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filterPrivacy="1" defaultThemeVersion="124226"/>
  <xr:revisionPtr revIDLastSave="0" documentId="13_ncr:1_{D2B4FAA4-84B7-4394-BC48-A61CA92831A0}" xr6:coauthVersionLast="44" xr6:coauthVersionMax="44" xr10:uidLastSave="{00000000-0000-0000-0000-000000000000}"/>
  <bookViews>
    <workbookView xWindow="-120" yWindow="-120" windowWidth="29040" windowHeight="17640" tabRatio="887" firstSheet="41" activeTab="50" xr2:uid="{00000000-000D-0000-FFFF-FFFF00000000}"/>
  </bookViews>
  <sheets>
    <sheet name="INDEX" sheetId="97" r:id="rId1"/>
    <sheet name="M1-I GL 2016 11" sheetId="52" r:id="rId2"/>
    <sheet name="M1-II GL 2016 11" sheetId="53" r:id="rId3"/>
    <sheet name="M2 GL 2016 11" sheetId="54" r:id="rId4"/>
    <sheet name="M3 GL 2016 11" sheetId="55" r:id="rId5"/>
    <sheet name="M4 GL 2016 11" sheetId="12" r:id="rId6"/>
    <sheet name="M5-I GL 2016 11" sheetId="13" r:id="rId7"/>
    <sheet name="M5-II GL 2016 11" sheetId="14" r:id="rId8"/>
    <sheet name="M7 GL 2016 11" sheetId="56" r:id="rId9"/>
    <sheet name="M8 GL 2016 11" sheetId="57" r:id="rId10"/>
    <sheet name="M9 GL 2016 11" sheetId="58" r:id="rId11"/>
    <sheet name="M10 GL 2016 11" sheetId="59" r:id="rId12"/>
    <sheet name="M11 GL 2016 11" sheetId="15" r:id="rId13"/>
    <sheet name="M12 GL 2016 11" sheetId="16" r:id="rId14"/>
    <sheet name="M13 GL 2016 11" sheetId="17" r:id="rId15"/>
    <sheet name="M16 GL 2016 11" sheetId="41" r:id="rId16"/>
    <sheet name="M17 GL 2016 11" sheetId="42" r:id="rId17"/>
    <sheet name="M18 GL 2016 11" sheetId="43" r:id="rId18"/>
    <sheet name="M19 GL 2016 11" sheetId="18" r:id="rId19"/>
    <sheet name="M20 GL 2016 11" sheetId="19" r:id="rId20"/>
    <sheet name="M21-I GL 2016 11" sheetId="20" r:id="rId21"/>
    <sheet name="M21-II GL 2016 11" sheetId="21" r:id="rId22"/>
    <sheet name="M23 GL 2016 11" sheetId="22" r:id="rId23"/>
    <sheet name="M24 GL 2016 11" sheetId="60" r:id="rId24"/>
    <sheet name="M25 GL 2016 11" sheetId="38" r:id="rId25"/>
    <sheet name="M26 GL 2016 11" sheetId="33" r:id="rId26"/>
    <sheet name="M27 GL 2016 11" sheetId="34" r:id="rId27"/>
    <sheet name="M28 GL 2016 11" sheetId="23" r:id="rId28"/>
    <sheet name="M29-I GL 2016 11" sheetId="24" r:id="rId29"/>
    <sheet name="M29-II GL 2016 11" sheetId="25" r:id="rId30"/>
    <sheet name="M31 GL 2016 11" sheetId="39" r:id="rId31"/>
    <sheet name="M32 GL 2016 11" sheetId="36" r:id="rId32"/>
    <sheet name="M33 GL 2016 11" sheetId="26" r:id="rId33"/>
    <sheet name="M34 GL 2016 11" sheetId="27" r:id="rId34"/>
    <sheet name="M35 GL 2016 11" sheetId="28" r:id="rId35"/>
    <sheet name="M36 GL 2016 11" sheetId="29" r:id="rId36"/>
    <sheet name="M37 GL 2016 11" sheetId="30" r:id="rId37"/>
    <sheet name="M38-I GL 2016 11 " sheetId="72" r:id="rId38"/>
    <sheet name="M38-II GL 2016 11" sheetId="73" r:id="rId39"/>
    <sheet name="M1 GL 2018 10" sheetId="82" r:id="rId40"/>
    <sheet name="M2 GL 2018 10" sheetId="84" r:id="rId41"/>
    <sheet name="M3 GL 2018 10" sheetId="87" r:id="rId42"/>
    <sheet name="M4 GL 2018 10" sheetId="89" r:id="rId43"/>
    <sheet name="M5 GL 2018 10" sheetId="90" r:id="rId44"/>
    <sheet name="M6 GL 2018 10" sheetId="91" r:id="rId45"/>
    <sheet name="M7 GL 2018 10 " sheetId="92" r:id="rId46"/>
    <sheet name="M8 GL 2018 10" sheetId="93" r:id="rId47"/>
    <sheet name="M9 GL 2018 10" sheetId="94" r:id="rId48"/>
    <sheet name="M10 GL 2018 10" sheetId="95" r:id="rId49"/>
    <sheet name="SREP requirements" sheetId="74" r:id="rId50"/>
    <sheet name="Capital ratios" sheetId="5" r:id="rId51"/>
    <sheet name="Acct VS Regulat Capital" sheetId="6" r:id="rId52"/>
    <sheet name="Leverage ratio" sheetId="48" r:id="rId53"/>
    <sheet name="Off-balance facilities" sheetId="79" r:id="rId54"/>
    <sheet name="Banking Book Equities" sheetId="61" r:id="rId55"/>
    <sheet name="Equity risk class" sheetId="62" r:id="rId56"/>
    <sheet name="Securit. main features" sheetId="65" r:id="rId57"/>
    <sheet name="Securit. IRB (Traditional)" sheetId="66" r:id="rId58"/>
    <sheet name="Securit. IRB (Synthetic)" sheetId="67" r:id="rId59"/>
    <sheet name="Trading Book stress tests" sheetId="80" r:id="rId60"/>
    <sheet name="OpRisk relevant indicator" sheetId="68" r:id="rId61"/>
    <sheet name="Interest rate risk Banking Book" sheetId="63" r:id="rId62"/>
    <sheet name="Liquid assets collateral pool" sheetId="75" r:id="rId63"/>
    <sheet name="ECB liquidity buffer" sheetId="76" r:id="rId64"/>
    <sheet name="LCR" sheetId="78" r:id="rId65"/>
    <sheet name="Encumbered assets" sheetId="96" r:id="rId66"/>
    <sheet name="IFRS9 transitional arrangements" sheetId="10" r:id="rId67"/>
    <sheet name="Own Funds" sheetId="8" r:id="rId68"/>
    <sheet name="Own Funds instruments" sheetId="81" r:id="rId69"/>
    <sheet name="Countercyclical buffer - geog." sheetId="69" r:id="rId70"/>
    <sheet name="Countercyclical buffer" sheetId="70" r:id="rId71"/>
  </sheets>
  <externalReferences>
    <externalReference r:id="rId72"/>
    <externalReference r:id="rId73"/>
    <externalReference r:id="rId74"/>
  </externalReferences>
  <definedNames>
    <definedName name="_Toc8922740" localSheetId="65">'Encumbered assets'!#REF!</definedName>
    <definedName name="_xlnm.Print_Area" localSheetId="65">'Encumbered assets'!$A$1:$J$72</definedName>
    <definedName name="_xlnm.Print_Area" localSheetId="0">INDEX!$B$1:$C$50</definedName>
    <definedName name="TRNR_5cc1995c6b1841c191dff95400c25a5f_123_1" localSheetId="65" hidden="1">#REF!</definedName>
    <definedName name="TRNR_5cc1995c6b1841c191dff95400c25a5f_123_1" localSheetId="0" hidden="1">#REF!</definedName>
    <definedName name="TRNR_5cc1995c6b1841c191dff95400c25a5f_123_1" localSheetId="39" hidden="1">#REF!</definedName>
    <definedName name="TRNR_5cc1995c6b1841c191dff95400c25a5f_123_1" localSheetId="48" hidden="1">#REF!</definedName>
    <definedName name="TRNR_5cc1995c6b1841c191dff95400c25a5f_123_1" localSheetId="40" hidden="1">#REF!</definedName>
    <definedName name="TRNR_5cc1995c6b1841c191dff95400c25a5f_123_1" localSheetId="41" hidden="1">#REF!</definedName>
    <definedName name="TRNR_5cc1995c6b1841c191dff95400c25a5f_123_1" localSheetId="42" hidden="1">#REF!</definedName>
    <definedName name="TRNR_5cc1995c6b1841c191dff95400c25a5f_123_1" localSheetId="43" hidden="1">#REF!</definedName>
    <definedName name="TRNR_5cc1995c6b1841c191dff95400c25a5f_123_1" localSheetId="44" hidden="1">#REF!</definedName>
    <definedName name="TRNR_5cc1995c6b1841c191dff95400c25a5f_123_1" localSheetId="45" hidden="1">#REF!</definedName>
    <definedName name="TRNR_5cc1995c6b1841c191dff95400c25a5f_123_1" localSheetId="46" hidden="1">#REF!</definedName>
    <definedName name="TRNR_5cc1995c6b1841c191dff95400c25a5f_123_1" localSheetId="47" hidden="1">#REF!</definedName>
    <definedName name="TRNR_5cc1995c6b1841c191dff95400c25a5f_123_1" hidden="1">#REF!</definedName>
    <definedName name="TRNR_8c384ad4934f4b269980f3c3194c1461_37_1" localSheetId="65" hidden="1">#REF!</definedName>
    <definedName name="TRNR_8c384ad4934f4b269980f3c3194c1461_37_1" localSheetId="0" hidden="1">#REF!</definedName>
    <definedName name="TRNR_8c384ad4934f4b269980f3c3194c1461_37_1" localSheetId="39" hidden="1">#REF!</definedName>
    <definedName name="TRNR_8c384ad4934f4b269980f3c3194c1461_37_1" localSheetId="48" hidden="1">#REF!</definedName>
    <definedName name="TRNR_8c384ad4934f4b269980f3c3194c1461_37_1" localSheetId="40" hidden="1">#REF!</definedName>
    <definedName name="TRNR_8c384ad4934f4b269980f3c3194c1461_37_1" localSheetId="41" hidden="1">#REF!</definedName>
    <definedName name="TRNR_8c384ad4934f4b269980f3c3194c1461_37_1" localSheetId="42" hidden="1">#REF!</definedName>
    <definedName name="TRNR_8c384ad4934f4b269980f3c3194c1461_37_1" localSheetId="43" hidden="1">#REF!</definedName>
    <definedName name="TRNR_8c384ad4934f4b269980f3c3194c1461_37_1" localSheetId="44" hidden="1">#REF!</definedName>
    <definedName name="TRNR_8c384ad4934f4b269980f3c3194c1461_37_1" localSheetId="45" hidden="1">#REF!</definedName>
    <definedName name="TRNR_8c384ad4934f4b269980f3c3194c1461_37_1" localSheetId="46" hidden="1">#REF!</definedName>
    <definedName name="TRNR_8c384ad4934f4b269980f3c3194c1461_37_1" localSheetId="47" hidden="1">#REF!</definedName>
    <definedName name="TRNR_8c384ad4934f4b269980f3c3194c1461_37_1" hidden="1">#REF!</definedName>
    <definedName name="TRNR_f6ed9ba0ccd54407905b765622a1c5f4_363_1" localSheetId="65" hidden="1">#REF!</definedName>
    <definedName name="TRNR_f6ed9ba0ccd54407905b765622a1c5f4_363_1" localSheetId="0" hidden="1">#REF!</definedName>
    <definedName name="TRNR_f6ed9ba0ccd54407905b765622a1c5f4_363_1" localSheetId="39" hidden="1">#REF!</definedName>
    <definedName name="TRNR_f6ed9ba0ccd54407905b765622a1c5f4_363_1" localSheetId="48" hidden="1">#REF!</definedName>
    <definedName name="TRNR_f6ed9ba0ccd54407905b765622a1c5f4_363_1" localSheetId="40" hidden="1">#REF!</definedName>
    <definedName name="TRNR_f6ed9ba0ccd54407905b765622a1c5f4_363_1" localSheetId="41" hidden="1">#REF!</definedName>
    <definedName name="TRNR_f6ed9ba0ccd54407905b765622a1c5f4_363_1" localSheetId="42" hidden="1">#REF!</definedName>
    <definedName name="TRNR_f6ed9ba0ccd54407905b765622a1c5f4_363_1" localSheetId="43" hidden="1">#REF!</definedName>
    <definedName name="TRNR_f6ed9ba0ccd54407905b765622a1c5f4_363_1" localSheetId="44" hidden="1">#REF!</definedName>
    <definedName name="TRNR_f6ed9ba0ccd54407905b765622a1c5f4_363_1" localSheetId="45" hidden="1">#REF!</definedName>
    <definedName name="TRNR_f6ed9ba0ccd54407905b765622a1c5f4_363_1" localSheetId="46" hidden="1">#REF!</definedName>
    <definedName name="TRNR_f6ed9ba0ccd54407905b765622a1c5f4_363_1" localSheetId="47" hidden="1">#REF!</definedName>
    <definedName name="TRNR_f6ed9ba0ccd54407905b765622a1c5f4_363_1" hidden="1">#REF!</definedName>
    <definedName name="Uni">'[1]Nota Pensões 201512'!$M$3</definedName>
    <definedName name="Uni_2013" localSheetId="0">'[2]Notas 48 - 50AVersão PT'!#REF!</definedName>
    <definedName name="Uni_2013">'[2]Notas 48 - 50AVersão PT'!#REF!</definedName>
    <definedName name="Uni_2014" localSheetId="0">'[2]Notas 48 - 50AVersão PT'!#REF!</definedName>
    <definedName name="Uni_2014">'[2]Notas 48 - 50AVersão PT'!#REF!</definedName>
    <definedName name="xxx" localSheetId="65" hidden="1">#REF!</definedName>
    <definedName name="xxx" localSheetId="0" hidden="1">#REF!</definedName>
    <definedName name="xxx" localSheetId="39" hidden="1">#REF!</definedName>
    <definedName name="xxx" localSheetId="48" hidden="1">#REF!</definedName>
    <definedName name="xxx" localSheetId="40" hidden="1">#REF!</definedName>
    <definedName name="xxx" localSheetId="41" hidden="1">#REF!</definedName>
    <definedName name="xxx" localSheetId="42" hidden="1">#REF!</definedName>
    <definedName name="xxx" localSheetId="43" hidden="1">#REF!</definedName>
    <definedName name="xxx" localSheetId="44" hidden="1">#REF!</definedName>
    <definedName name="xxx" localSheetId="45" hidden="1">#REF!</definedName>
    <definedName name="xxx" localSheetId="46" hidden="1">#REF!</definedName>
    <definedName name="xxx" localSheetId="47" hidden="1">#REF!</definedName>
    <definedName name="xxx" hidden="1">#REF!</definedName>
    <definedName name="Z_9B1EA645_4C2F_49A9_8C09_C2B01C115A5E_.wvu.PrintArea" localSheetId="65" hidden="1">'Encumbered assets'!#REF!</definedName>
    <definedName name="Z_9B1EA645_4C2F_49A9_8C09_C2B01C115A5E_.wvu.Rows" localSheetId="65" hidden="1">'Encumbered assets'!#REF!,'Encumbered assets'!#REF!,'Encumbered assets'!#REF!,'Encumbered assets'!#REF!,'Encumbered assets'!#REF!,'Encumbered assets'!#REF!,'Encumbered assets'!#REF!,'Encumbered assets'!#REF!,'Encumbered assets'!#REF!,'Encumbered assets'!#REF!,'Encumbered assets'!#REF!,'Encumbered assets'!#REF!,'Encumbered assets'!#REF!,'Encumbered assets'!#REF!,'Encumbered assets'!#REF!,'Encumbered assets'!#REF!,'Encumbered assets'!#REF!,'Encumbered assets'!#REF!,'Encumbered assets'!#REF!,'Encumbered assets'!#REF!,'Encumbered assets'!#REF!,'Encumbered assets'!#REF!,'Encumbered assets'!#REF!,'Encumbered assets'!#REF!,'Encumbered assets'!#REF!,'Encumbered assets'!#REF!</definedName>
    <definedName name="Z_C8F65DDB_AF8C_45AF_8C4D_8184C6481B0B_.wvu.PrintArea" localSheetId="65" hidden="1">'Encumbered assets'!#REF!</definedName>
    <definedName name="Z_C8F65DDB_AF8C_45AF_8C4D_8184C6481B0B_.wvu.Rows" localSheetId="65" hidden="1">'Encumbered assets'!#REF!,'Encumbered assets'!#REF!,'Encumbered assets'!#REF!,'Encumbered assets'!#REF!,'Encumbered assets'!#REF!,'Encumbered assets'!#REF!,'Encumbered assets'!#REF!,'Encumbered assets'!#REF!,'Encumbered assets'!#REF!,'Encumbered assets'!#REF!,'Encumbered assets'!#REF!,'Encumbered assets'!#REF!,'Encumbered assets'!#REF!,'Encumbered assets'!#REF!,'Encumbered assets'!#REF!,'Encumbered assets'!#REF!,'Encumbered assets'!#REF!,'Encumbered assets'!#REF!,'Encumbered assets'!#REF!,'Encumbered assets'!#REF!,'Encumbered assets'!#REF!,'Encumbered assets'!#REF!,'Encumbered assets'!#REF!,'Encumbered assets'!#REF!,'Encumbered assets'!#REF!,'Encumbered assets'!#REF!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5" i="73" l="1"/>
  <c r="B4" i="73"/>
  <c r="B5" i="72"/>
  <c r="B4" i="72"/>
  <c r="B3" i="30"/>
  <c r="B3" i="29"/>
  <c r="B3" i="28"/>
  <c r="B3" i="27"/>
  <c r="B3" i="26"/>
  <c r="B3" i="36"/>
  <c r="B3" i="39"/>
  <c r="B4" i="25"/>
  <c r="B3" i="25"/>
  <c r="B4" i="24"/>
  <c r="B3" i="24"/>
  <c r="B3" i="23"/>
  <c r="B3" i="34"/>
  <c r="B3" i="33"/>
  <c r="B3" i="38"/>
  <c r="B3" i="60"/>
  <c r="B3" i="22"/>
  <c r="B4" i="21"/>
  <c r="B3" i="21"/>
  <c r="B4" i="20"/>
  <c r="B3" i="20"/>
  <c r="B3" i="19"/>
  <c r="B3" i="18"/>
  <c r="B3" i="43"/>
  <c r="B3" i="42"/>
  <c r="B3" i="41"/>
  <c r="B3" i="17"/>
  <c r="B3" i="16"/>
  <c r="B3" i="15"/>
  <c r="B3" i="59"/>
  <c r="B3" i="58"/>
  <c r="B3" i="57"/>
  <c r="B3" i="56"/>
  <c r="B3" i="14"/>
  <c r="B3" i="13"/>
  <c r="B3" i="12"/>
  <c r="B3" i="55"/>
  <c r="B3" i="54"/>
  <c r="B3" i="53"/>
  <c r="B3" i="52"/>
  <c r="O40" i="20" l="1"/>
  <c r="N40" i="20"/>
  <c r="L40" i="20"/>
  <c r="M40" i="20" s="1"/>
  <c r="I40" i="20"/>
  <c r="G40" i="20"/>
  <c r="E40" i="20"/>
  <c r="D40" i="20"/>
  <c r="G19" i="34" l="1"/>
  <c r="D14" i="33"/>
  <c r="C14" i="33"/>
  <c r="D19" i="27" l="1"/>
  <c r="C19" i="27"/>
  <c r="D43" i="48"/>
  <c r="D49" i="48" s="1"/>
  <c r="D51" i="48" s="1"/>
  <c r="D39" i="48"/>
  <c r="D31" i="48"/>
  <c r="D21" i="48"/>
  <c r="D15" i="48"/>
  <c r="D13" i="39" l="1"/>
  <c r="E13" i="39"/>
  <c r="F13" i="39"/>
  <c r="G13" i="39"/>
  <c r="C13" i="39"/>
  <c r="C9" i="75" l="1"/>
  <c r="D79" i="8" l="1"/>
  <c r="D72" i="8"/>
  <c r="D80" i="8" s="1"/>
  <c r="D63" i="8"/>
  <c r="D54" i="8"/>
  <c r="D49" i="8"/>
  <c r="D45" i="8"/>
  <c r="D46" i="8" s="1"/>
  <c r="D84" i="8" s="1"/>
  <c r="D40" i="8"/>
  <c r="D16" i="8"/>
  <c r="E8" i="68"/>
  <c r="D8" i="68"/>
  <c r="C8" i="68"/>
  <c r="I11" i="61"/>
  <c r="I10" i="61"/>
  <c r="I9" i="61"/>
  <c r="I8" i="61"/>
  <c r="I14" i="61" s="1"/>
  <c r="D64" i="8" l="1"/>
  <c r="D65" i="8" s="1"/>
  <c r="D85" i="8" s="1"/>
  <c r="D37" i="6"/>
  <c r="D38" i="6" s="1"/>
  <c r="D18" i="6"/>
  <c r="D17" i="6"/>
  <c r="D13" i="6"/>
  <c r="D15" i="6" s="1"/>
  <c r="D22" i="6" s="1"/>
  <c r="D31" i="6" s="1"/>
  <c r="D7" i="74"/>
  <c r="D8" i="74" s="1"/>
  <c r="F6" i="74"/>
  <c r="F7" i="74" s="1"/>
  <c r="F8" i="74" s="1"/>
  <c r="E6" i="74"/>
  <c r="E7" i="74" s="1"/>
  <c r="D81" i="8" l="1"/>
  <c r="D86" i="8" s="1"/>
  <c r="G6" i="74"/>
  <c r="G7" i="74"/>
  <c r="E8" i="74"/>
  <c r="G8" i="74" s="1"/>
  <c r="H16" i="96" l="1"/>
  <c r="H8" i="96" s="1"/>
  <c r="G16" i="96"/>
  <c r="G8" i="96" s="1"/>
  <c r="D16" i="96"/>
  <c r="D8" i="96" s="1"/>
  <c r="D38" i="96" s="1"/>
  <c r="C16" i="96"/>
  <c r="C8" i="96" s="1"/>
  <c r="C38" i="96" s="1"/>
  <c r="F14" i="67" l="1"/>
  <c r="G14" i="67" s="1"/>
  <c r="F13" i="67"/>
  <c r="G13" i="67" s="1"/>
  <c r="F12" i="67"/>
  <c r="G11" i="67"/>
  <c r="F11" i="67"/>
  <c r="F10" i="67"/>
  <c r="G10" i="67" s="1"/>
  <c r="H9" i="67"/>
  <c r="H8" i="67" s="1"/>
  <c r="D9" i="67"/>
  <c r="C9" i="67"/>
  <c r="C8" i="67" s="1"/>
  <c r="D8" i="67"/>
  <c r="I14" i="66"/>
  <c r="E12" i="66"/>
  <c r="F12" i="66" s="1"/>
  <c r="J11" i="66"/>
  <c r="J10" i="66" s="1"/>
  <c r="J8" i="66" s="1"/>
  <c r="I11" i="66"/>
  <c r="I10" i="66" s="1"/>
  <c r="E11" i="66"/>
  <c r="F11" i="66" s="1"/>
  <c r="C11" i="66"/>
  <c r="C10" i="66" s="1"/>
  <c r="C8" i="66" s="1"/>
  <c r="E10" i="66"/>
  <c r="F10" i="66" s="1"/>
  <c r="E8" i="62"/>
  <c r="E12" i="62" s="1"/>
  <c r="C8" i="62"/>
  <c r="C12" i="62" s="1"/>
  <c r="I40" i="25"/>
  <c r="G40" i="25"/>
  <c r="E40" i="25"/>
  <c r="I24" i="25"/>
  <c r="J24" i="25" s="1"/>
  <c r="J40" i="25" s="1"/>
  <c r="F24" i="25"/>
  <c r="F40" i="25" s="1"/>
  <c r="D24" i="25"/>
  <c r="D40" i="25" s="1"/>
  <c r="J21" i="25"/>
  <c r="J19" i="25"/>
  <c r="J17" i="25"/>
  <c r="J16" i="25"/>
  <c r="J15" i="25"/>
  <c r="J13" i="25"/>
  <c r="J12" i="25"/>
  <c r="I39" i="24"/>
  <c r="J39" i="24" s="1"/>
  <c r="F39" i="24"/>
  <c r="F40" i="24" s="1"/>
  <c r="D39" i="24"/>
  <c r="D40" i="24" s="1"/>
  <c r="J36" i="24"/>
  <c r="J35" i="24"/>
  <c r="J34" i="24"/>
  <c r="J33" i="24"/>
  <c r="J32" i="24"/>
  <c r="J31" i="24"/>
  <c r="J30" i="24"/>
  <c r="J28" i="24"/>
  <c r="I24" i="24"/>
  <c r="J24" i="24" s="1"/>
  <c r="F24" i="24"/>
  <c r="D24" i="24"/>
  <c r="J23" i="24"/>
  <c r="J19" i="24"/>
  <c r="J18" i="24"/>
  <c r="J17" i="24"/>
  <c r="J16" i="24"/>
  <c r="J15" i="24"/>
  <c r="J14" i="24"/>
  <c r="J13" i="24"/>
  <c r="J12" i="24"/>
  <c r="O19" i="23"/>
  <c r="M19" i="23"/>
  <c r="L19" i="23"/>
  <c r="K19" i="23"/>
  <c r="J19" i="23"/>
  <c r="I19" i="23"/>
  <c r="H19" i="23"/>
  <c r="G19" i="23"/>
  <c r="F19" i="23"/>
  <c r="E19" i="23"/>
  <c r="D19" i="23"/>
  <c r="C19" i="23"/>
  <c r="N19" i="23" s="1"/>
  <c r="N18" i="23"/>
  <c r="N17" i="23"/>
  <c r="N16" i="23"/>
  <c r="N15" i="23"/>
  <c r="N14" i="23"/>
  <c r="N13" i="23"/>
  <c r="N12" i="23"/>
  <c r="N11" i="23"/>
  <c r="N10" i="23"/>
  <c r="N9" i="23"/>
  <c r="O70" i="21"/>
  <c r="N70" i="21"/>
  <c r="L70" i="21"/>
  <c r="I70" i="21"/>
  <c r="G70" i="21"/>
  <c r="E70" i="21"/>
  <c r="D70" i="21"/>
  <c r="N69" i="21"/>
  <c r="M69" i="21"/>
  <c r="L69" i="21"/>
  <c r="G69" i="21"/>
  <c r="E69" i="21"/>
  <c r="D69" i="21"/>
  <c r="M68" i="21"/>
  <c r="M67" i="21"/>
  <c r="M66" i="21"/>
  <c r="M65" i="21"/>
  <c r="M64" i="21"/>
  <c r="M63" i="21"/>
  <c r="M62" i="21"/>
  <c r="M61" i="21"/>
  <c r="M60" i="21"/>
  <c r="M59" i="21"/>
  <c r="M58" i="21"/>
  <c r="M57" i="21"/>
  <c r="M56" i="21"/>
  <c r="N54" i="21"/>
  <c r="L54" i="21"/>
  <c r="M54" i="21" s="1"/>
  <c r="I54" i="21"/>
  <c r="G54" i="21"/>
  <c r="E54" i="21"/>
  <c r="D54" i="21"/>
  <c r="M53" i="21"/>
  <c r="M52" i="21"/>
  <c r="M51" i="21"/>
  <c r="M50" i="21"/>
  <c r="M49" i="21"/>
  <c r="M48" i="21"/>
  <c r="M47" i="21"/>
  <c r="M46" i="21"/>
  <c r="M45" i="21"/>
  <c r="M44" i="21"/>
  <c r="M43" i="21"/>
  <c r="M42" i="21"/>
  <c r="M41" i="21"/>
  <c r="N39" i="21"/>
  <c r="L39" i="21"/>
  <c r="M39" i="21" s="1"/>
  <c r="I39" i="21"/>
  <c r="G39" i="21"/>
  <c r="E39" i="21"/>
  <c r="D39" i="21"/>
  <c r="M38" i="21"/>
  <c r="M37" i="21"/>
  <c r="M36" i="21"/>
  <c r="M35" i="21"/>
  <c r="M34" i="21"/>
  <c r="M33" i="21"/>
  <c r="M32" i="21"/>
  <c r="M31" i="21"/>
  <c r="M30" i="21"/>
  <c r="M29" i="21"/>
  <c r="M28" i="21"/>
  <c r="M27" i="21"/>
  <c r="M26" i="21"/>
  <c r="N24" i="21"/>
  <c r="L24" i="21"/>
  <c r="M24" i="21" s="1"/>
  <c r="I24" i="21"/>
  <c r="G24" i="21"/>
  <c r="E24" i="21"/>
  <c r="D24" i="21"/>
  <c r="M23" i="21"/>
  <c r="M22" i="21"/>
  <c r="M21" i="21"/>
  <c r="M20" i="21"/>
  <c r="M19" i="21"/>
  <c r="M18" i="21"/>
  <c r="M17" i="21"/>
  <c r="M16" i="21"/>
  <c r="M15" i="21"/>
  <c r="M14" i="21"/>
  <c r="M13" i="21"/>
  <c r="M12" i="21"/>
  <c r="M11" i="21"/>
  <c r="N39" i="20"/>
  <c r="M39" i="20"/>
  <c r="L39" i="20"/>
  <c r="I39" i="20"/>
  <c r="G39" i="20"/>
  <c r="E39" i="20"/>
  <c r="D39" i="20"/>
  <c r="M38" i="20"/>
  <c r="M37" i="20"/>
  <c r="M36" i="20"/>
  <c r="M35" i="20"/>
  <c r="M34" i="20"/>
  <c r="M33" i="20"/>
  <c r="M32" i="20"/>
  <c r="M31" i="20"/>
  <c r="M30" i="20"/>
  <c r="M29" i="20"/>
  <c r="M28" i="20"/>
  <c r="M27" i="20"/>
  <c r="M26" i="20"/>
  <c r="N24" i="20"/>
  <c r="M24" i="20"/>
  <c r="L24" i="20"/>
  <c r="I24" i="20"/>
  <c r="G24" i="20"/>
  <c r="E24" i="20"/>
  <c r="D24" i="20"/>
  <c r="M23" i="20"/>
  <c r="M22" i="20"/>
  <c r="M21" i="20"/>
  <c r="M20" i="20"/>
  <c r="M19" i="20"/>
  <c r="M18" i="20"/>
  <c r="M17" i="20"/>
  <c r="M16" i="20"/>
  <c r="M15" i="20"/>
  <c r="M14" i="20"/>
  <c r="M13" i="20"/>
  <c r="M12" i="20"/>
  <c r="M11" i="20"/>
  <c r="T25" i="19"/>
  <c r="Q25" i="19"/>
  <c r="P25" i="19"/>
  <c r="O25" i="19"/>
  <c r="N25" i="19"/>
  <c r="M25" i="19"/>
  <c r="L25" i="19"/>
  <c r="K25" i="19"/>
  <c r="J25" i="19"/>
  <c r="I25" i="19"/>
  <c r="H25" i="19"/>
  <c r="G25" i="19"/>
  <c r="F25" i="19"/>
  <c r="E25" i="19"/>
  <c r="D25" i="19"/>
  <c r="C25" i="19"/>
  <c r="S24" i="19"/>
  <c r="S23" i="19"/>
  <c r="S22" i="19"/>
  <c r="S21" i="19"/>
  <c r="S20" i="19"/>
  <c r="S19" i="19"/>
  <c r="S18" i="19"/>
  <c r="S17" i="19"/>
  <c r="S16" i="19"/>
  <c r="S15" i="19"/>
  <c r="S14" i="19"/>
  <c r="S13" i="19"/>
  <c r="S12" i="19"/>
  <c r="S25" i="19" s="1"/>
  <c r="S11" i="19"/>
  <c r="S10" i="19"/>
  <c r="S9" i="19"/>
  <c r="G25" i="18"/>
  <c r="H25" i="18" s="1"/>
  <c r="F25" i="18"/>
  <c r="E25" i="18"/>
  <c r="D25" i="18"/>
  <c r="C25" i="18"/>
  <c r="H23" i="18"/>
  <c r="H22" i="18"/>
  <c r="H19" i="18"/>
  <c r="H18" i="18"/>
  <c r="H17" i="18"/>
  <c r="H16" i="18"/>
  <c r="H15" i="18"/>
  <c r="H14" i="18"/>
  <c r="H12" i="18"/>
  <c r="H11" i="18"/>
  <c r="H10" i="18"/>
  <c r="H9" i="18"/>
  <c r="F18" i="16"/>
  <c r="D18" i="16"/>
  <c r="C18" i="16"/>
  <c r="I18" i="16" s="1"/>
  <c r="I17" i="16"/>
  <c r="I16" i="16"/>
  <c r="I15" i="16"/>
  <c r="I14" i="16"/>
  <c r="I13" i="16"/>
  <c r="I12" i="16"/>
  <c r="I11" i="16"/>
  <c r="I10" i="16"/>
  <c r="F32" i="15"/>
  <c r="D32" i="15"/>
  <c r="D33" i="15" s="1"/>
  <c r="C32" i="15"/>
  <c r="I32" i="15" s="1"/>
  <c r="I31" i="15"/>
  <c r="I30" i="15"/>
  <c r="I29" i="15"/>
  <c r="I28" i="15"/>
  <c r="I27" i="15"/>
  <c r="I26" i="15"/>
  <c r="I25" i="15"/>
  <c r="I24" i="15"/>
  <c r="I23" i="15"/>
  <c r="I22" i="15"/>
  <c r="I21" i="15"/>
  <c r="I20" i="15"/>
  <c r="I19" i="15"/>
  <c r="I18" i="15"/>
  <c r="I17" i="15"/>
  <c r="I16" i="15"/>
  <c r="F15" i="15"/>
  <c r="F33" i="15" s="1"/>
  <c r="D15" i="15"/>
  <c r="C15" i="15"/>
  <c r="I15" i="15" s="1"/>
  <c r="I14" i="15"/>
  <c r="I13" i="15"/>
  <c r="I12" i="15"/>
  <c r="E31" i="57"/>
  <c r="E32" i="57" s="1"/>
  <c r="D31" i="57"/>
  <c r="D32" i="57" s="1"/>
  <c r="C31" i="57"/>
  <c r="C32" i="57" s="1"/>
  <c r="F30" i="57"/>
  <c r="F29" i="57"/>
  <c r="F28" i="57"/>
  <c r="F27" i="57"/>
  <c r="F26" i="57"/>
  <c r="F25" i="57"/>
  <c r="F24" i="57"/>
  <c r="F23" i="57"/>
  <c r="F22" i="57"/>
  <c r="F21" i="57"/>
  <c r="F20" i="57"/>
  <c r="F19" i="57"/>
  <c r="F18" i="57"/>
  <c r="F17" i="57"/>
  <c r="F31" i="57" s="1"/>
  <c r="F32" i="57" s="1"/>
  <c r="F16" i="57"/>
  <c r="F15" i="57"/>
  <c r="E14" i="57"/>
  <c r="D14" i="57"/>
  <c r="C14" i="57"/>
  <c r="F13" i="57"/>
  <c r="F12" i="57"/>
  <c r="F14" i="57" s="1"/>
  <c r="F11" i="57"/>
  <c r="D43" i="56"/>
  <c r="C43" i="56"/>
  <c r="C44" i="56" s="1"/>
  <c r="D23" i="56"/>
  <c r="D44" i="56" s="1"/>
  <c r="C23" i="56"/>
  <c r="I12" i="14"/>
  <c r="G12" i="14"/>
  <c r="F12" i="14"/>
  <c r="C12" i="14"/>
  <c r="H11" i="14"/>
  <c r="H10" i="14"/>
  <c r="H9" i="14"/>
  <c r="H12" i="14" s="1"/>
  <c r="I19" i="13"/>
  <c r="H19" i="13"/>
  <c r="G19" i="13"/>
  <c r="E19" i="13"/>
  <c r="D19" i="13"/>
  <c r="E41" i="12"/>
  <c r="E39" i="12"/>
  <c r="E37" i="12"/>
  <c r="E34" i="12"/>
  <c r="E32" i="12"/>
  <c r="E31" i="12"/>
  <c r="E29" i="12"/>
  <c r="E26" i="12"/>
  <c r="E25" i="12"/>
  <c r="E23" i="12"/>
  <c r="E21" i="12"/>
  <c r="E16" i="12"/>
  <c r="E14" i="12"/>
  <c r="E12" i="12"/>
  <c r="E10" i="12"/>
  <c r="E8" i="12"/>
  <c r="C34" i="12"/>
  <c r="C29" i="12"/>
  <c r="C23" i="12"/>
  <c r="C14" i="12"/>
  <c r="C8" i="12"/>
  <c r="C41" i="12" s="1"/>
  <c r="F9" i="67" l="1"/>
  <c r="I40" i="24"/>
  <c r="J40" i="24" s="1"/>
  <c r="I33" i="15"/>
  <c r="C33" i="15"/>
  <c r="G9" i="67" l="1"/>
  <c r="F8" i="67"/>
  <c r="G8" i="67" s="1"/>
  <c r="D47" i="52" l="1"/>
  <c r="E47" i="52"/>
  <c r="C47" i="52"/>
  <c r="D31" i="52"/>
  <c r="E31" i="52"/>
  <c r="C31" i="52"/>
  <c r="E43" i="48" l="1"/>
  <c r="E39" i="48"/>
  <c r="E31" i="48"/>
  <c r="E21" i="48"/>
  <c r="E15" i="48"/>
  <c r="G23" i="28"/>
  <c r="F23" i="28"/>
  <c r="F12" i="28"/>
  <c r="F9" i="28"/>
  <c r="G19" i="27"/>
  <c r="F19" i="27"/>
  <c r="R21" i="25"/>
  <c r="R19" i="25"/>
  <c r="R18" i="25"/>
  <c r="R15" i="25"/>
  <c r="R13" i="25"/>
  <c r="R12" i="25"/>
  <c r="O35" i="23"/>
  <c r="M35" i="23"/>
  <c r="L35" i="23"/>
  <c r="K35" i="23"/>
  <c r="J35" i="23"/>
  <c r="I35" i="23"/>
  <c r="H35" i="23"/>
  <c r="G35" i="23"/>
  <c r="F35" i="23"/>
  <c r="E35" i="23"/>
  <c r="D35" i="23"/>
  <c r="C35" i="23"/>
  <c r="N34" i="23"/>
  <c r="N33" i="23"/>
  <c r="N32" i="23"/>
  <c r="N31" i="23"/>
  <c r="N30" i="23"/>
  <c r="N29" i="23"/>
  <c r="N28" i="23"/>
  <c r="N27" i="23"/>
  <c r="N26" i="23"/>
  <c r="N25" i="23"/>
  <c r="N35" i="23" s="1"/>
  <c r="E49" i="48" l="1"/>
  <c r="E51" i="48" s="1"/>
  <c r="I77" i="20" l="1"/>
  <c r="T47" i="19"/>
  <c r="Q47" i="19"/>
  <c r="P47" i="19"/>
  <c r="O47" i="19"/>
  <c r="N47" i="19"/>
  <c r="M47" i="19"/>
  <c r="L47" i="19"/>
  <c r="K47" i="19"/>
  <c r="J47" i="19"/>
  <c r="I47" i="19"/>
  <c r="H47" i="19"/>
  <c r="G47" i="19"/>
  <c r="F47" i="19"/>
  <c r="E47" i="19"/>
  <c r="D47" i="19"/>
  <c r="C47" i="19"/>
  <c r="S47" i="19" s="1"/>
  <c r="S46" i="19"/>
  <c r="S45" i="19"/>
  <c r="S44" i="19"/>
  <c r="S43" i="19"/>
  <c r="S42" i="19"/>
  <c r="S41" i="19"/>
  <c r="S40" i="19"/>
  <c r="S39" i="19"/>
  <c r="S38" i="19"/>
  <c r="S37" i="19"/>
  <c r="S36" i="19"/>
  <c r="S35" i="19"/>
  <c r="S34" i="19"/>
  <c r="S33" i="19"/>
  <c r="S32" i="19"/>
  <c r="S31" i="19"/>
  <c r="G48" i="18"/>
  <c r="F48" i="18"/>
  <c r="E48" i="18"/>
  <c r="H48" i="18" s="1"/>
  <c r="D48" i="18"/>
  <c r="C48" i="18"/>
  <c r="H46" i="18"/>
  <c r="H45" i="18"/>
  <c r="H41" i="18"/>
  <c r="H40" i="18"/>
  <c r="H39" i="18"/>
  <c r="H38" i="18"/>
  <c r="H37" i="18"/>
  <c r="H35" i="18"/>
  <c r="H34" i="18"/>
  <c r="H33" i="18"/>
  <c r="H32" i="18"/>
  <c r="F23" i="17"/>
  <c r="I23" i="17" s="1"/>
  <c r="D23" i="17"/>
  <c r="C23" i="17"/>
  <c r="I22" i="17"/>
  <c r="I21" i="17"/>
  <c r="I20" i="17"/>
  <c r="F33" i="16"/>
  <c r="D33" i="16"/>
  <c r="C33" i="16"/>
  <c r="I32" i="16"/>
  <c r="I31" i="16"/>
  <c r="I30" i="16"/>
  <c r="I29" i="16"/>
  <c r="I28" i="16"/>
  <c r="I33" i="16" s="1"/>
  <c r="I27" i="16"/>
  <c r="I26" i="16"/>
  <c r="I25" i="16"/>
  <c r="F62" i="15"/>
  <c r="D62" i="15"/>
  <c r="C62" i="15"/>
  <c r="I62" i="15" s="1"/>
  <c r="I61" i="15"/>
  <c r="I60" i="15"/>
  <c r="I59" i="15"/>
  <c r="I58" i="15"/>
  <c r="I57" i="15"/>
  <c r="I56" i="15"/>
  <c r="I55" i="15"/>
  <c r="I54" i="15"/>
  <c r="I53" i="15"/>
  <c r="I52" i="15"/>
  <c r="I51" i="15"/>
  <c r="I50" i="15"/>
  <c r="I49" i="15"/>
  <c r="I48" i="15"/>
  <c r="I47" i="15"/>
  <c r="I46" i="15"/>
  <c r="F45" i="15"/>
  <c r="F63" i="15" s="1"/>
  <c r="D45" i="15"/>
  <c r="D63" i="15" s="1"/>
  <c r="C45" i="15"/>
  <c r="I45" i="15" s="1"/>
  <c r="I44" i="15"/>
  <c r="I43" i="15"/>
  <c r="I42" i="15"/>
  <c r="C63" i="15" l="1"/>
  <c r="I63" i="15" s="1"/>
  <c r="I21" i="14" l="1"/>
  <c r="G21" i="14"/>
  <c r="F21" i="14"/>
  <c r="C21" i="14"/>
  <c r="H20" i="14"/>
  <c r="H21" i="14" s="1"/>
  <c r="H19" i="14"/>
  <c r="H18" i="14"/>
  <c r="I35" i="13"/>
  <c r="H35" i="13"/>
  <c r="G35" i="13"/>
  <c r="E35" i="13"/>
  <c r="D35" i="13"/>
  <c r="I59" i="52" l="1"/>
  <c r="I57" i="52"/>
  <c r="H57" i="52"/>
  <c r="G57" i="52"/>
  <c r="I47" i="52"/>
  <c r="H47" i="52"/>
  <c r="H59" i="52" s="1"/>
  <c r="G47" i="52"/>
  <c r="G59" i="52" s="1"/>
  <c r="I31" i="52"/>
  <c r="H31" i="52"/>
  <c r="G31" i="52"/>
  <c r="C20" i="43" l="1"/>
  <c r="M20" i="43" l="1"/>
  <c r="M21" i="43"/>
  <c r="I22" i="43"/>
  <c r="J22" i="43"/>
  <c r="K22" i="43"/>
  <c r="L22" i="43"/>
  <c r="M22" i="43"/>
  <c r="M8" i="69" l="1"/>
  <c r="N8" i="69" s="1"/>
  <c r="M9" i="69"/>
  <c r="N9" i="69" s="1"/>
  <c r="M7" i="69"/>
  <c r="N7" i="69" l="1"/>
  <c r="D59" i="52" l="1"/>
  <c r="E59" i="52" l="1"/>
  <c r="C59" i="52"/>
  <c r="L18" i="15" l="1"/>
  <c r="M18" i="15"/>
  <c r="N18" i="15"/>
  <c r="O18" i="15"/>
  <c r="P18" i="15"/>
</calcChain>
</file>

<file path=xl/sharedStrings.xml><?xml version="1.0" encoding="utf-8"?>
<sst xmlns="http://schemas.openxmlformats.org/spreadsheetml/2006/main" count="5694" uniqueCount="2242">
  <si>
    <t>(Milhares de euros)</t>
  </si>
  <si>
    <t>RWA</t>
  </si>
  <si>
    <t>TOTAL</t>
  </si>
  <si>
    <t>26 (1)</t>
  </si>
  <si>
    <t>3a</t>
  </si>
  <si>
    <t>26 (1) (f)</t>
  </si>
  <si>
    <t>486 (2)</t>
  </si>
  <si>
    <t>5a</t>
  </si>
  <si>
    <t>26 (2)</t>
  </si>
  <si>
    <t>34, 105</t>
  </si>
  <si>
    <t>32 (1)</t>
  </si>
  <si>
    <t>33 (b)</t>
  </si>
  <si>
    <t>20a</t>
  </si>
  <si>
    <t>36 (1) (k)</t>
  </si>
  <si>
    <t>20b</t>
  </si>
  <si>
    <t>36 (1) (k) (i), 89 a 91</t>
  </si>
  <si>
    <t>20c</t>
  </si>
  <si>
    <t>36 (1) (k) (ii), 243 (1) (b), 244 (1) (b), 258</t>
  </si>
  <si>
    <t>20d</t>
  </si>
  <si>
    <t>36 (1) (k) (iii), 379 (3)</t>
  </si>
  <si>
    <t>48 (1)</t>
  </si>
  <si>
    <t>25a</t>
  </si>
  <si>
    <t>25b</t>
  </si>
  <si>
    <t>36 (1) (I)</t>
  </si>
  <si>
    <t>51, 52</t>
  </si>
  <si>
    <t>486 (3)</t>
  </si>
  <si>
    <t>56 (e)</t>
  </si>
  <si>
    <t>62, 63</t>
  </si>
  <si>
    <t>486 (4)</t>
  </si>
  <si>
    <t>62 (c) &amp; (d)</t>
  </si>
  <si>
    <t xml:space="preserve">92 (2) (c) </t>
  </si>
  <si>
    <t>67a</t>
  </si>
  <si>
    <t>DRFP 128</t>
  </si>
  <si>
    <t>62</t>
  </si>
  <si>
    <t>484 (3), 486
(2) e (5)</t>
  </si>
  <si>
    <t>484 (4), 486
(3) e (5)</t>
  </si>
  <si>
    <t>484 (5), 486
(4) e (5)</t>
  </si>
  <si>
    <t>(1)</t>
  </si>
  <si>
    <t>(2)</t>
  </si>
  <si>
    <t>(3)</t>
  </si>
  <si>
    <t>26 (1), 27, 28, 29</t>
  </si>
  <si>
    <t>26 (3) da lista EBA</t>
  </si>
  <si>
    <t>Soma das linhas 1 a 5a</t>
  </si>
  <si>
    <t>36 (1) (b), 37</t>
  </si>
  <si>
    <t>36 (1) (c), 38</t>
  </si>
  <si>
    <t>33 (1) (a)</t>
  </si>
  <si>
    <t>36 (1) (d), 40, 159</t>
  </si>
  <si>
    <t>36 (1) (e), 41</t>
  </si>
  <si>
    <t>36 (1) (f), 42</t>
  </si>
  <si>
    <t>36 (1) (g), 44</t>
  </si>
  <si>
    <t>36 (1) (h), 43, 45, 46, 49 (2) e (3), 79</t>
  </si>
  <si>
    <t>36 (1) (i), 43, 45, 47, 48 (1) (b), 49 (1) a (3), 79</t>
  </si>
  <si>
    <t>36 (1) (c), 38, 48 (1) (a)</t>
  </si>
  <si>
    <t>36 (1) (i), 48 (1) (b)</t>
  </si>
  <si>
    <t>36 (1) (a)</t>
  </si>
  <si>
    <t>Soma das linhas 7 a 20a, 21, 22 e 25a a 27</t>
  </si>
  <si>
    <t>85, 86</t>
  </si>
  <si>
    <t>Soma das linhas 30, 33 e 34</t>
  </si>
  <si>
    <t>52 (1) (b), 56 (a), 57</t>
  </si>
  <si>
    <t>56 (b), 58</t>
  </si>
  <si>
    <t>56 (c), 59, 60, 79</t>
  </si>
  <si>
    <t>56 (d), 59, 79</t>
  </si>
  <si>
    <t>Soma das linhas 37 a 42</t>
  </si>
  <si>
    <t>Soma das linhas 29 e 44</t>
  </si>
  <si>
    <t>87, 88</t>
  </si>
  <si>
    <t>63 (b) (i), 66 (a), 67</t>
  </si>
  <si>
    <t>66 (b), 68</t>
  </si>
  <si>
    <t>66 (c), 69, 70 e 79</t>
  </si>
  <si>
    <t>66 (d), 69, 79</t>
  </si>
  <si>
    <t>Soma das linhas 52 a 56</t>
  </si>
  <si>
    <t>Soma das linhas 45 e 58</t>
  </si>
  <si>
    <t>92 (2) (a)</t>
  </si>
  <si>
    <t>92 (2) (b)</t>
  </si>
  <si>
    <t>DRFP 128, 129, 130, 131,133</t>
  </si>
  <si>
    <t>36 (1) (h), 45, 46, 56 (c), 59, 60, 66 (c), 69, 70</t>
  </si>
  <si>
    <t>36 (1) (i), 45, 48</t>
  </si>
  <si>
    <t>36 (1) (c), 38, 48</t>
  </si>
  <si>
    <t xml:space="preserve">  Phased-in</t>
  </si>
  <si>
    <t xml:space="preserve">    Fully implemented</t>
  </si>
  <si>
    <t>36 (1) (j)</t>
  </si>
  <si>
    <t>CCR</t>
  </si>
  <si>
    <t>IMA</t>
  </si>
  <si>
    <t>Total</t>
  </si>
  <si>
    <t>Requisitos de fundos próprios</t>
  </si>
  <si>
    <t>a</t>
  </si>
  <si>
    <t>b</t>
  </si>
  <si>
    <t>c</t>
  </si>
  <si>
    <t>d</t>
  </si>
  <si>
    <t>e</t>
  </si>
  <si>
    <t>f</t>
  </si>
  <si>
    <t>g</t>
  </si>
  <si>
    <t>(a+b-c-d)</t>
  </si>
  <si>
    <t>Instituições</t>
  </si>
  <si>
    <t>Empresas</t>
  </si>
  <si>
    <t>Retalho</t>
  </si>
  <si>
    <t>PME</t>
  </si>
  <si>
    <t>Organizações Internacionais</t>
  </si>
  <si>
    <t>Portugal</t>
  </si>
  <si>
    <t>Densidade de RWA</t>
  </si>
  <si>
    <t>Outros elementos</t>
  </si>
  <si>
    <t>Classes de risco</t>
  </si>
  <si>
    <t>0%</t>
  </si>
  <si>
    <t xml:space="preserve">Outras </t>
  </si>
  <si>
    <t>Deduzidas</t>
  </si>
  <si>
    <t>Escala de PD</t>
  </si>
  <si>
    <t>Número de devedores</t>
  </si>
  <si>
    <t>LGD média</t>
  </si>
  <si>
    <t>EL</t>
  </si>
  <si>
    <t>EMPRESAS</t>
  </si>
  <si>
    <t>0,01% a 0,05%</t>
  </si>
  <si>
    <t>0,05% a 0,07%</t>
  </si>
  <si>
    <t>0,07% a 0,14%</t>
  </si>
  <si>
    <t>0,14% a 0,28%</t>
  </si>
  <si>
    <t>0,28% a 0,53%</t>
  </si>
  <si>
    <t>0,53% a 0,95%</t>
  </si>
  <si>
    <t>0,95% a 1,73%</t>
  </si>
  <si>
    <t>1,73% a 2,92%</t>
  </si>
  <si>
    <t>2,92% a 4,67%</t>
  </si>
  <si>
    <t>4,67% a 7,00%</t>
  </si>
  <si>
    <t>7,00% a 9,77%</t>
  </si>
  <si>
    <t>9,77% a 13,61%</t>
  </si>
  <si>
    <t>13,61% a 100,00%</t>
  </si>
  <si>
    <r>
      <t xml:space="preserve">100,00% </t>
    </r>
    <r>
      <rPr>
        <i/>
        <sz val="8"/>
        <color rgb="FF575756"/>
        <rFont val="FocoMbcp"/>
        <family val="2"/>
      </rPr>
      <t>(default)</t>
    </r>
  </si>
  <si>
    <t>SUBTOTAL</t>
  </si>
  <si>
    <t>NOTA: Estes dados não incluem as posições em risco de Derivados e de Specialised Lending.</t>
  </si>
  <si>
    <r>
      <t xml:space="preserve">100,00% </t>
    </r>
    <r>
      <rPr>
        <i/>
        <sz val="7.5"/>
        <color rgb="FF575756"/>
        <rFont val="FocoMbcp Light"/>
        <family val="2"/>
      </rPr>
      <t>(default)</t>
    </r>
  </si>
  <si>
    <t>100,00% (default)</t>
  </si>
  <si>
    <t>Montantes de RWA</t>
  </si>
  <si>
    <t xml:space="preserve">Outros </t>
  </si>
  <si>
    <t>Administrações centrais ou bancos centrais</t>
  </si>
  <si>
    <t>Administrações regionais ou autoridades locais</t>
  </si>
  <si>
    <t>Entidades do setor público</t>
  </si>
  <si>
    <t>Bancos multilaterais de desenvolvimento</t>
  </si>
  <si>
    <t>Instituições e empresas com avaliação de crédito de curto prazo</t>
  </si>
  <si>
    <t>EAD pós CRM</t>
  </si>
  <si>
    <t>PD Média</t>
  </si>
  <si>
    <t>Maturidade Média</t>
  </si>
  <si>
    <t>RETALHO PME</t>
  </si>
  <si>
    <t>RETALHO NÃO-PME</t>
  </si>
  <si>
    <t>VaR</t>
  </si>
  <si>
    <t>SVaR</t>
  </si>
  <si>
    <t>IRC</t>
  </si>
  <si>
    <t>IRC (99,9%)</t>
  </si>
  <si>
    <t>(iii) SFT</t>
  </si>
  <si>
    <t>Montante positivo bruto ou valor contabilístico líquido</t>
  </si>
  <si>
    <t>Benefícios em termos de compensação</t>
  </si>
  <si>
    <t>Risco de crédito corrente após compensação</t>
  </si>
  <si>
    <t>Cauções detidas</t>
  </si>
  <si>
    <t>Risco de crédito líquido</t>
  </si>
  <si>
    <t>Derivados</t>
  </si>
  <si>
    <t>SFT</t>
  </si>
  <si>
    <t>Compensação multiproduto</t>
  </si>
  <si>
    <t>Cauções utilizadas em operações de derivados</t>
  </si>
  <si>
    <t>Cauções utilizadas em SFT</t>
  </si>
  <si>
    <t>Justo valor de cauções recebidas</t>
  </si>
  <si>
    <t>Justo valor de cauções dadas</t>
  </si>
  <si>
    <t>Segregadas</t>
  </si>
  <si>
    <t>Não segregadas</t>
  </si>
  <si>
    <t>Numerário</t>
  </si>
  <si>
    <t>Outros Ativos</t>
  </si>
  <si>
    <t>EEPE</t>
  </si>
  <si>
    <t>Valor de cauções detidas sem impacto</t>
  </si>
  <si>
    <t>Credit Valuation Adjustments (CVA)</t>
  </si>
  <si>
    <t>Linha 6 - linha 28</t>
  </si>
  <si>
    <t>Linha 36 - linha 43</t>
  </si>
  <si>
    <t>Linha 51 - linha 57</t>
  </si>
  <si>
    <t>Voltar ao Índice</t>
  </si>
  <si>
    <t>UE-6a</t>
  </si>
  <si>
    <t>UE-6b</t>
  </si>
  <si>
    <t>UE-5a</t>
  </si>
  <si>
    <t>UE-14a</t>
  </si>
  <si>
    <t>UE-15a</t>
  </si>
  <si>
    <t>UE-19a</t>
  </si>
  <si>
    <t>UE-19b</t>
  </si>
  <si>
    <t>UE-23</t>
  </si>
  <si>
    <t>Transitória</t>
  </si>
  <si>
    <t>UE-24</t>
  </si>
  <si>
    <t>UE-1</t>
  </si>
  <si>
    <t>UE-2</t>
  </si>
  <si>
    <t>UE-3</t>
  </si>
  <si>
    <t>Angola</t>
  </si>
  <si>
    <t>0 a &lt;0,25</t>
  </si>
  <si>
    <t>0,25 a &lt;1</t>
  </si>
  <si>
    <t>1 a &lt;5</t>
  </si>
  <si>
    <t>5 a &lt;16</t>
  </si>
  <si>
    <t>16 a &lt;99</t>
  </si>
  <si>
    <t>Private equity</t>
  </si>
  <si>
    <t>+200 pb</t>
  </si>
  <si>
    <t>-200 pb</t>
  </si>
  <si>
    <t>Magellan 1</t>
  </si>
  <si>
    <t>Magellan 2</t>
  </si>
  <si>
    <t>Magellan 3</t>
  </si>
  <si>
    <t>Magellan 4</t>
  </si>
  <si>
    <t>Caravela SME 3</t>
  </si>
  <si>
    <t>Caravela SME 4</t>
  </si>
  <si>
    <t>12% - 18%</t>
  </si>
  <si>
    <t>Mezzanine</t>
  </si>
  <si>
    <t>AF</t>
  </si>
  <si>
    <t>Afeganistão</t>
  </si>
  <si>
    <t>ZA</t>
  </si>
  <si>
    <t>África do Sul</t>
  </si>
  <si>
    <t>AL</t>
  </si>
  <si>
    <t>Albania</t>
  </si>
  <si>
    <t>DE</t>
  </si>
  <si>
    <t>AD</t>
  </si>
  <si>
    <t>Andorra</t>
  </si>
  <si>
    <t>AO</t>
  </si>
  <si>
    <t>AI</t>
  </si>
  <si>
    <t>Anguilla</t>
  </si>
  <si>
    <t>AQ</t>
  </si>
  <si>
    <t>AG</t>
  </si>
  <si>
    <t>SA</t>
  </si>
  <si>
    <t>DZ</t>
  </si>
  <si>
    <t>AR</t>
  </si>
  <si>
    <t>Argentina</t>
  </si>
  <si>
    <t>AM</t>
  </si>
  <si>
    <t>AW</t>
  </si>
  <si>
    <t>Aruba</t>
  </si>
  <si>
    <t>AU</t>
  </si>
  <si>
    <t>AT</t>
  </si>
  <si>
    <t>AZ</t>
  </si>
  <si>
    <t>BS</t>
  </si>
  <si>
    <t>Bahamas</t>
  </si>
  <si>
    <t>BH</t>
  </si>
  <si>
    <t>Bahrain</t>
  </si>
  <si>
    <t>BD</t>
  </si>
  <si>
    <t>Bangladesh</t>
  </si>
  <si>
    <t>BE</t>
  </si>
  <si>
    <t>BZ</t>
  </si>
  <si>
    <t>Belize</t>
  </si>
  <si>
    <t>BM</t>
  </si>
  <si>
    <t>Bermuda</t>
  </si>
  <si>
    <t>BY</t>
  </si>
  <si>
    <t>BO</t>
  </si>
  <si>
    <t>BA</t>
  </si>
  <si>
    <t>BW</t>
  </si>
  <si>
    <t>Botswana</t>
  </si>
  <si>
    <t>BR</t>
  </si>
  <si>
    <t>BN</t>
  </si>
  <si>
    <t>BG</t>
  </si>
  <si>
    <t>BF</t>
  </si>
  <si>
    <t>Burkina Faso</t>
  </si>
  <si>
    <t>BI</t>
  </si>
  <si>
    <t>Burundi</t>
  </si>
  <si>
    <t>CV</t>
  </si>
  <si>
    <t>CM</t>
  </si>
  <si>
    <t>CA</t>
  </si>
  <si>
    <t>KY</t>
  </si>
  <si>
    <t>KZ</t>
  </si>
  <si>
    <t>CF</t>
  </si>
  <si>
    <t>CZ</t>
  </si>
  <si>
    <t>CL</t>
  </si>
  <si>
    <t>Chile</t>
  </si>
  <si>
    <t>CN</t>
  </si>
  <si>
    <t>China</t>
  </si>
  <si>
    <t>CY</t>
  </si>
  <si>
    <t>CO</t>
  </si>
  <si>
    <t>CD</t>
  </si>
  <si>
    <t>CG</t>
  </si>
  <si>
    <t>KR</t>
  </si>
  <si>
    <t>KP</t>
  </si>
  <si>
    <t>CI</t>
  </si>
  <si>
    <t>CR</t>
  </si>
  <si>
    <t>Costa Rica</t>
  </si>
  <si>
    <t>HR</t>
  </si>
  <si>
    <t>CU</t>
  </si>
  <si>
    <t>Cuba</t>
  </si>
  <si>
    <t>CW</t>
  </si>
  <si>
    <t>DK</t>
  </si>
  <si>
    <t>DM</t>
  </si>
  <si>
    <t>Dominica</t>
  </si>
  <si>
    <t>DO</t>
  </si>
  <si>
    <t>EG</t>
  </si>
  <si>
    <t>SV</t>
  </si>
  <si>
    <t>El Salvador</t>
  </si>
  <si>
    <t>AE</t>
  </si>
  <si>
    <t>EC</t>
  </si>
  <si>
    <t>ER</t>
  </si>
  <si>
    <t>SK</t>
  </si>
  <si>
    <t>SI</t>
  </si>
  <si>
    <t>ES</t>
  </si>
  <si>
    <t>US</t>
  </si>
  <si>
    <t>EE</t>
  </si>
  <si>
    <t>ET</t>
  </si>
  <si>
    <t>PH</t>
  </si>
  <si>
    <t>FI</t>
  </si>
  <si>
    <t>FR</t>
  </si>
  <si>
    <t>GA</t>
  </si>
  <si>
    <t>GM</t>
  </si>
  <si>
    <t>GH</t>
  </si>
  <si>
    <t>GE</t>
  </si>
  <si>
    <t>GI</t>
  </si>
  <si>
    <t>Gibraltar</t>
  </si>
  <si>
    <t>GR</t>
  </si>
  <si>
    <t>GP</t>
  </si>
  <si>
    <t>Guadeloupe</t>
  </si>
  <si>
    <t>GT</t>
  </si>
  <si>
    <t>Guatemala</t>
  </si>
  <si>
    <t>GG</t>
  </si>
  <si>
    <t>Guernsey</t>
  </si>
  <si>
    <t>GY</t>
  </si>
  <si>
    <t>GQ</t>
  </si>
  <si>
    <t>GW</t>
  </si>
  <si>
    <t>GN</t>
  </si>
  <si>
    <t>HT</t>
  </si>
  <si>
    <t>Haiti</t>
  </si>
  <si>
    <t>HN</t>
  </si>
  <si>
    <t>Honduras</t>
  </si>
  <si>
    <t>HK</t>
  </si>
  <si>
    <t>Hong Kong</t>
  </si>
  <si>
    <t>HU</t>
  </si>
  <si>
    <t>YE</t>
  </si>
  <si>
    <t>IN</t>
  </si>
  <si>
    <t>ID</t>
  </si>
  <si>
    <t>IR</t>
  </si>
  <si>
    <t>IQ</t>
  </si>
  <si>
    <t>IE</t>
  </si>
  <si>
    <t>IS</t>
  </si>
  <si>
    <t>IL</t>
  </si>
  <si>
    <t>Israel</t>
  </si>
  <si>
    <t>IT</t>
  </si>
  <si>
    <t>JM</t>
  </si>
  <si>
    <t>Jamaica</t>
  </si>
  <si>
    <t>JP</t>
  </si>
  <si>
    <t>JO</t>
  </si>
  <si>
    <t>KW</t>
  </si>
  <si>
    <t>Kuwait</t>
  </si>
  <si>
    <t>LA</t>
  </si>
  <si>
    <t>LV</t>
  </si>
  <si>
    <t>LB</t>
  </si>
  <si>
    <t>LR</t>
  </si>
  <si>
    <t>LY</t>
  </si>
  <si>
    <t>LI</t>
  </si>
  <si>
    <t>Liechtenstein</t>
  </si>
  <si>
    <t>LT</t>
  </si>
  <si>
    <t>LU</t>
  </si>
  <si>
    <t>MO</t>
  </si>
  <si>
    <t>MK</t>
  </si>
  <si>
    <t>MG</t>
  </si>
  <si>
    <t>MY</t>
  </si>
  <si>
    <t>MW</t>
  </si>
  <si>
    <t>Malawi</t>
  </si>
  <si>
    <t>ML</t>
  </si>
  <si>
    <t>Mali</t>
  </si>
  <si>
    <t>MT</t>
  </si>
  <si>
    <t>Malta</t>
  </si>
  <si>
    <t>IM</t>
  </si>
  <si>
    <t>MP</t>
  </si>
  <si>
    <t>MA</t>
  </si>
  <si>
    <t>MU</t>
  </si>
  <si>
    <t>MR</t>
  </si>
  <si>
    <t>MX</t>
  </si>
  <si>
    <t>MZ</t>
  </si>
  <si>
    <t>MD</t>
  </si>
  <si>
    <t>MC</t>
  </si>
  <si>
    <t>MN</t>
  </si>
  <si>
    <t>MM</t>
  </si>
  <si>
    <t>NA</t>
  </si>
  <si>
    <t>NR</t>
  </si>
  <si>
    <t>Nauru</t>
  </si>
  <si>
    <t>NP</t>
  </si>
  <si>
    <t>Nepal</t>
  </si>
  <si>
    <t>NI</t>
  </si>
  <si>
    <t>NE</t>
  </si>
  <si>
    <t>NG</t>
  </si>
  <si>
    <t>NO</t>
  </si>
  <si>
    <t>NC</t>
  </si>
  <si>
    <t>NZ</t>
  </si>
  <si>
    <t>OM</t>
  </si>
  <si>
    <t>Oman</t>
  </si>
  <si>
    <t>NL</t>
  </si>
  <si>
    <t>PW</t>
  </si>
  <si>
    <t>Palau</t>
  </si>
  <si>
    <t>PS</t>
  </si>
  <si>
    <t>PA</t>
  </si>
  <si>
    <t>PK</t>
  </si>
  <si>
    <t>PY</t>
  </si>
  <si>
    <t>PE</t>
  </si>
  <si>
    <t>Peru</t>
  </si>
  <si>
    <t>PF</t>
  </si>
  <si>
    <t>PL</t>
  </si>
  <si>
    <t>PT</t>
  </si>
  <si>
    <t>QA</t>
  </si>
  <si>
    <t>Qatar</t>
  </si>
  <si>
    <t>KE</t>
  </si>
  <si>
    <t>KG</t>
  </si>
  <si>
    <t>GB</t>
  </si>
  <si>
    <t>RO</t>
  </si>
  <si>
    <t>RW</t>
  </si>
  <si>
    <t>RU</t>
  </si>
  <si>
    <t>AS</t>
  </si>
  <si>
    <t>SH</t>
  </si>
  <si>
    <t>ST</t>
  </si>
  <si>
    <t>SN</t>
  </si>
  <si>
    <t>Senegal</t>
  </si>
  <si>
    <t>SL</t>
  </si>
  <si>
    <t>RS</t>
  </si>
  <si>
    <t>SC</t>
  </si>
  <si>
    <t>Seychelles</t>
  </si>
  <si>
    <t>SG</t>
  </si>
  <si>
    <t>SY</t>
  </si>
  <si>
    <t>SO</t>
  </si>
  <si>
    <t>LK</t>
  </si>
  <si>
    <t>Sri Lanka</t>
  </si>
  <si>
    <t>SZ</t>
  </si>
  <si>
    <t>SD</t>
  </si>
  <si>
    <t>SE</t>
  </si>
  <si>
    <t>CH</t>
  </si>
  <si>
    <t>SJ</t>
  </si>
  <si>
    <t>TH</t>
  </si>
  <si>
    <t>TW</t>
  </si>
  <si>
    <t>TJ</t>
  </si>
  <si>
    <t>TZ</t>
  </si>
  <si>
    <t>IO</t>
  </si>
  <si>
    <t>TL</t>
  </si>
  <si>
    <t>Timor-Leste</t>
  </si>
  <si>
    <t>TG</t>
  </si>
  <si>
    <t>Togo</t>
  </si>
  <si>
    <t>TO</t>
  </si>
  <si>
    <t>Tonga</t>
  </si>
  <si>
    <t>TN</t>
  </si>
  <si>
    <t>TC</t>
  </si>
  <si>
    <t>TM</t>
  </si>
  <si>
    <t>TR</t>
  </si>
  <si>
    <t>UA</t>
  </si>
  <si>
    <t>UG</t>
  </si>
  <si>
    <t>Uganda</t>
  </si>
  <si>
    <t>UY</t>
  </si>
  <si>
    <t>UZ</t>
  </si>
  <si>
    <t>VE</t>
  </si>
  <si>
    <t>VN</t>
  </si>
  <si>
    <t>VG</t>
  </si>
  <si>
    <t>ZM</t>
  </si>
  <si>
    <t>ZW</t>
  </si>
  <si>
    <t>Zimbabwe</t>
  </si>
  <si>
    <t>-</t>
  </si>
  <si>
    <r>
      <rPr>
        <vertAlign val="superscript"/>
        <sz val="8"/>
        <color rgb="FF575756"/>
        <rFont val="FocoMbcp"/>
        <family val="2"/>
      </rPr>
      <t>(1)</t>
    </r>
    <r>
      <rPr>
        <sz val="8"/>
        <color rgb="FF575756"/>
        <rFont val="FocoMbcp"/>
        <family val="2"/>
      </rPr>
      <t xml:space="preserve"> Os capitais próprios contabilísticos excluem produtos híbridos contabilizados na situação líquida não elegíveis para o CET1. </t>
    </r>
  </si>
  <si>
    <t>26 (1) (c)</t>
  </si>
  <si>
    <t>CET1</t>
  </si>
  <si>
    <t>T1</t>
  </si>
  <si>
    <t>EU-19a</t>
  </si>
  <si>
    <t>EU-19b</t>
  </si>
  <si>
    <t>EU-20a</t>
  </si>
  <si>
    <t>EU-20b</t>
  </si>
  <si>
    <t>EU-20c</t>
  </si>
  <si>
    <t>b/c/d/e</t>
  </si>
  <si>
    <t>T</t>
  </si>
  <si>
    <t>T-1</t>
  </si>
  <si>
    <t>m</t>
  </si>
  <si>
    <t>n</t>
  </si>
  <si>
    <t>u</t>
  </si>
  <si>
    <t>h</t>
  </si>
  <si>
    <t>i</t>
  </si>
  <si>
    <t>j</t>
  </si>
  <si>
    <t>k</t>
  </si>
  <si>
    <t>l</t>
  </si>
  <si>
    <t>(Unidades)</t>
  </si>
  <si>
    <t>Ponderadores de risco</t>
  </si>
  <si>
    <t>NOTA: Estes dados não incluem as posições em Specialised Lending.</t>
  </si>
  <si>
    <t>NOTA: Estes dados não incluem as posições em risco de Specialised Lending.</t>
  </si>
  <si>
    <t>VaR sem diversificação</t>
  </si>
  <si>
    <t>VaR com diversificação</t>
  </si>
  <si>
    <t>Segmentos</t>
  </si>
  <si>
    <t>(4)</t>
  </si>
  <si>
    <t>(5)</t>
  </si>
  <si>
    <t>(6)</t>
  </si>
  <si>
    <t>(7)</t>
  </si>
  <si>
    <t>(8)</t>
  </si>
  <si>
    <t>(9)</t>
  </si>
  <si>
    <t>(10)</t>
  </si>
  <si>
    <t>(11)</t>
  </si>
  <si>
    <t>(12)</t>
  </si>
  <si>
    <t>(13)</t>
  </si>
  <si>
    <t>(14)</t>
  </si>
  <si>
    <t>(15)</t>
  </si>
  <si>
    <t>9a</t>
  </si>
  <si>
    <t>9b</t>
  </si>
  <si>
    <r>
      <rPr>
        <sz val="11"/>
        <color rgb="FFD1005D"/>
        <rFont val="FocoMbcp"/>
        <family val="2"/>
      </rPr>
      <t>(EBA/GL/2018/10)</t>
    </r>
  </si>
  <si>
    <t>Montante escriturado bruto / Montante nominal</t>
  </si>
  <si>
    <t>o</t>
  </si>
  <si>
    <t>1.</t>
  </si>
  <si>
    <t>2.</t>
  </si>
  <si>
    <t>3.</t>
  </si>
  <si>
    <t>4.</t>
  </si>
  <si>
    <t>5.</t>
  </si>
  <si>
    <t>6.</t>
  </si>
  <si>
    <t>7.</t>
  </si>
  <si>
    <t>8.</t>
  </si>
  <si>
    <t>9.</t>
  </si>
  <si>
    <t>10.</t>
  </si>
  <si>
    <t>11.</t>
  </si>
  <si>
    <t>12.</t>
  </si>
  <si>
    <t>13.</t>
  </si>
  <si>
    <t>14.</t>
  </si>
  <si>
    <t>15.</t>
  </si>
  <si>
    <t>16.</t>
  </si>
  <si>
    <t>17.</t>
  </si>
  <si>
    <t>18.</t>
  </si>
  <si>
    <t>19.</t>
  </si>
  <si>
    <t>20.</t>
  </si>
  <si>
    <t>(EBA/GL/2016/11)</t>
  </si>
  <si>
    <t>dez 2019</t>
  </si>
  <si>
    <t xml:space="preserve">Banco de Investimento Imobiliário, S.A. </t>
  </si>
  <si>
    <t>Banco ActivoBank, S.A.</t>
  </si>
  <si>
    <t>Bank Millennium, S.A.</t>
  </si>
  <si>
    <t>Banque Privée BCP (Suisse) S.A.</t>
  </si>
  <si>
    <t>BCP África, S.G.P.S., Lda.</t>
  </si>
  <si>
    <t>BCP Capital - Sociedade de Capital de Risco, S.A.</t>
  </si>
  <si>
    <t>BCP International B.V.</t>
  </si>
  <si>
    <t>Holanda</t>
  </si>
  <si>
    <t>BCP Investment, BV</t>
  </si>
  <si>
    <t>BCP Finance Bank, Ltd.</t>
  </si>
  <si>
    <t>BCP Finance Company</t>
  </si>
  <si>
    <t>Financeira</t>
  </si>
  <si>
    <t>BG Leasing S.A</t>
  </si>
  <si>
    <t>Millennium bcp Bank &amp; Trust</t>
  </si>
  <si>
    <t>Millennium BCP - Escritório de Representações e Serviços, Ltda.</t>
  </si>
  <si>
    <t>Millennium bcp Participações, S.G.P.S., Sociedade Unipessoal, Lda.</t>
  </si>
  <si>
    <t>MB Finance AB</t>
  </si>
  <si>
    <t xml:space="preserve">Interfundos - Gestão de Fundos de Investimento Imobiliários, S.A. </t>
  </si>
  <si>
    <t>Adelphi Gere, Sociedade Especial de Investimento Imobiliário de Capital Fixo, SICAFI, S.A.</t>
  </si>
  <si>
    <t>Monumental Residence - Sociedade Especial de Investimento Imobiliário de Capital Fixo, SICAFI, S.A.</t>
  </si>
  <si>
    <t>Millennium bcp - Prestação de Serviços, A.C.E.</t>
  </si>
  <si>
    <t>Millennium bcp Teleserviços - Serviços de Comércio Electrónico, S.A.</t>
  </si>
  <si>
    <t>Millennium Dom Maklerski S.A.</t>
  </si>
  <si>
    <t>Millennium Goodie Sp. z o.o.</t>
  </si>
  <si>
    <t>Millennium Leasing Sp. z o.o.</t>
  </si>
  <si>
    <t>Millennium Service Sp. z o.o</t>
  </si>
  <si>
    <t>Millennium Telecomunication Sp. z o.o.</t>
  </si>
  <si>
    <t>Millennium TFI - Towarzystwo Funduszy Inwestycyjnych, S.A.</t>
  </si>
  <si>
    <t>Piast Expert Sp. z o.o.</t>
  </si>
  <si>
    <t>Millennium bcp Imobiliária, S.A</t>
  </si>
  <si>
    <t>MULTI24, Sociedade Especial de Investimento Imobiliário de Capital Fixo, SICAFI, S.A.</t>
  </si>
  <si>
    <t>Servitrust - Trust Managment Services S.A.</t>
  </si>
  <si>
    <t>Setelote - Aldeamentos Turísticos S.A.</t>
  </si>
  <si>
    <t>Irgossai - Urbanização e construção, S.A.</t>
  </si>
  <si>
    <t xml:space="preserve">Imábida - Imobiliária da Arrábida, S A. </t>
  </si>
  <si>
    <t>Bichorro - Empreendimentos Turísticos e Imobiliários S.A.</t>
  </si>
  <si>
    <t>Finalgarve - Sociedade de Promoção Imobiliária Turística, S.A.</t>
  </si>
  <si>
    <t>Fiparso - Sociedade Imobiliária Lda.</t>
  </si>
  <si>
    <t>Cold River's Homestead, S.A.</t>
  </si>
  <si>
    <t>Planfipsa S.G.P.S., S.A.</t>
  </si>
  <si>
    <t>Planbelas - Sociedade Imobiliária, S.A.</t>
  </si>
  <si>
    <t>Colonade - Sociedade Imobiliária, S.A.</t>
  </si>
  <si>
    <t>Colon Belas Hotel - Sociedade Imobiliária, S.A.</t>
  </si>
  <si>
    <t>Fundo de Investimento Imobiliário Imosotto Acumulação</t>
  </si>
  <si>
    <t>Fundo de Investimento Imobiliário Imorenda</t>
  </si>
  <si>
    <t>Fundo Especial de Investimento Imobiliário Oceânico II</t>
  </si>
  <si>
    <t>Fundo Especial de Investimento Imobiliário Fechado Stone Capital</t>
  </si>
  <si>
    <t>Fundo Especial de Investimento Imobiliário Fechado Sand Capital</t>
  </si>
  <si>
    <t>Fundo de Investimento Imobiliário Fechado Gestimo</t>
  </si>
  <si>
    <t>Fundo Especial de Investimento Imobiliário Fechado Intercapital</t>
  </si>
  <si>
    <t>Millennium Fundo de Capitalização - Fundo de Capital de Risco</t>
  </si>
  <si>
    <t>Funsita - Fundo Especial de Investimento Imobiliário Fechado</t>
  </si>
  <si>
    <t>Multiusos Oriente - Fundo Especial de Investimento Imobiliário Fechado</t>
  </si>
  <si>
    <t>Grand Urban Investment Fund - Fundo Especial de Investimento Imobiliário Fechado</t>
  </si>
  <si>
    <t>Fundial- Fundo Especial de Investimento Imobiliário Fechado</t>
  </si>
  <si>
    <t>DP Invest - Fundo Especial de Investimento Imobiliário Fechado</t>
  </si>
  <si>
    <t>Fundipar - Fundo Especial de Investimento Imobiliário Fechado</t>
  </si>
  <si>
    <t>Domus Capital - Fundo Especial de Investimento Imobiliário Fechado</t>
  </si>
  <si>
    <t>Predicapital - Fundo Especial de Investimento Imobiliário Fechado</t>
  </si>
  <si>
    <t>Banco Millennium Atlântico, S.A.</t>
  </si>
  <si>
    <t>Banque BCP, S.A.S.</t>
  </si>
  <si>
    <t>Constellation, S.A.</t>
  </si>
  <si>
    <t>Lubuskie Fabryki Mebli S.A</t>
  </si>
  <si>
    <t>Mundotêxtil - Indústrias Têxteis, S.A.</t>
  </si>
  <si>
    <t>PNCB - Plataforma de Negociação Integrada de Créditos Bancários, A.C.E</t>
  </si>
  <si>
    <t>Projepolska, S.A.</t>
  </si>
  <si>
    <t>SIBS, S.G.P.S., S.A.</t>
  </si>
  <si>
    <t>Sicit - Sociedade de Investimentos e Consultoria em Infra-Estruturas de Transportes, S.A.</t>
  </si>
  <si>
    <t>UNICRE - Instituição Financeira de Crédito, S.A.</t>
  </si>
  <si>
    <t>Webspectator Corporation</t>
  </si>
  <si>
    <t xml:space="preserve">Millenniumbcp Ageas Grupo Segurador, S.G.P.S., S.A. </t>
  </si>
  <si>
    <t>Magellan Mortgages No.2 Limited</t>
  </si>
  <si>
    <t>Magellan Mortgages No.3 Limited</t>
  </si>
  <si>
    <t>31/12/2019</t>
  </si>
  <si>
    <t>N.A. </t>
  </si>
  <si>
    <t>N.A </t>
  </si>
  <si>
    <t>N.A.</t>
  </si>
  <si>
    <t>Sim*</t>
  </si>
  <si>
    <t>7 248 348</t>
  </si>
  <si>
    <t>12 856 441</t>
  </si>
  <si>
    <t>30/09/2019</t>
  </si>
  <si>
    <t>30/06/2019</t>
  </si>
  <si>
    <t>31/03/2019</t>
  </si>
  <si>
    <t>31 mar 2019</t>
  </si>
  <si>
    <t>Science4you S.A.</t>
  </si>
  <si>
    <t>Produção e comércio de  brinquedos científicos</t>
  </si>
  <si>
    <r>
      <t xml:space="preserve">2019 </t>
    </r>
    <r>
      <rPr>
        <vertAlign val="superscript"/>
        <sz val="10"/>
        <color rgb="FF575756"/>
        <rFont val="FocoMbcp"/>
        <family val="2"/>
      </rPr>
      <t>(1)</t>
    </r>
  </si>
  <si>
    <t>27a</t>
  </si>
  <si>
    <t>42a</t>
  </si>
  <si>
    <t>Banco Comercial Português, S.A.</t>
  </si>
  <si>
    <t>Bank Millennium S.A.</t>
  </si>
  <si>
    <t>PTBIVXOM0013</t>
  </si>
  <si>
    <t>PTBCU9OM0028</t>
  </si>
  <si>
    <t>PTBIVSOM0077</t>
  </si>
  <si>
    <t>PTBIUGOM0072</t>
  </si>
  <si>
    <t>PTBIZUOM0053</t>
  </si>
  <si>
    <t>PTBCQJOM0030</t>
  </si>
  <si>
    <t>PTBIUMOM0082</t>
  </si>
  <si>
    <t>PTBIZKOM0063</t>
  </si>
  <si>
    <t>XS0686774752</t>
  </si>
  <si>
    <t>PTBCPWOM0034</t>
  </si>
  <si>
    <t>PTBIT3OM0098</t>
  </si>
  <si>
    <t>PLBIG0000453</t>
  </si>
  <si>
    <t>PLBIG0000461</t>
  </si>
  <si>
    <t>PTBCPFOM0043</t>
  </si>
  <si>
    <t>PTBCP0AM0015</t>
  </si>
  <si>
    <t>PLN 700.000.000
(167.640.579)</t>
  </si>
  <si>
    <t>PLN 830.000.000
(194.725.976)</t>
  </si>
  <si>
    <t>N/A</t>
  </si>
  <si>
    <t xml:space="preserve">N/A. </t>
  </si>
  <si>
    <t>Wibor 6M + 2,30%</t>
  </si>
  <si>
    <t>+ 100 p.b.</t>
  </si>
  <si>
    <t>+ 25 p.b.</t>
  </si>
  <si>
    <t>+ 100 p.b. e + 25 p.b.</t>
  </si>
  <si>
    <t>+ 100 p.b. e - 25 p.b.</t>
  </si>
  <si>
    <t>-10%, -25%</t>
  </si>
  <si>
    <t>- 20 b.p.</t>
  </si>
  <si>
    <t>Alargamento</t>
  </si>
  <si>
    <t>2019-1-2</t>
  </si>
  <si>
    <t>2019-3-6</t>
  </si>
  <si>
    <t>2019-5-10</t>
  </si>
  <si>
    <t>2019-7-12</t>
  </si>
  <si>
    <t>2019-9-13</t>
  </si>
  <si>
    <t>2019-11-15</t>
  </si>
  <si>
    <t>2019-1-3</t>
  </si>
  <si>
    <t>2019-3-7</t>
  </si>
  <si>
    <t>2019-5-13</t>
  </si>
  <si>
    <t>2019-7-15</t>
  </si>
  <si>
    <t>2019-9-16</t>
  </si>
  <si>
    <t>2019-11-18</t>
  </si>
  <si>
    <t>2019-1-4</t>
  </si>
  <si>
    <t>2019-3-8</t>
  </si>
  <si>
    <t>2019-5-14</t>
  </si>
  <si>
    <t>2019-7-16</t>
  </si>
  <si>
    <t>2019-9-17</t>
  </si>
  <si>
    <t>2019-11-19</t>
  </si>
  <si>
    <t>2019-1-7</t>
  </si>
  <si>
    <t>2019-3-11</t>
  </si>
  <si>
    <t>2019-5-15</t>
  </si>
  <si>
    <t>2019-7-17</t>
  </si>
  <si>
    <t>2019-9-18</t>
  </si>
  <si>
    <t>2019-11-20</t>
  </si>
  <si>
    <t>2019-1-8</t>
  </si>
  <si>
    <t>2019-3-12</t>
  </si>
  <si>
    <t>2019-5-16</t>
  </si>
  <si>
    <t>2019-7-18</t>
  </si>
  <si>
    <t>2019-9-19</t>
  </si>
  <si>
    <t>2019-11-21</t>
  </si>
  <si>
    <t>2019-1-9</t>
  </si>
  <si>
    <t>2019-3-13</t>
  </si>
  <si>
    <t>2019-5-17</t>
  </si>
  <si>
    <t>2019-7-19</t>
  </si>
  <si>
    <t>2019-9-20</t>
  </si>
  <si>
    <t>2019-11-22</t>
  </si>
  <si>
    <t>2019-1-10</t>
  </si>
  <si>
    <t>2019-3-14</t>
  </si>
  <si>
    <t>2019-5-20</t>
  </si>
  <si>
    <t>2019-7-22</t>
  </si>
  <si>
    <t>2019-9-23</t>
  </si>
  <si>
    <t>2019-11-25</t>
  </si>
  <si>
    <t>2019-1-11</t>
  </si>
  <si>
    <t>2019-3-15</t>
  </si>
  <si>
    <t>2019-5-21</t>
  </si>
  <si>
    <t>2019-7-23</t>
  </si>
  <si>
    <t>2019-9-24</t>
  </si>
  <si>
    <t>2019-11-26</t>
  </si>
  <si>
    <t>2019-1-14</t>
  </si>
  <si>
    <t>2019-3-18</t>
  </si>
  <si>
    <t>2019-5-22</t>
  </si>
  <si>
    <t>2019-7-24</t>
  </si>
  <si>
    <t>2019-9-25</t>
  </si>
  <si>
    <t>2019-11-27</t>
  </si>
  <si>
    <t>2019-1-15</t>
  </si>
  <si>
    <t>2019-3-19</t>
  </si>
  <si>
    <t>2019-5-23</t>
  </si>
  <si>
    <t>2019-7-25</t>
  </si>
  <si>
    <t>2019-9-26</t>
  </si>
  <si>
    <t>2019-11-28</t>
  </si>
  <si>
    <t>2019-1-16</t>
  </si>
  <si>
    <t>2019-3-20</t>
  </si>
  <si>
    <t>2019-5-24</t>
  </si>
  <si>
    <t>2019-7-26</t>
  </si>
  <si>
    <t>2019-9-27</t>
  </si>
  <si>
    <t>2019-11-29</t>
  </si>
  <si>
    <t>2019-1-17</t>
  </si>
  <si>
    <t>2019-3-21</t>
  </si>
  <si>
    <t>2019-5-27</t>
  </si>
  <si>
    <t>2019-7-29</t>
  </si>
  <si>
    <t>2019-9-30</t>
  </si>
  <si>
    <t>2019-12-2</t>
  </si>
  <si>
    <t>2019-1-18</t>
  </si>
  <si>
    <t>2019-3-22</t>
  </si>
  <si>
    <t>2019-5-28</t>
  </si>
  <si>
    <t>2019-7-30</t>
  </si>
  <si>
    <t>2019-10-1</t>
  </si>
  <si>
    <t>2019-12-3</t>
  </si>
  <si>
    <t>2019-1-21</t>
  </si>
  <si>
    <t>2019-3-25</t>
  </si>
  <si>
    <t>2019-5-29</t>
  </si>
  <si>
    <t>2019-7-31</t>
  </si>
  <si>
    <t>2019-10-2</t>
  </si>
  <si>
    <t>2019-12-4</t>
  </si>
  <si>
    <t>2019-1-22</t>
  </si>
  <si>
    <t>2019-3-26</t>
  </si>
  <si>
    <t>2019-5-30</t>
  </si>
  <si>
    <t>2019-8-1</t>
  </si>
  <si>
    <t>2019-10-3</t>
  </si>
  <si>
    <t>2019-12-5</t>
  </si>
  <si>
    <t>2019-1-23</t>
  </si>
  <si>
    <t>2019-3-27</t>
  </si>
  <si>
    <t>2019-5-31</t>
  </si>
  <si>
    <t>2019-8-2</t>
  </si>
  <si>
    <t>2019-10-4</t>
  </si>
  <si>
    <t>2019-12-6</t>
  </si>
  <si>
    <t>2019-1-24</t>
  </si>
  <si>
    <t>2019-3-28</t>
  </si>
  <si>
    <t>2019-6-3</t>
  </si>
  <si>
    <t>2019-8-5</t>
  </si>
  <si>
    <t>2019-10-7</t>
  </si>
  <si>
    <t>2019-12-9</t>
  </si>
  <si>
    <t>2019-1-25</t>
  </si>
  <si>
    <t>2019-3-29</t>
  </si>
  <si>
    <t>2019-6-4</t>
  </si>
  <si>
    <t>2019-8-6</t>
  </si>
  <si>
    <t>2019-10-8</t>
  </si>
  <si>
    <t>2019-12-10</t>
  </si>
  <si>
    <t>2019-1-28</t>
  </si>
  <si>
    <t>2019-4-1</t>
  </si>
  <si>
    <t>2019-6-5</t>
  </si>
  <si>
    <t>2019-8-7</t>
  </si>
  <si>
    <t>2019-10-9</t>
  </si>
  <si>
    <t>2019-12-11</t>
  </si>
  <si>
    <t>2019-1-29</t>
  </si>
  <si>
    <t>2019-4-2</t>
  </si>
  <si>
    <t>2019-6-6</t>
  </si>
  <si>
    <t>2019-8-8</t>
  </si>
  <si>
    <t>2019-10-10</t>
  </si>
  <si>
    <t>2019-12-12</t>
  </si>
  <si>
    <t>2019-1-30</t>
  </si>
  <si>
    <t>2019-4-3</t>
  </si>
  <si>
    <t>2019-6-7</t>
  </si>
  <si>
    <t>2019-8-9</t>
  </si>
  <si>
    <t>2019-10-11</t>
  </si>
  <si>
    <t>2019-12-13</t>
  </si>
  <si>
    <t>2019-1-31</t>
  </si>
  <si>
    <t>2019-4-4</t>
  </si>
  <si>
    <t>2019-6-10</t>
  </si>
  <si>
    <t>2019-8-12</t>
  </si>
  <si>
    <t>2019-10-14</t>
  </si>
  <si>
    <t>2019-12-16</t>
  </si>
  <si>
    <t>2019-2-1</t>
  </si>
  <si>
    <t>2019-4-5</t>
  </si>
  <si>
    <t>2019-6-11</t>
  </si>
  <si>
    <t>2019-8-13</t>
  </si>
  <si>
    <t>2019-10-15</t>
  </si>
  <si>
    <t>2019-12-17</t>
  </si>
  <si>
    <t>2019-2-4</t>
  </si>
  <si>
    <t>2019-4-8</t>
  </si>
  <si>
    <t>2019-6-12</t>
  </si>
  <si>
    <t>2019-8-14</t>
  </si>
  <si>
    <t>2019-10-16</t>
  </si>
  <si>
    <t>2019-12-18</t>
  </si>
  <si>
    <t>2019-2-5</t>
  </si>
  <si>
    <t>2019-4-9</t>
  </si>
  <si>
    <t>2019-6-13</t>
  </si>
  <si>
    <t>2019-8-15</t>
  </si>
  <si>
    <t>2019-10-17</t>
  </si>
  <si>
    <t>2019-12-19</t>
  </si>
  <si>
    <t>2019-2-6</t>
  </si>
  <si>
    <t>2019-4-10</t>
  </si>
  <si>
    <t>2019-6-14</t>
  </si>
  <si>
    <t>2019-8-16</t>
  </si>
  <si>
    <t>2019-10-18</t>
  </si>
  <si>
    <t>2019-12-20</t>
  </si>
  <si>
    <t>2019-2-7</t>
  </si>
  <si>
    <t>2019-4-11</t>
  </si>
  <si>
    <t>2019-6-17</t>
  </si>
  <si>
    <t>2019-8-19</t>
  </si>
  <si>
    <t>2019-10-21</t>
  </si>
  <si>
    <t>2019-12-23</t>
  </si>
  <si>
    <t>2019-2-8</t>
  </si>
  <si>
    <t>2019-4-12</t>
  </si>
  <si>
    <t>2019-6-18</t>
  </si>
  <si>
    <t>2019-8-20</t>
  </si>
  <si>
    <t>2019-10-22</t>
  </si>
  <si>
    <t>2019-12-24</t>
  </si>
  <si>
    <t>2019-2-11</t>
  </si>
  <si>
    <t>2019-4-15</t>
  </si>
  <si>
    <t>2019-6-19</t>
  </si>
  <si>
    <t>2019-8-21</t>
  </si>
  <si>
    <t>2019-10-23</t>
  </si>
  <si>
    <t>2019-12-26</t>
  </si>
  <si>
    <t>2019-2-12</t>
  </si>
  <si>
    <t>2019-4-16</t>
  </si>
  <si>
    <t>2019-6-20</t>
  </si>
  <si>
    <t>2019-8-22</t>
  </si>
  <si>
    <t>2019-10-24</t>
  </si>
  <si>
    <t>2019-12-27</t>
  </si>
  <si>
    <t>2019-2-13</t>
  </si>
  <si>
    <t>2019-4-17</t>
  </si>
  <si>
    <t>2019-6-21</t>
  </si>
  <si>
    <t>2019-8-23</t>
  </si>
  <si>
    <t>2019-10-25</t>
  </si>
  <si>
    <t>2019-12-30</t>
  </si>
  <si>
    <t>2019-2-14</t>
  </si>
  <si>
    <t>2019-4-18</t>
  </si>
  <si>
    <t>2019-6-24</t>
  </si>
  <si>
    <t>2019-8-26</t>
  </si>
  <si>
    <t>2019-10-28</t>
  </si>
  <si>
    <t>2019-12-31</t>
  </si>
  <si>
    <t>2019-2-15</t>
  </si>
  <si>
    <t>2019-4-22</t>
  </si>
  <si>
    <t>2019-6-25</t>
  </si>
  <si>
    <t>2019-8-27</t>
  </si>
  <si>
    <t>2019-10-29</t>
  </si>
  <si>
    <t>2019-2-18</t>
  </si>
  <si>
    <t>2019-4-23</t>
  </si>
  <si>
    <t>2019-6-26</t>
  </si>
  <si>
    <t>2019-8-28</t>
  </si>
  <si>
    <t>2019-10-30</t>
  </si>
  <si>
    <t>2019-2-19</t>
  </si>
  <si>
    <t>2019-4-24</t>
  </si>
  <si>
    <t>2019-6-27</t>
  </si>
  <si>
    <t>2019-8-29</t>
  </si>
  <si>
    <t>2019-10-31</t>
  </si>
  <si>
    <t>2019-2-20</t>
  </si>
  <si>
    <t>2019-4-25</t>
  </si>
  <si>
    <t>2019-6-28</t>
  </si>
  <si>
    <t>2019-8-30</t>
  </si>
  <si>
    <t>2019-11-1</t>
  </si>
  <si>
    <t>2019-2-21</t>
  </si>
  <si>
    <t>2019-4-26</t>
  </si>
  <si>
    <t>2019-7-1</t>
  </si>
  <si>
    <t>2019-9-2</t>
  </si>
  <si>
    <t>2019-11-4</t>
  </si>
  <si>
    <t>2019-2-22</t>
  </si>
  <si>
    <t>2019-4-29</t>
  </si>
  <si>
    <t>2019-7-2</t>
  </si>
  <si>
    <t>2019-9-3</t>
  </si>
  <si>
    <t>2019-11-5</t>
  </si>
  <si>
    <t>2019-2-25</t>
  </si>
  <si>
    <t>2019-4-30</t>
  </si>
  <si>
    <t>2019-7-3</t>
  </si>
  <si>
    <t>2019-9-4</t>
  </si>
  <si>
    <t>2019-11-6</t>
  </si>
  <si>
    <t>2019-2-26</t>
  </si>
  <si>
    <t>2019-5-2</t>
  </si>
  <si>
    <t>2019-7-4</t>
  </si>
  <si>
    <t>2019-9-5</t>
  </si>
  <si>
    <t>2019-11-7</t>
  </si>
  <si>
    <t>2019-2-27</t>
  </si>
  <si>
    <t>2019-5-3</t>
  </si>
  <si>
    <t>2019-7-5</t>
  </si>
  <si>
    <t>2019-9-6</t>
  </si>
  <si>
    <t>2019-11-8</t>
  </si>
  <si>
    <t>2019-2-28</t>
  </si>
  <si>
    <t>2019-5-6</t>
  </si>
  <si>
    <t>2019-7-8</t>
  </si>
  <si>
    <t>2019-9-9</t>
  </si>
  <si>
    <t>2019-11-11</t>
  </si>
  <si>
    <t>2019-3-1</t>
  </si>
  <si>
    <t>2019-5-7</t>
  </si>
  <si>
    <t>2019-7-9</t>
  </si>
  <si>
    <t>2019-9-10</t>
  </si>
  <si>
    <t>2019-11-12</t>
  </si>
  <si>
    <t>2019-3-4</t>
  </si>
  <si>
    <t>2019-5-8</t>
  </si>
  <si>
    <t>2019-7-10</t>
  </si>
  <si>
    <t>2019-9-11</t>
  </si>
  <si>
    <t>2019-11-13</t>
  </si>
  <si>
    <t>2019-3-5</t>
  </si>
  <si>
    <t>2019-5-9</t>
  </si>
  <si>
    <t>2019-7-11</t>
  </si>
  <si>
    <t>2019-9-12</t>
  </si>
  <si>
    <t>2019-11-14</t>
  </si>
  <si>
    <t>Carrying values as reported in published financial statements</t>
  </si>
  <si>
    <t>Deconsolidation of insurance/other entities</t>
  </si>
  <si>
    <t>Carrying values under scope of regulatory consolidation</t>
  </si>
  <si>
    <t>ASSETS</t>
  </si>
  <si>
    <t>Cash and deposits at Central Banks</t>
  </si>
  <si>
    <t>Loans and advances to credit institutions repayable on demand</t>
  </si>
  <si>
    <t>Financial assets at amortised cost</t>
  </si>
  <si>
    <t>Loans and advances to credit institutions</t>
  </si>
  <si>
    <t>Loans and advances to customers</t>
  </si>
  <si>
    <t>Debt instruments</t>
  </si>
  <si>
    <t>Financial assets at fair value through profit or loss</t>
  </si>
  <si>
    <t>Financial assets held for trading</t>
  </si>
  <si>
    <t>Financial assets not held for trading mandatorily at fair value through profit or loss</t>
  </si>
  <si>
    <t>Financial assets designated at fair value through profit or loss</t>
  </si>
  <si>
    <t>Financial assets at fair value through other comprehensive income</t>
  </si>
  <si>
    <t>Assets with repurchase agreement</t>
  </si>
  <si>
    <t>Hedging derivatives</t>
  </si>
  <si>
    <t>Investments in associated companies</t>
  </si>
  <si>
    <t>Non-current assets held for sale</t>
  </si>
  <si>
    <t xml:space="preserve">Investment property </t>
  </si>
  <si>
    <t>Other tangible assets</t>
  </si>
  <si>
    <t>Goodwill and intangible assets</t>
  </si>
  <si>
    <t>Current tax assets</t>
  </si>
  <si>
    <t xml:space="preserve">Deferred tax assets </t>
  </si>
  <si>
    <t>Other assets</t>
  </si>
  <si>
    <t xml:space="preserve"> TOTAL ASSETS</t>
  </si>
  <si>
    <t>LIABILITIES</t>
  </si>
  <si>
    <t>Financial liabilities at amortised cost</t>
  </si>
  <si>
    <t>Resources from credit institutions</t>
  </si>
  <si>
    <t>Resources from customers</t>
  </si>
  <si>
    <t>Non subordinated debt securities issued</t>
  </si>
  <si>
    <t>Subordinated debt</t>
  </si>
  <si>
    <t>Financial liabilities at fair value through profit or loss</t>
  </si>
  <si>
    <t xml:space="preserve">   Financial liabilities held for trading</t>
  </si>
  <si>
    <t xml:space="preserve">   Financial liabilities at fair value through profit or loss</t>
  </si>
  <si>
    <t>Non-current liabilities held for sale</t>
  </si>
  <si>
    <t>Provisions</t>
  </si>
  <si>
    <t>Current tax liabilities</t>
  </si>
  <si>
    <t>Deferred tax liabilities</t>
  </si>
  <si>
    <t>Other liabilities</t>
  </si>
  <si>
    <t>TOTAL LIABILITIES</t>
  </si>
  <si>
    <t>EQUITY</t>
  </si>
  <si>
    <t>Share capital</t>
  </si>
  <si>
    <t>Share premium</t>
  </si>
  <si>
    <t>Preference shares</t>
  </si>
  <si>
    <t>Other equity instruments</t>
  </si>
  <si>
    <t>Legal and statutory reserves</t>
  </si>
  <si>
    <t>Treasury shares</t>
  </si>
  <si>
    <t>Reserves and retained earnings</t>
  </si>
  <si>
    <t>Net income for the year attributable to Bank's Shareholders</t>
  </si>
  <si>
    <t>TOTAL EQUITY</t>
  </si>
  <si>
    <t>Minority interests</t>
  </si>
  <si>
    <t>TOTAL LIABILITIES, EQUITY AND MINORITY INTERESTS</t>
  </si>
  <si>
    <t>Carrying values under the scope of regulatory consolidation</t>
  </si>
  <si>
    <t>Carrying values of items</t>
  </si>
  <si>
    <t>Subject to credit risk framework</t>
  </si>
  <si>
    <t>Subject to the CCR framework</t>
  </si>
  <si>
    <t>Subject to the securitisation framework</t>
  </si>
  <si>
    <t>Subject to the market risk framework</t>
  </si>
  <si>
    <t>Not subject to capital requirements or subject to deduction from capital</t>
  </si>
  <si>
    <t>Cash and deposits at central banks</t>
  </si>
  <si>
    <t>Repayable on demand to credit institutions</t>
  </si>
  <si>
    <t>Other loans and advances to credit institutions</t>
  </si>
  <si>
    <t xml:space="preserve">Securities and derivatives (*) </t>
  </si>
  <si>
    <t>Non current assets held for sale</t>
  </si>
  <si>
    <t>Property and equipment</t>
  </si>
  <si>
    <t>Intangible assets</t>
  </si>
  <si>
    <t>TOTAL ASSETS</t>
  </si>
  <si>
    <t>Amounts owed to credit institutions</t>
  </si>
  <si>
    <t>Amounts owed to customers</t>
  </si>
  <si>
    <t>Debt securities</t>
  </si>
  <si>
    <t>Financial liabilities held for trading</t>
  </si>
  <si>
    <t>Other financial liabilities held for trading at fair value through results</t>
  </si>
  <si>
    <t>Non current liabilities held for sale</t>
  </si>
  <si>
    <t>Provisions for liabilities and charges</t>
  </si>
  <si>
    <t>Current income tax liabilities</t>
  </si>
  <si>
    <t>Deferred income tax liabilities</t>
  </si>
  <si>
    <t>(*) Includes derivatives that are simultaneously subject to market risk and counterparty credit risk.</t>
  </si>
  <si>
    <t>Items subject to</t>
  </si>
  <si>
    <t>Credit risk framework</t>
  </si>
  <si>
    <t>CCR framework</t>
  </si>
  <si>
    <t>Securitisation framework</t>
  </si>
  <si>
    <t>Assets carrying value amount under the scope of regulatory consolidation (1)</t>
  </si>
  <si>
    <t>Liabilities carrying value amount under the regulatory scope of consolidation</t>
  </si>
  <si>
    <t>Total net amount under the regulatory scope of consolidation</t>
  </si>
  <si>
    <t>Off-balance sheet amounts (2)</t>
  </si>
  <si>
    <t>Differences in valuations</t>
  </si>
  <si>
    <t>Differences due to different netting rules, other than those already included in row 2</t>
  </si>
  <si>
    <t>Differences due to the consideration of provisions (3)</t>
  </si>
  <si>
    <t>Differences due to prudential filters</t>
  </si>
  <si>
    <t>Differences due to the consideration of CCF (4)</t>
  </si>
  <si>
    <t>Differences due to add-on and CRM</t>
  </si>
  <si>
    <t>Other</t>
  </si>
  <si>
    <t>Exposure amounts considered for regulatory purposes (5)</t>
  </si>
  <si>
    <t>(1) The total of line 1 does not match the total  assets of Table 4 since it does not consider neither the assets subject to market risk nor the assets that are subject to own funds' deduction;</t>
  </si>
  <si>
    <t>(2) The total of line 4 does not match the sum of the parts because, according to the filling rules, this total refers to the original exposure net of provisions and the parts contain the exposure value after the application of CCF.</t>
  </si>
  <si>
    <t>(3) Provisions related to on-balance sheet exposures on the IRB method since these are included in the respective EAD.</t>
  </si>
  <si>
    <t>(4) Value that is only present in the "Total", as mentioned in note (2).</t>
  </si>
  <si>
    <t>(5) EAD reported in each of the frameworks.</t>
  </si>
  <si>
    <t>Entity name</t>
  </si>
  <si>
    <t>Accounting consolidation method</t>
  </si>
  <si>
    <t>Regulatory consolidation method</t>
  </si>
  <si>
    <t>Activity</t>
  </si>
  <si>
    <t>Head office</t>
  </si>
  <si>
    <t>% of Equity</t>
  </si>
  <si>
    <t>Full</t>
  </si>
  <si>
    <t>Equity Method</t>
  </si>
  <si>
    <t>Neither consolidated nor subject to deduction (1)</t>
  </si>
  <si>
    <t>Neither consolidated nor subject to deduction (4)</t>
  </si>
  <si>
    <t>Neither consolidated nor subject to deduction (2)</t>
  </si>
  <si>
    <t>Neither consolidated nor subject to deduction (5)</t>
  </si>
  <si>
    <t>Banking</t>
  </si>
  <si>
    <t>Holding company</t>
  </si>
  <si>
    <t>Venture capital</t>
  </si>
  <si>
    <t>Leasing</t>
  </si>
  <si>
    <t>Financial services</t>
  </si>
  <si>
    <t>Investment fund management</t>
  </si>
  <si>
    <t>Real estate management</t>
  </si>
  <si>
    <t>Real estate company</t>
  </si>
  <si>
    <t>Services</t>
  </si>
  <si>
    <t>Services de publicidade digital</t>
  </si>
  <si>
    <t>Services de Trust</t>
  </si>
  <si>
    <t>Consultant and services</t>
  </si>
  <si>
    <t>Real estate investment fund</t>
  </si>
  <si>
    <t>Credit cards</t>
  </si>
  <si>
    <t>Insurance</t>
  </si>
  <si>
    <t>Furniture manufacturer</t>
  </si>
  <si>
    <t>Beiranave Naval shipyards Beira SARL</t>
  </si>
  <si>
    <t>Naval shipyards</t>
  </si>
  <si>
    <t>Fundo de Investimento Imobiliário Property management</t>
  </si>
  <si>
    <t>Property management</t>
  </si>
  <si>
    <t>Banking services</t>
  </si>
  <si>
    <t>Consultancy</t>
  </si>
  <si>
    <t>Special Purpose Entity (SPE)</t>
  </si>
  <si>
    <t>Deduction (3)</t>
  </si>
  <si>
    <t>Exporsado - Trade and industry of sea products, Lda.</t>
  </si>
  <si>
    <t>Trade and industry of sea products</t>
  </si>
  <si>
    <t>Marketing services</t>
  </si>
  <si>
    <t>Brokerage services</t>
  </si>
  <si>
    <t>E-comerce</t>
  </si>
  <si>
    <t>Venture capital fund</t>
  </si>
  <si>
    <t>Textile articles</t>
  </si>
  <si>
    <t>Digital publicity</t>
  </si>
  <si>
    <t>Poland</t>
  </si>
  <si>
    <t xml:space="preserve">BIM - Banco Internacional de Mozambique, S.A. </t>
  </si>
  <si>
    <t>Mozambique</t>
  </si>
  <si>
    <t xml:space="preserve">SIM - Seguradora Internacional de Mozambique, S.A.R.L. </t>
  </si>
  <si>
    <t>Cayman Islands</t>
  </si>
  <si>
    <t>France</t>
  </si>
  <si>
    <t>USA</t>
  </si>
  <si>
    <t>Ireland</t>
  </si>
  <si>
    <t>Brazil</t>
  </si>
  <si>
    <t>Sweden</t>
  </si>
  <si>
    <t>Switzerland</t>
  </si>
  <si>
    <t>(1) Entity excluded from the consolidation for prudential purposes, whose impact on solvency indicators results from the assessment of capital requirements of the participation units held in the investment fund.</t>
  </si>
  <si>
    <t>(2) Entity excluded from the consolidation for prudential purposes, whose impact on solvency indicators results from the assessment of capital requirements of the equity amount registered on the balance sheet assets.</t>
  </si>
  <si>
    <t>(3) Entity excluded from the consolidation for prudential purposes, for which the financial participation amount is deducted from own funds under article 48 of the CRR.</t>
  </si>
  <si>
    <t>(4) Entity excluded from the consolidation for prudential purposes, since it is held by one of the investment funds identified in (1).</t>
  </si>
  <si>
    <t>(5) Entity excluded from the consolidation for prudential purposes, since it is not part of the banking sector.</t>
  </si>
  <si>
    <t>Minimum capital requirements</t>
  </si>
  <si>
    <t>30 sep 2019</t>
  </si>
  <si>
    <t>CREDIT RISK (EXCLUDING CCR)</t>
  </si>
  <si>
    <t>of which:</t>
  </si>
  <si>
    <t>Standardised Approach</t>
  </si>
  <si>
    <t>Foundation IRB (FIRB) Approach</t>
  </si>
  <si>
    <t>Advanced IRB (AIRB) Approach</t>
  </si>
  <si>
    <t>Equity under the Simple Risk-weighted Approach</t>
  </si>
  <si>
    <t>Mark to Market</t>
  </si>
  <si>
    <t>Original exposure</t>
  </si>
  <si>
    <t>Internal Model Methopd (IMM)</t>
  </si>
  <si>
    <t>Risk exposure amount for contributions to the default fund of a CCP</t>
  </si>
  <si>
    <t>CVA</t>
  </si>
  <si>
    <t>SETTLEMENT RISK</t>
  </si>
  <si>
    <t>SECURITISATION EXPOSURES IN THE BANKING BOOK (AFTER THE CAP)</t>
  </si>
  <si>
    <t>IRB Approach</t>
  </si>
  <si>
    <t>IRB Supervisory Formula Approach (SFA)</t>
  </si>
  <si>
    <t>Internal Assessment Approach (IAA)</t>
  </si>
  <si>
    <t>MARKET RISK</t>
  </si>
  <si>
    <t>LARGE EXPOSURES</t>
  </si>
  <si>
    <t>OPERATIONAL RISK</t>
  </si>
  <si>
    <t>Basic Indicator Approach</t>
  </si>
  <si>
    <t>Advanced Measurement Approach</t>
  </si>
  <si>
    <t>AMOUNTS BELOW THE THRESHOLDS FOR DEDUCTION (subject to 250% risk weight)</t>
  </si>
  <si>
    <t>Floor Adjustment</t>
  </si>
  <si>
    <t>On-balance-sheet amount</t>
  </si>
  <si>
    <t>Off-balance-sheet amount</t>
  </si>
  <si>
    <t>Risk weight</t>
  </si>
  <si>
    <t>Exposure amount</t>
  </si>
  <si>
    <t>Expected losses</t>
  </si>
  <si>
    <t>Regulatory categories</t>
  </si>
  <si>
    <t>Remaining maturity</t>
  </si>
  <si>
    <t>Category 1</t>
  </si>
  <si>
    <t>Category 2</t>
  </si>
  <si>
    <t>Category 3</t>
  </si>
  <si>
    <t>Category 4</t>
  </si>
  <si>
    <t>Category 5</t>
  </si>
  <si>
    <t>Less than 2.5 years</t>
  </si>
  <si>
    <t>Equal to or more than 2.5 years</t>
  </si>
  <si>
    <t>Equal to or greater than 2.5 years</t>
  </si>
  <si>
    <t>Equities under the simple risk-weighted approach</t>
  </si>
  <si>
    <t>Categories</t>
  </si>
  <si>
    <t>Own funds requirements</t>
  </si>
  <si>
    <t>Private equity exposures</t>
  </si>
  <si>
    <t>Exchange-traded equity exposures</t>
  </si>
  <si>
    <t>Other equity exposures</t>
  </si>
  <si>
    <t>Net value of exposures at the end of the period</t>
  </si>
  <si>
    <t>Average net exposures over the period</t>
  </si>
  <si>
    <t>Central Governments or Central Banks</t>
  </si>
  <si>
    <t>Institutions</t>
  </si>
  <si>
    <t>Corporates</t>
  </si>
  <si>
    <t>Of which: Specialised lending</t>
  </si>
  <si>
    <t>Of which: SME</t>
  </si>
  <si>
    <t>Retail</t>
  </si>
  <si>
    <t>Secured by real estate property</t>
  </si>
  <si>
    <t>SME</t>
  </si>
  <si>
    <t>Non-SME</t>
  </si>
  <si>
    <t>Qualifying revolving</t>
  </si>
  <si>
    <t>Other retail</t>
  </si>
  <si>
    <t>Equity</t>
  </si>
  <si>
    <t>TOTAL IRB APPROACH</t>
  </si>
  <si>
    <t>Regional Governments or Local Authorities</t>
  </si>
  <si>
    <t>Public Setor Entities</t>
  </si>
  <si>
    <t>Multilateral Development Banks</t>
  </si>
  <si>
    <t>International Organisations</t>
  </si>
  <si>
    <t>Of whch: SME</t>
  </si>
  <si>
    <t>Secured by mortgages on immovable property</t>
  </si>
  <si>
    <t>Exposures in default</t>
  </si>
  <si>
    <t>Items associated with particularly high risk</t>
  </si>
  <si>
    <t>Covered bonds</t>
  </si>
  <si>
    <t>Claims on institutions and corporates with a short-term credit assessment</t>
  </si>
  <si>
    <t>Collective Investments Undertakings</t>
  </si>
  <si>
    <t>Equity exposures</t>
  </si>
  <si>
    <t>Other exposures</t>
  </si>
  <si>
    <t>TOTAL STANDARDISED APPROACH</t>
  </si>
  <si>
    <t>Public Sector Entities</t>
  </si>
  <si>
    <t>Collective Investment Undertakings</t>
  </si>
  <si>
    <t>Mortgage credit</t>
  </si>
  <si>
    <t>Consumer credit</t>
  </si>
  <si>
    <t>Construction</t>
  </si>
  <si>
    <t>Other activities, national</t>
  </si>
  <si>
    <t>Other activities, international</t>
  </si>
  <si>
    <t>Wholesale business</t>
  </si>
  <si>
    <t>Term to maturity  &lt; 1 Y</t>
  </si>
  <si>
    <t>1 Y &lt; Term to maturity &lt; 5 Y</t>
  </si>
  <si>
    <t>5 Y &lt; Term to maturity &lt; 10 Y</t>
  </si>
  <si>
    <t>Term to maturity &gt; 10 Y</t>
  </si>
  <si>
    <t>Gross carrying values of</t>
  </si>
  <si>
    <t>Specific credit risk adjustment</t>
  </si>
  <si>
    <t>General credit risk adjustment</t>
  </si>
  <si>
    <t>Accumulated write-offs</t>
  </si>
  <si>
    <t>Credit risk adjustment charges of the period</t>
  </si>
  <si>
    <t>Net values</t>
  </si>
  <si>
    <t>Defaulted exposures</t>
  </si>
  <si>
    <t>Non-defaulted exposures</t>
  </si>
  <si>
    <t>Other activ. national</t>
  </si>
  <si>
    <t>Other activ. international</t>
  </si>
  <si>
    <t>Mozambique and other</t>
  </si>
  <si>
    <t>Accumulated specific credit risk adjustment</t>
  </si>
  <si>
    <t>Accumulated general credit risk adjustment</t>
  </si>
  <si>
    <t>Increases due to amounts set aside for estimated loan losses during the period</t>
  </si>
  <si>
    <t>Decreases due to amounts reversed for estimated loan losses during the period</t>
  </si>
  <si>
    <t>Decreases due to amounts taken against accumulated credit risk adjustments</t>
  </si>
  <si>
    <t>Transfers between credit risk adjustments</t>
  </si>
  <si>
    <t>Impact of exchange rate differences</t>
  </si>
  <si>
    <t>Business combinations, including acquisitions and disposals of subsidiaries</t>
  </si>
  <si>
    <t>Other adjustments</t>
  </si>
  <si>
    <t>Recoveries on credit risk adjustments recorded directly to the statement of profit and loss</t>
  </si>
  <si>
    <t>Specific credit risk adjustments directly recorded to the statement of profit and loss</t>
  </si>
  <si>
    <t>Gross carrying value of defaulted exposures</t>
  </si>
  <si>
    <t>Loans and debt securities that have defaulted or impaired since the last reporting period</t>
  </si>
  <si>
    <t>Returned to non-defaulted status</t>
  </si>
  <si>
    <t>Amounts written off</t>
  </si>
  <si>
    <t>Other changes</t>
  </si>
  <si>
    <t xml:space="preserve">OPENING BALANCE </t>
  </si>
  <si>
    <t>CLOSING BALANCE</t>
  </si>
  <si>
    <t>OPENING BALANCE</t>
  </si>
  <si>
    <t>Unsecured</t>
  </si>
  <si>
    <t>Secured</t>
  </si>
  <si>
    <t>Secured by collateral</t>
  </si>
  <si>
    <t>Secured by financial guarantees</t>
  </si>
  <si>
    <t>Secured by credit derivatives</t>
  </si>
  <si>
    <t>Total loans</t>
  </si>
  <si>
    <t>Total debt securities</t>
  </si>
  <si>
    <t>TOTAL EXPOSURES</t>
  </si>
  <si>
    <t>Of which: defaulted</t>
  </si>
  <si>
    <t>Note: Securities of the trading book are not included</t>
  </si>
  <si>
    <t>Exposures:</t>
  </si>
  <si>
    <t>Exposures before CCF and CRM</t>
  </si>
  <si>
    <t>Exposures post CCF and CRM</t>
  </si>
  <si>
    <t>RWA and RWA density</t>
  </si>
  <si>
    <t>RWA density</t>
  </si>
  <si>
    <t>Exposure classes</t>
  </si>
  <si>
    <t>PD scale</t>
  </si>
  <si>
    <t>Original on-balance-sheet gross exposures</t>
  </si>
  <si>
    <t>Off-balance-sheet exposures pre-CCF</t>
  </si>
  <si>
    <t>Average   CCF</t>
  </si>
  <si>
    <t>EAD post CRM and post CCF</t>
  </si>
  <si>
    <t>Average PD</t>
  </si>
  <si>
    <t>Number of obligors</t>
  </si>
  <si>
    <t>Average LGD</t>
  </si>
  <si>
    <t>Average maturity</t>
  </si>
  <si>
    <t>Value adjustments and provisions</t>
  </si>
  <si>
    <t>CORPORATE</t>
  </si>
  <si>
    <t>NOTE: This data does not include the exposures in Derivatives and Specialised Lending.</t>
  </si>
  <si>
    <t>SECURED BY REAL ESTATE</t>
  </si>
  <si>
    <t>QUALIFYING REVOLVING RETAIL EXPOSURES</t>
  </si>
  <si>
    <t>OTHER RETAIL - SME</t>
  </si>
  <si>
    <t>OTHER RETAIL - NON SME</t>
  </si>
  <si>
    <t>RWA amounts</t>
  </si>
  <si>
    <t>Capital requirements</t>
  </si>
  <si>
    <t>RWA AS AT THE END OF THE PREVIOUS REPORTING PERIOD</t>
  </si>
  <si>
    <t>Asset size</t>
  </si>
  <si>
    <t>Asset quality</t>
  </si>
  <si>
    <t>Model updates</t>
  </si>
  <si>
    <t>Methodology and policy</t>
  </si>
  <si>
    <t>Acquisitions and disposals</t>
  </si>
  <si>
    <t>Foreign exchange movements</t>
  </si>
  <si>
    <t>RWA AS AT THE END OF THE REPORTING PERIOD</t>
  </si>
  <si>
    <t>Exposure class</t>
  </si>
  <si>
    <t>PD range</t>
  </si>
  <si>
    <t>Weighted average PD (%)</t>
  </si>
  <si>
    <t>Arithmetic average PD by obligors</t>
  </si>
  <si>
    <t>Defaulted obligors in the year</t>
  </si>
  <si>
    <t>Of which, new obligors</t>
  </si>
  <si>
    <t>Average historical annual default rate 2017/2018</t>
  </si>
  <si>
    <t>End of previous year</t>
  </si>
  <si>
    <t>End of the year</t>
  </si>
  <si>
    <t>Average historical annual default rate 2018/2019</t>
  </si>
  <si>
    <t>1. CORPORATES</t>
  </si>
  <si>
    <t>Secured by real estate</t>
  </si>
  <si>
    <t>1.1 Specialised lending</t>
  </si>
  <si>
    <t>1.2 SME</t>
  </si>
  <si>
    <t>2. RETAIL</t>
  </si>
  <si>
    <t>2.1 Secured by real estate</t>
  </si>
  <si>
    <t>2.1.1 SME</t>
  </si>
  <si>
    <t>2.1.2 Non-SME</t>
  </si>
  <si>
    <t>Qualifying 
Revolving</t>
  </si>
  <si>
    <t>2.2 Qualifying Revolving</t>
  </si>
  <si>
    <t>Other Retail</t>
  </si>
  <si>
    <t>2.3 Other Retail</t>
  </si>
  <si>
    <t>2.3.1 SME</t>
  </si>
  <si>
    <t>2.3.2 Non-SME</t>
  </si>
  <si>
    <t>Notional</t>
  </si>
  <si>
    <t>Replacement cost / Current market value</t>
  </si>
  <si>
    <t>Potential future credit exposure</t>
  </si>
  <si>
    <t>Multiplier</t>
  </si>
  <si>
    <t>EAD post CRM</t>
  </si>
  <si>
    <t>Mark to market</t>
  </si>
  <si>
    <t>Standardised approach</t>
  </si>
  <si>
    <t>Internal Model Method - IMM (for derivatives and SFTs)</t>
  </si>
  <si>
    <t>Of which: securities financing transactions</t>
  </si>
  <si>
    <t>Of which: derivatives and long settlements transactions</t>
  </si>
  <si>
    <t>Of which: from contractual cross-product netting</t>
  </si>
  <si>
    <t>Financial collateral simple method (for SFTs)</t>
  </si>
  <si>
    <t>Financial collateral comprehensive method (for SFTs)</t>
  </si>
  <si>
    <t>VaR (Value at risk) for SFTs</t>
  </si>
  <si>
    <t>Exposure value</t>
  </si>
  <si>
    <t>Total portfolios subject to the advanced method</t>
  </si>
  <si>
    <t>(i) VaR component (including the 3x multiplier)</t>
  </si>
  <si>
    <t>(ii) SVaR component (including the 3x multiplier)</t>
  </si>
  <si>
    <t>All portfolios subject to the standardised method</t>
  </si>
  <si>
    <t>Based on the original exposure method</t>
  </si>
  <si>
    <t>TOTAL SUBJECT TO THE CVA CAPITAL CHARGE</t>
  </si>
  <si>
    <t>EXPOSURES TO QCCP (TOTAL)</t>
  </si>
  <si>
    <t>Exposures for trades at QCCP (excluding initial margin and default fund contributions); of which:</t>
  </si>
  <si>
    <t>(i) OTC derivatives</t>
  </si>
  <si>
    <t>(ii) Exchange-traded derivatives</t>
  </si>
  <si>
    <t>(iv) Netting sets where cross-product netting has been approved</t>
  </si>
  <si>
    <t>Segregated initial margin</t>
  </si>
  <si>
    <t>Non-segregated initial margin</t>
  </si>
  <si>
    <t>Prefunded default fund contributions</t>
  </si>
  <si>
    <t>Alternative calculation of own funds requirements for exposures</t>
  </si>
  <si>
    <t>EXPOSURES TO NON-QCCP (TOTAL)</t>
  </si>
  <si>
    <t>Exposures for trades at non-QCCP (excluding initial margin and default fund contributions); of which:</t>
  </si>
  <si>
    <t>Unfunded default fund contributions</t>
  </si>
  <si>
    <t>Credit derivative hedges</t>
  </si>
  <si>
    <t>Other credit derivatives</t>
  </si>
  <si>
    <t>Protection bought</t>
  </si>
  <si>
    <t>Protection sold</t>
  </si>
  <si>
    <t>NOTIONALS</t>
  </si>
  <si>
    <t>Credit default swaps</t>
  </si>
  <si>
    <t>Total return swaps</t>
  </si>
  <si>
    <t>Credit linked notes</t>
  </si>
  <si>
    <t>TOTAL NOTIONALS</t>
  </si>
  <si>
    <t>FAIR VALUES</t>
  </si>
  <si>
    <t>Positive fair value (asset)</t>
  </si>
  <si>
    <t>Negative fair value (liability)</t>
  </si>
  <si>
    <t>Capital   requirements</t>
  </si>
  <si>
    <t>OUTRIGHT PRODUCTS</t>
  </si>
  <si>
    <t>Interest rate risk (general and specific)</t>
  </si>
  <si>
    <t>Equity risk (general and specific)</t>
  </si>
  <si>
    <t>Foreign exchange risk</t>
  </si>
  <si>
    <t>Commodity risk</t>
  </si>
  <si>
    <t>OPTIONS</t>
  </si>
  <si>
    <t>Simplified approach</t>
  </si>
  <si>
    <t>Delta-plus method</t>
  </si>
  <si>
    <t>Scenario approach</t>
  </si>
  <si>
    <t>SECURITISATION (SPECIFIC RISK)</t>
  </si>
  <si>
    <t>VaR [higher between a) and b)]</t>
  </si>
  <si>
    <t>a) Previous day's VaR (Article 365(1) of the CRR (VaRt-1))</t>
  </si>
  <si>
    <t>b) Average of the daily VaR (Article 365(1)) of the CRR on each of the preceding 60 business days (VaRavg) x multiplication factor (mc) in accordance with Article 366 of the CRR</t>
  </si>
  <si>
    <t>SVaR (higher of values a) and b))</t>
  </si>
  <si>
    <t>a) Latest SVaR (Article 365(2) of the CRR (SVaRt-1))</t>
  </si>
  <si>
    <t>b) Average of the SVaR (Article 365(2) of the CRR) during the preceding 60 business days (SVaRavg) x multiplication factor (ms) (Article 366of the CRR)</t>
  </si>
  <si>
    <t>IRC (higher of values a) and b))</t>
  </si>
  <si>
    <t>a) Most recent IRC value (incremental default and migration risks) calculated in accordance with Articles 370º and 371º of the CRR</t>
  </si>
  <si>
    <t>b) Average of the number over the preceeding 12 weeks</t>
  </si>
  <si>
    <t>COMPREHENSVE RISK MEASURE (higher of values a), b) and c))</t>
  </si>
  <si>
    <t>a) Most recent risk number for the correlation trading portfolio (Article 377º do CRR)</t>
  </si>
  <si>
    <t>b) Average of the risk number for the correlation trading portfolio over the preceding 12 weeks</t>
  </si>
  <si>
    <t>c) 8% of the own funds requirement in the standardised approach on the most recent risk number for the correlation trading portfolio (Article 338º, nº4 of the CRR)</t>
  </si>
  <si>
    <t>OTHER</t>
  </si>
  <si>
    <t>Comprehensive risk measure</t>
  </si>
  <si>
    <t>Total RWAs</t>
  </si>
  <si>
    <t>Total capital requirements</t>
  </si>
  <si>
    <t>Regulatory adjustment</t>
  </si>
  <si>
    <t>RWA at the previous quarter-end (end of the day)</t>
  </si>
  <si>
    <t>Movement in risk levels</t>
  </si>
  <si>
    <t>Model updates/changes</t>
  </si>
  <si>
    <t>RWA at the end of the reporting period (end of the day)</t>
  </si>
  <si>
    <t>VaR (10 days 99%)</t>
  </si>
  <si>
    <t>Maximum value</t>
  </si>
  <si>
    <t>Average value</t>
  </si>
  <si>
    <t>Minimum value</t>
  </si>
  <si>
    <t>Period end</t>
  </si>
  <si>
    <t>SVaR (10 days 99%)</t>
  </si>
  <si>
    <t>COMPREHENSIVE RISK CAPITAL CHARGE (99.9%)</t>
  </si>
  <si>
    <t>Date</t>
  </si>
  <si>
    <t>Hypothetical result</t>
  </si>
  <si>
    <t>Note: VaR for 10 days with 99% unilateral confidence level; hypothetical result obtained by an ex-post validation procedure over the VaR model (daily result scaled for 10 days divided by the square root of time).</t>
  </si>
  <si>
    <t>Actual   result</t>
  </si>
  <si>
    <t>Minimum required
Pillar 1</t>
  </si>
  <si>
    <t>Aditional requirements Pillar 2</t>
  </si>
  <si>
    <t>Capital conservation buffer</t>
  </si>
  <si>
    <t>O-SII capital buffer</t>
  </si>
  <si>
    <t>Minimum capital requirements from SREP</t>
  </si>
  <si>
    <t>OWN FUNDS</t>
  </si>
  <si>
    <t>Tier I</t>
  </si>
  <si>
    <t>of which: Common Equity Tier I</t>
  </si>
  <si>
    <t>Tier II</t>
  </si>
  <si>
    <t>Total capital</t>
  </si>
  <si>
    <t>Credit risk and counterparty credit risk</t>
  </si>
  <si>
    <t>Market risk</t>
  </si>
  <si>
    <t>Operational risk</t>
  </si>
  <si>
    <t>CAPITAL RATIOS</t>
  </si>
  <si>
    <t>Common Equity Tier I</t>
  </si>
  <si>
    <t xml:space="preserve">Note: The amounts and values presented at the 2018 Annual Report are different from those presented in this table, since the 2018 net profits were included in the case of the Annual Report. </t>
  </si>
  <si>
    <t>Capital ratios and summary of the main aggregates</t>
  </si>
  <si>
    <t>Reconciliation between accounting and regulatory capital</t>
  </si>
  <si>
    <t>Own shares</t>
  </si>
  <si>
    <t>Other capital instruments</t>
  </si>
  <si>
    <t>Net income for the period attributable to Shareholders</t>
  </si>
  <si>
    <t>TOTAL EQUITY ATTRIBUTABLE TO SHAREHOLDERS OF THE BANK</t>
  </si>
  <si>
    <t>Non-controlling interests (minority interests)</t>
  </si>
  <si>
    <t>Own shares of CET1 not elegible instruments</t>
  </si>
  <si>
    <t>Preference shares not elegible for CET1</t>
  </si>
  <si>
    <t>Other capital instruments not elegible for CET1</t>
  </si>
  <si>
    <t>Subordinated debt fully subscribed by the Portuguese State eligible for CET1</t>
  </si>
  <si>
    <t>Non-controlling interests not eligible for CET1</t>
  </si>
  <si>
    <t>Other regulatory adjustments</t>
  </si>
  <si>
    <t>COMMON EQUITY TIER 1 (CET1)</t>
  </si>
  <si>
    <t>CET1 transferred adjustments</t>
  </si>
  <si>
    <t>T2 transferred adjustments</t>
  </si>
  <si>
    <t>Other Adjustments</t>
  </si>
  <si>
    <t>Of which: Intangible assets</t>
  </si>
  <si>
    <t>Of which: Shortfall of impairment to expected loss</t>
  </si>
  <si>
    <t>Of which: Residual amounts of CET1 instruments of financial entities in which the institution has a significant investment</t>
  </si>
  <si>
    <t>Of which: Other</t>
  </si>
  <si>
    <t>TIER 1 (T1)</t>
  </si>
  <si>
    <t>Non-controlling interests elegible for T2</t>
  </si>
  <si>
    <t>Preference shares elegible for T2</t>
  </si>
  <si>
    <t>Adjustments with impact in T2, including national filters</t>
  </si>
  <si>
    <t>Adjustments that are transferred for T1 for insufficient T2 instruments</t>
  </si>
  <si>
    <t>TIER 2 (T2)</t>
  </si>
  <si>
    <t>Leverage ratio (Leverage ratio disclosure Template)</t>
  </si>
  <si>
    <t>Summary reconciliation of accounting assets and leverage ratio exposures</t>
  </si>
  <si>
    <t>31/12/2018
Applicable amount</t>
  </si>
  <si>
    <t>31/12/2019
Applicable amount</t>
  </si>
  <si>
    <t>Total assets as per published financial statements</t>
  </si>
  <si>
    <t>Adjustment for entities which are consolidated for accounting purposes but are outside the scope of regulatory consolidation</t>
  </si>
  <si>
    <t>Adjustment for fiduciary assets recognised on the balance sheet pursuant to the applicable accounting framework but excluded from the leverage ratio total exposure measure in accordance with Article 429 (13) of Regulation (EU) No 575/2013</t>
  </si>
  <si>
    <t>Adjustments for derivative financial instruments</t>
  </si>
  <si>
    <t>Adjustment for securities financing transactions (SFTs)</t>
  </si>
  <si>
    <t>Adjustment for off-balance sheet items (ie conversion to credit equivalent amounts of off-balance sheet exposures)</t>
  </si>
  <si>
    <t>Adjustment for intragroup exposures excluded from the leverage ratio total exposure measure in accordance with Article 429(7) of Regulation (EU) No 575/2013</t>
  </si>
  <si>
    <t>Adjustment for exposures excluded from the leverage ratio total exposure measure in accordance with Article 429(14) of Regulation (EU) No 575/2013</t>
  </si>
  <si>
    <t>Leverage ratio total exposure measure</t>
  </si>
  <si>
    <t>Leverage ratio common disclosure</t>
  </si>
  <si>
    <t>On-balance sheet exposures (excluding derivatives, SFT and fiduciary assets)</t>
  </si>
  <si>
    <t>SFT exposures</t>
  </si>
  <si>
    <t>Other off-balance sheet exposures</t>
  </si>
  <si>
    <t xml:space="preserve">Exempted exposures in accordance with article 429 (7) and (14) of regulation (EUu) no 575/2013 (on and off balance sheet) </t>
  </si>
  <si>
    <t>Leverage ratio</t>
  </si>
  <si>
    <t>Choice on transitional arrangements and amount of derecognised fiduciary items</t>
  </si>
  <si>
    <t>On-balance sheet items (excluding derivatives, SFTs and fiduciary assets, but including collateral)</t>
  </si>
  <si>
    <t>Asset amounts deducted in determining Tier 1 capital</t>
  </si>
  <si>
    <t>Total of on-balance exposures (excluding derivatives, SFT and fiduciary assets) = sum of lines 1 and 2</t>
  </si>
  <si>
    <t>Replacement cost associated with all derivatives transactions (i.e. net of eligible cash variation margin)</t>
  </si>
  <si>
    <t>Add-on amounts for PFE associated with all derivatives transactions (mark-to-market method)</t>
  </si>
  <si>
    <t>Exposure determined under the Original Exposure Method</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</si>
  <si>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</si>
  <si>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</si>
  <si>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</si>
  <si>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</si>
  <si>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</si>
  <si>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of derivatives exposures = sum of lines 4 to 10</t>
  </si>
  <si>
    <t>Gross SFT assets (with no recognition of netting), after adjusting for sales accounting transactions</t>
  </si>
  <si>
    <t>Netted amounts of cash payables and cash receivables of gross SFT assets</t>
  </si>
  <si>
    <t>Counterparty credit risk exposure for SFT assets</t>
  </si>
  <si>
    <t>Derogation for SFTs: Counterparty credit risk exposure in accordance with Articles 429b(4) and 222 of Regulation (EU) No 575/2013</t>
  </si>
  <si>
    <t>Agent transaction exposures</t>
  </si>
  <si>
    <t>Exempted CCP leg of client-cleared SFT exposure</t>
  </si>
  <si>
    <t>Total of SFT exposures = sum of lines 12 to 15a</t>
  </si>
  <si>
    <t>Off-balance sheet exposures at gross notional amount</t>
  </si>
  <si>
    <t>Adjustments for conversion to credit equivalent amounts</t>
  </si>
  <si>
    <t>Total of other off-balance sheet exposures = sum of lines 17 and 18</t>
  </si>
  <si>
    <t>Intragroup exposures (solo basis) exempted in accordance with Article 429(7) of Regulation (EU) No 575/2013 (on and off balance sheet)</t>
  </si>
  <si>
    <t>Exposures exempted in accordance with Article 429 (14) of Regulation (EU) No 575/2013 (on and off balance sheet)</t>
  </si>
  <si>
    <t>Tier 1 capital</t>
  </si>
  <si>
    <t>Choice on transitional arrangements for the definition of the capital measure</t>
  </si>
  <si>
    <t>Amount of derecognised fiduciary items in accordance with Article 429(11) of Regulation (EU) No 575/2013</t>
  </si>
  <si>
    <t xml:space="preserve"> Breakdown of on-balance sheet exposures (excluding derivatives, SFT and exempted exposures)</t>
  </si>
  <si>
    <t>Split-up of on balance sheet exposures (excluding derivatives, SFTs and exempted exposures)</t>
  </si>
  <si>
    <t>Total on-balance sheet exposures (excluding derivatives, SFT, and exempted exposures), of which:</t>
  </si>
  <si>
    <t>Trading book exposures</t>
  </si>
  <si>
    <t>Banking book exposures, of which:</t>
  </si>
  <si>
    <t>Exposures treated as sovereigns</t>
  </si>
  <si>
    <t>Exposures to regional governments, MDB, international organisations and PSE not treated as sovereigns</t>
  </si>
  <si>
    <t>Secured by mortgages of immovable properties</t>
  </si>
  <si>
    <t>Retail exposures</t>
  </si>
  <si>
    <t>Corporate</t>
  </si>
  <si>
    <t>Other exposures (eg equity, securitisations, and other non-credit obligation assets)</t>
  </si>
  <si>
    <t>Exposure at risk</t>
  </si>
  <si>
    <t>Risk weighted assets</t>
  </si>
  <si>
    <t>% RWA</t>
  </si>
  <si>
    <t>Non-used</t>
  </si>
  <si>
    <t>Used</t>
  </si>
  <si>
    <t>Large Corporate</t>
  </si>
  <si>
    <t>Small and medium Corporate</t>
  </si>
  <si>
    <t>Specialised lending</t>
  </si>
  <si>
    <t>Off-balance sheet credit facilities</t>
  </si>
  <si>
    <t>Listed shares</t>
  </si>
  <si>
    <t>Unlisted shares</t>
  </si>
  <si>
    <r>
      <t xml:space="preserve">Other capital instruments </t>
    </r>
    <r>
      <rPr>
        <b/>
        <vertAlign val="superscript"/>
        <sz val="8"/>
        <color rgb="FF575756"/>
        <rFont val="FocoMbcp"/>
        <family val="2"/>
      </rPr>
      <t>(*)</t>
    </r>
  </si>
  <si>
    <t>Acquisition cost / Notional amount</t>
  </si>
  <si>
    <t>Fair value</t>
  </si>
  <si>
    <t>Market price</t>
  </si>
  <si>
    <t>Balance sheet value</t>
  </si>
  <si>
    <t>Gains or losses arising from sales and settlements in the period</t>
  </si>
  <si>
    <t>Total unrealised gains or losses</t>
  </si>
  <si>
    <t>Total latent revaluation gains or losses</t>
  </si>
  <si>
    <t>Note: Equity issued by the Bank as well as derivatives indexed to those instruments are not included.</t>
  </si>
  <si>
    <t>(*) Venture capital funds, similar to equity.</t>
  </si>
  <si>
    <t>(1) Gains or losses arising from sales and settlements in the period: results before taxes.</t>
  </si>
  <si>
    <t>(2) Total unrealised gains or losses: reports the amount of the fair value reserves in this portfolio on the reporting dates and, therefore, it does not incorporate eventual impairments or goodwill related to the respective securities; corresponds to potential accounting capital gains/losses for this portfolio, to be booked to the profit and loss account in case of divestment.</t>
  </si>
  <si>
    <t>(3) Total latent revaluation gains or losses: difference between the fair value and the acquisition cost of the securities in the portfolio on the reporting dates. Reflects the total gains/losses underlying the shares of the investment portfolio; however, part of the unrealised losses may have already been recognised, via results or reserves (namely by impairment or goodwill).</t>
  </si>
  <si>
    <t>Equity exposures in the Banking Book</t>
  </si>
  <si>
    <t>Risk positions</t>
  </si>
  <si>
    <t>STANDARDISED APPROACH</t>
  </si>
  <si>
    <t>IRB APPROACH (*)</t>
  </si>
  <si>
    <t xml:space="preserve">   Listed shares</t>
  </si>
  <si>
    <t xml:space="preserve">   Unlisted shares</t>
  </si>
  <si>
    <t>EQUITY EXPOSURES SUBJECT TO RISK WEIGHTNING</t>
  </si>
  <si>
    <r>
      <t>(*)</t>
    </r>
    <r>
      <rPr>
        <sz val="8"/>
        <color rgb="FF575756"/>
        <rFont val="FocoMbcp"/>
        <family val="2"/>
      </rPr>
      <t xml:space="preserve"> Simple risk weight based approach.</t>
    </r>
  </si>
  <si>
    <t>Equity risk class exposures</t>
  </si>
  <si>
    <t>Traditional</t>
  </si>
  <si>
    <t>Synthetic</t>
  </si>
  <si>
    <t>INFORMATION ON THE TRANSACTIONS</t>
  </si>
  <si>
    <t>Amounts in debt (in million euros)</t>
  </si>
  <si>
    <t>INFORMATION ON THE INVOLVEMENT OF THE LENDER INSTITUTION</t>
  </si>
  <si>
    <t>"Implicit support" situations</t>
  </si>
  <si>
    <t>Assets assigned (per institution)/Securitised assets (total)   (%)</t>
  </si>
  <si>
    <t>Initial gains/Value of first loss positions held</t>
  </si>
  <si>
    <t>N.A.- Not appliccable</t>
  </si>
  <si>
    <t>* During 2010, the bank repurchased 82.4% of Magellan No. 3 residual note.  This transaction has been accomplished at fair market value (30 million euros), but has been considered as an implicit support situation for regulatory purposes.</t>
  </si>
  <si>
    <t>Main features of securitisations</t>
  </si>
  <si>
    <t>Total amount of the originated securitised exposure
(for the lender institution)</t>
  </si>
  <si>
    <t>Fully adjusted exposure value</t>
  </si>
  <si>
    <t>Breakdown of the exposure amount subject to weighting by a risk weight higher or equal to 100%</t>
  </si>
  <si>
    <t>Amounts deducted from own funds (-)</t>
  </si>
  <si>
    <t>Internal ratings approach</t>
  </si>
  <si>
    <t>Position subject to notation</t>
  </si>
  <si>
    <t>Position not subject to notation</t>
  </si>
  <si>
    <t>31 Dec 18</t>
  </si>
  <si>
    <t>31 Dec 19</t>
  </si>
  <si>
    <t>Traditional securitisation</t>
  </si>
  <si>
    <t>TOTAL EXPOSURES (=A+B+C)</t>
  </si>
  <si>
    <t>A - LENDER ENTITY: TOTAL EXPOSURES</t>
  </si>
  <si>
    <t>B - INVESTOR: TOTAL EXPOSURES</t>
  </si>
  <si>
    <t>B.1 - Balance sheet items</t>
  </si>
  <si>
    <t>Most senior</t>
  </si>
  <si>
    <t>First loss</t>
  </si>
  <si>
    <t>B.2 - Off-balance sheet items and derivatives</t>
  </si>
  <si>
    <t>C - SPONSOR: TOTAL EXPOSURES</t>
  </si>
  <si>
    <t xml:space="preserve"> Securitisations: IRB Approach (Traditional)</t>
  </si>
  <si>
    <t>Synthetic Securitisation</t>
  </si>
  <si>
    <t>Regulatory formula approach</t>
  </si>
  <si>
    <t>Average risk weight (%)</t>
  </si>
  <si>
    <t>A.1 - Balance sheet items</t>
  </si>
  <si>
    <t>A.2 - Off-balance sheet items and derivatives</t>
  </si>
  <si>
    <t>A.3 - Early amortisation</t>
  </si>
  <si>
    <t>Securitisations: IRB Approach (Synthetic)</t>
  </si>
  <si>
    <t>Negative impact scenario</t>
  </si>
  <si>
    <t>Impact</t>
  </si>
  <si>
    <t>STANDARD SCENARIOS</t>
  </si>
  <si>
    <t>Parallel shift of the yield curve by +/- 100 bps</t>
  </si>
  <si>
    <t>Change in the slope of the yield curve (for maturities from 2 to 10 years) up to +/- 25 bps</t>
  </si>
  <si>
    <t>4 combinations of the previous 2 scenarios</t>
  </si>
  <si>
    <t>Variation in the main stock market indices by +/- 30%</t>
  </si>
  <si>
    <t>Variation in foreign exchange rates (against the euro) by +/- 10% for the main currencies and
 by +/- 25% for other currencies</t>
  </si>
  <si>
    <t>Variation in swap spreads by +/- 20 bps</t>
  </si>
  <si>
    <t>NON-STANDARD SCENARIOS</t>
  </si>
  <si>
    <t>Widening/narrowing of the bid-ask spread</t>
  </si>
  <si>
    <r>
      <t>Significant vertices</t>
    </r>
    <r>
      <rPr>
        <vertAlign val="superscript"/>
        <sz val="8"/>
        <color rgb="FF585857"/>
        <rFont val="FocoMbcp"/>
        <family val="2"/>
      </rPr>
      <t>(</t>
    </r>
    <r>
      <rPr>
        <vertAlign val="superscript"/>
        <sz val="8"/>
        <color indexed="63"/>
        <rFont val="FocoMbcp"/>
        <family val="2"/>
      </rPr>
      <t>1)</t>
    </r>
  </si>
  <si>
    <r>
      <t>Historical scenarios</t>
    </r>
    <r>
      <rPr>
        <vertAlign val="superscript"/>
        <sz val="8"/>
        <color indexed="63"/>
        <rFont val="FocoMbcp"/>
        <family val="2"/>
      </rPr>
      <t>(2)</t>
    </r>
  </si>
  <si>
    <t>(1) Scenarios in which the more adverse variations of the last seven years, relative to the portfolio's five most significant risk factors, are applied to the current portfolio.</t>
  </si>
  <si>
    <t>(2) Scenarios in which past extreme markets variations are applied to the current portfolio; in this case, the significant dates refer to the 2008 financial crisis and the Eurozone Sovereign Debt crisis in 2011.</t>
  </si>
  <si>
    <t>Stress tests over the Trading Book</t>
  </si>
  <si>
    <t>Gross income</t>
  </si>
  <si>
    <t>1. BASIC INDICATOR APPROACH</t>
  </si>
  <si>
    <t>2. STANDARD APPROACH</t>
  </si>
  <si>
    <t>- Corporate finance</t>
  </si>
  <si>
    <t>- Trading and sales</t>
  </si>
  <si>
    <t>- Retail brokerage</t>
  </si>
  <si>
    <t>- Commercial banking</t>
  </si>
  <si>
    <t>- Retail banking</t>
  </si>
  <si>
    <t>- Payment and settlement</t>
  </si>
  <si>
    <t>- Agency services</t>
  </si>
  <si>
    <t xml:space="preserve">3. ADVANCED MEASUREMENT APPROACH </t>
  </si>
  <si>
    <t>Relevant indicator for Operational Risk</t>
  </si>
  <si>
    <t>Value</t>
  </si>
  <si>
    <r>
      <t xml:space="preserve">% Shareholders' equity </t>
    </r>
    <r>
      <rPr>
        <vertAlign val="superscript"/>
        <sz val="8"/>
        <color rgb="FF575756"/>
        <rFont val="FocoMbcp"/>
        <family val="2"/>
      </rPr>
      <t>(*)</t>
    </r>
  </si>
  <si>
    <t>Sensitivity analysis to interest rate risk of the Banking Book</t>
  </si>
  <si>
    <t>European Central Bank</t>
  </si>
  <si>
    <t>Other Central Banks</t>
  </si>
  <si>
    <t>Liquid assets from the eligible collateral pools</t>
  </si>
  <si>
    <t>Collateral eligible for ECB, afer haircuts:</t>
  </si>
  <si>
    <t>The pool of ECB monetary policy (i)</t>
  </si>
  <si>
    <t xml:space="preserve">Outside the pool of ECB monetary policy </t>
  </si>
  <si>
    <t>Net borrowing at the ECB (ii)</t>
  </si>
  <si>
    <r>
      <t xml:space="preserve">LIQUIDITY BUFFER </t>
    </r>
    <r>
      <rPr>
        <sz val="9"/>
        <color rgb="FF575756"/>
        <rFont val="FocoMbcp"/>
        <family val="2"/>
      </rPr>
      <t>(iii)</t>
    </r>
  </si>
  <si>
    <r>
      <t>(i)</t>
    </r>
    <r>
      <rPr>
        <sz val="8"/>
        <color rgb="FF575756"/>
        <rFont val="FocoMbcp"/>
        <family val="2"/>
      </rPr>
      <t xml:space="preserve"> Corresponds to the amount reported in COLMS (Banco de Portugal application). </t>
    </r>
  </si>
  <si>
    <r>
      <t>(iii)</t>
    </r>
    <r>
      <rPr>
        <sz val="8"/>
        <color rgb="FF575756"/>
        <rFont val="FocoMbcp"/>
        <family val="2"/>
      </rPr>
      <t xml:space="preserve"> Collateral eligible for the ECB, after haircuts, less net borrowing at the ECB.</t>
    </r>
  </si>
  <si>
    <t>ECB liquidity buffer</t>
  </si>
  <si>
    <t>Total unweighted value (average)</t>
  </si>
  <si>
    <t>Total weighted value (average)</t>
  </si>
  <si>
    <t>Number of data points used in the calculation of averages</t>
  </si>
  <si>
    <t>High-quality liquid assets</t>
  </si>
  <si>
    <t>Total high-quality liquid assets (HQLA)</t>
  </si>
  <si>
    <t>Cash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</si>
  <si>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</si>
  <si>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</si>
  <si>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</si>
  <si>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</si>
  <si>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</si>
  <si>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</si>
  <si>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</si>
  <si>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</si>
  <si>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</si>
  <si>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</si>
  <si>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</si>
  <si>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</si>
  <si>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</si>
  <si>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</si>
  <si>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</si>
  <si>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inflows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</si>
  <si>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</si>
  <si>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</si>
  <si>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</si>
  <si>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</si>
  <si>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</si>
  <si>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Total cash inflows</t>
  </si>
  <si>
    <t>Fully exempt inflows</t>
  </si>
  <si>
    <t>Inflows Subject to 90% Cap</t>
  </si>
  <si>
    <t>Inflows Subject to 75% Cap</t>
  </si>
  <si>
    <t>Liquidity buffer</t>
  </si>
  <si>
    <t>Total net cash outflows</t>
  </si>
  <si>
    <t>Liquidity coverage ratio (%)</t>
  </si>
  <si>
    <t>LCR levels and components disclosure (*)</t>
  </si>
  <si>
    <t>Encumbered assets</t>
  </si>
  <si>
    <t>Assets</t>
  </si>
  <si>
    <t>Fair value of encumbered assets</t>
  </si>
  <si>
    <t>Assets of the reporting institution, of which:</t>
  </si>
  <si>
    <t>Equity instruments</t>
  </si>
  <si>
    <t>Fair value of encumbered collateral received or own debt securities issued</t>
  </si>
  <si>
    <t>Common Equity Tier 1 (CET1) capital</t>
  </si>
  <si>
    <t>Common Equity Tier 1 (CET1) capital as if IFRS 9 or analogous ECLs transitional arrangements had not been applied</t>
  </si>
  <si>
    <t>Tier 1 capital as if IFRS 9 or analogous ECLs transitional arrangements had not been applied</t>
  </si>
  <si>
    <t>Total capital as if IFRS 9 or analogous ECLs transitional arrangements had not been applied</t>
  </si>
  <si>
    <t>Total risk-weighted assets</t>
  </si>
  <si>
    <t>Total risk-weighted assets as if IFRS 9 or analogous ECLs transitional arrangements had not been applied</t>
  </si>
  <si>
    <t>Common Equity Tier 1 (as a percentage of risk exposure amount)</t>
  </si>
  <si>
    <t>Common Equity Tier 1 (as a percentage of risk exposure amount) as if IFRS 9 or analogous ECLs transitional arrangements had not been applied</t>
  </si>
  <si>
    <t>Tier 1 (as a percentage of risk exposure amount)</t>
  </si>
  <si>
    <t>Tier 1 (as a percentage of risk exposure amount) as if IFRS 9 or analogous ECLs transitional arrangements had not been applied</t>
  </si>
  <si>
    <t>Total capital (as a percentage of risk exposure amount)</t>
  </si>
  <si>
    <t>Total capital (as a percentage of risk exposure amount) as if IFRS 9 or analogous ECLs transitional arrangements had not been applied</t>
  </si>
  <si>
    <t>Leverage ratio as if IFRS 9 or analogous ECLs transitional arrangements had not been applied</t>
  </si>
  <si>
    <t>AVAILABLE CAPITAL (AMOUNTS)</t>
  </si>
  <si>
    <t>RISK-WEIGHTED ASSETS (AMOUNTS)</t>
  </si>
  <si>
    <t>LEVERAGE RATIO</t>
  </si>
  <si>
    <t>Uniform disclosure of IFRS9 transitional arrangements</t>
  </si>
  <si>
    <t>Capital instruments and the related share premium accounts</t>
  </si>
  <si>
    <t>of which: instrument type 1</t>
  </si>
  <si>
    <t>Retained earnings</t>
  </si>
  <si>
    <t>Accumulated other comprehensive income (and other reserves)</t>
  </si>
  <si>
    <t>Funds for general banking risk</t>
  </si>
  <si>
    <t>Amount of qualifying items referred to in Article 484 (3) and the related share premium accounts subject to phase-out from CET1</t>
  </si>
  <si>
    <t>Minority interests (amount allowed in consolidated CET1)</t>
  </si>
  <si>
    <t>Independently reviewed interim profits net of any foreseeable charge or dividend</t>
  </si>
  <si>
    <t xml:space="preserve">COMMON EQUITY TIER 1 (CET1) CAPITAL BEFORE REGULATORY ADJUSTMENTS </t>
  </si>
  <si>
    <t>Additional value adjustments (negative amount)</t>
  </si>
  <si>
    <t>Intangible assets (net of related tax liability) (negative amount)</t>
  </si>
  <si>
    <t>Empty set in the EU</t>
  </si>
  <si>
    <t>Deferred tax assets that rely on future profitability excluding those arising from temporary differences (net of related tax liability where the conditions in Article 38 (3) are met) (negative amount)</t>
  </si>
  <si>
    <t>Fair value reserves related to gains or losses on cash flow hedges</t>
  </si>
  <si>
    <t>Negative amounts resulting from the calculation of expected loss amounts</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</si>
  <si>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</si>
  <si>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</si>
  <si>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</si>
  <si>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</si>
  <si>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</si>
  <si>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</si>
  <si>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</si>
  <si>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Exposure amount of the following items which qualify for a RW of 1250%, where the institution opts for the deduction alternative</t>
  </si>
  <si>
    <t>of which: qualifying holdings outside the financial sector (negative amount)</t>
  </si>
  <si>
    <t>of which: securitisation positions (negative amount)</t>
  </si>
  <si>
    <t>of which: free deliveries (negative amount)</t>
  </si>
  <si>
    <t>Deferred tax assets arising from temporary differences (amount above 10% threshold, net of related tax liability where the conditions in Article 38 (3) are met) (negative amount)</t>
  </si>
  <si>
    <t>Amount exceeding the 15% threshold (negative amount)</t>
  </si>
  <si>
    <t>of which: direct and indirect holdings by the institution of the CET1 instruments of financial sector entities where the institution has a significant investment in those entities</t>
  </si>
  <si>
    <t>of which: deferred tax assets arising from temporary differences</t>
  </si>
  <si>
    <t>Losses for the current financial year (negative amount)</t>
  </si>
  <si>
    <t>Foreseeable tax charges relating to CET1 items (negative amount)</t>
  </si>
  <si>
    <t>Qualifying AT1 deductions that exceed the AT1 capital of the institution (negative amount)</t>
  </si>
  <si>
    <t>TOTAL REGULATORY ADJUSTMENTS TO COMMON EQUITY TIER 1 (CET1)</t>
  </si>
  <si>
    <t>COMMON EQUITY TIER 1 (CET1) CAPITAL</t>
  </si>
  <si>
    <t>of which: classified as equity under applicable accounting standards</t>
  </si>
  <si>
    <t>of which: classified as liabilities under applicable accounting standards</t>
  </si>
  <si>
    <t>Amount of qualifying items referred to in Article 484 (4) and the related share premium accounts subject to phase-out from AT1</t>
  </si>
  <si>
    <t>Qualifying Tier 1 capital included in consolidated AT1 capital (including minority interests not included in row 5) issued by subsidiaries and held by third parties</t>
  </si>
  <si>
    <t>of which: instruments issued by subsidiaries subject to phase-out</t>
  </si>
  <si>
    <t>ADDITIONAL TIER 1 (AT1) CAPITAL BEFORE REGULATORY ADJUSTMENTS</t>
  </si>
  <si>
    <t>Direct and indirect holdings by an institution of own AT1 instruments (negative amount)</t>
  </si>
  <si>
    <t>Direct, indirect and synthetic holdings of the AT 1 instruments of financial sector entities where those entities have reciprocal cross holdings with the institution designed to inflate artificially the own funds of the institution (negative amount)</t>
  </si>
  <si>
    <t>Direct, indirect and synthetic holdings by the institution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</si>
  <si>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(amount above 10% threshold and net of eligible short positions) (negative amount)</t>
  </si>
  <si>
    <t>Qualifying T2 deductions that exceed the T2 capital of the institution (negative amount)</t>
  </si>
  <si>
    <t>TOTAL REGULATORY ADJUSTMENTS TO ADDITIONAL TIER 1 (AT1) CAPITAL</t>
  </si>
  <si>
    <t>ADDITIONAL TIER 1 (AT1) CAPITAL</t>
  </si>
  <si>
    <t>TIER 1 CAPITAL (T1 = CET1 + AT1)</t>
  </si>
  <si>
    <t>Other adjustments AT1</t>
  </si>
  <si>
    <t>Amount of qualifying items referred to in Article 484 (5) and the related share premium accounts subject to phase-out from T2</t>
  </si>
  <si>
    <t xml:space="preserve">Qualifying own funds instruments included in consolidated T2 capital (including minority interests and AT1 instruments not included in rows 5 or 34) issued by subsidiaries and held by third parties </t>
  </si>
  <si>
    <t>of which: instruments issued by subsidiaries subject to phasing-out</t>
  </si>
  <si>
    <t>Credit risk adjustments</t>
  </si>
  <si>
    <t>TIER 2 (T2) CAPITAL BEFORE REGULATORY ADJUSTMENTS</t>
  </si>
  <si>
    <t>Direct and indirect holdings by an institution of own T2 instruments and subordinated loans (negative amount)</t>
  </si>
  <si>
    <t>Holdings of the T2 instruments and subordinated loans of financial sector entities where those entities have reciprocal cross holdings with the institution designed to inflate artificially the own funds of the institution (negative amount)</t>
  </si>
  <si>
    <t>Direct and indirect holdings of the T2 instruments and subordinated loans of financial sector entities where the institution does not have a significant investment in those entities (amount above 10% threshold and net of eligible short positions) (negative amount)</t>
  </si>
  <si>
    <t>Direct and indirect holdings by the institution of the T2 instruments and subordinated loans of financial sector entities where the institution has a significant investment in those entities (net of eligible short positions) (negative amount)</t>
  </si>
  <si>
    <t>TOTAL REGULATORY ADJUSTMENTS TO TIER 2 (T2) CAPITAL</t>
  </si>
  <si>
    <t>TIER 2 (T2) CAPITAL</t>
  </si>
  <si>
    <t>TOTAL CAPITAL (TC = T1 + T2)</t>
  </si>
  <si>
    <t>TOTAL RISK WEIGHTED ASSETS</t>
  </si>
  <si>
    <t>COMMON EQUITY TIER 1 (AS A PERCENTAGE OF TOTAL RISK EXPOSURE AMOUNT)</t>
  </si>
  <si>
    <t>TIER 1 (AS A PERCENTAGE OF TOTAL RISK EXPOSURE AMOUNT)</t>
  </si>
  <si>
    <t>TOTAL CAPITAL (AS A PERCENTAGE OF TOTAL RISK EXPOSURE AMOUNT)</t>
  </si>
  <si>
    <t>INSTITUTION-SPECIFIC BUFFER REQUIREMENT (CET1 REQUIREMENT IN ACCORDANCE WITH ARTICLE 92 (1) (A), PLUS CAPITAL CONSERVATION AND COUNTERCYCLICAL BUFFER REQUIREMENTS, PLUS SYSTEMIC RISK BUFFER, PLUS SYSTEMICALLY IMPORTANT INSTITUTION BUFFER EXPRESSED AS A PERCENTAGE OF RISK EXPOSURE AMOUNT)</t>
  </si>
  <si>
    <t>OF WHICH: CAPITAL CONSERVATION BUFFER REQUIREMENT</t>
  </si>
  <si>
    <t>OF WHICH: COUNTERCYCLICAL CAPITAL BUFFER REQUIREMENT</t>
  </si>
  <si>
    <t>OF WHICH: SYSTEMIC RISK BUFFER REQUIREMENT</t>
  </si>
  <si>
    <t>OF WHICH: GLOBAL SYSTEMICALLY IMPORTANT INSTITUTION (G-SII) OR OTHER SYSTEMICALLY IMPORTANT INSTITUTION (O-SII) BUFFER</t>
  </si>
  <si>
    <t>COMMON EQUITY TIER 1 AVAILABLE TO MEET BUFFERS (AS A PERCENTAGE OF RISK EXPOSURE AMOUNT)</t>
  </si>
  <si>
    <t>[NOT RELEVANT ON EU REGULATIONS]</t>
  </si>
  <si>
    <t>Direct and indirect holdings of the capital of financial sector entities where the institution does not have a significant investment in those entities (amount above 10% threshold and net of eligible short positions)</t>
  </si>
  <si>
    <t>Direct and indirect holdings by the institution of the CET1 instruments of financial sector entities where the institution has a significant investment in those entities (amount above 10% threshold and net of eligible short positions)</t>
  </si>
  <si>
    <t>Deferred tax assets arising from temporary differences (amount below 10% threshold, net of related tax liability where the conditions in Article 38 (3) are met)</t>
  </si>
  <si>
    <t xml:space="preserve">Credit risk adjustments included in T2 in respect of exposures subject to standardised approach (prior to the application of the cap) </t>
  </si>
  <si>
    <t xml:space="preserve">Cap on inclusion of credit risk adjustments in T2 under standardised approach </t>
  </si>
  <si>
    <t>Credit risk adjustments included in T2 in respect of exposures subject to internal ratings-based approach (prior to the application of the cap)</t>
  </si>
  <si>
    <t xml:space="preserve">Cap on inclusion of credit risk adjustments in T2 under internal ratings-based approach </t>
  </si>
  <si>
    <t>Current cap on CET1 instruments subject to phase-out arrangements</t>
  </si>
  <si>
    <t>Amount excluded from CET1 due to cap (excess over cap after redemptions and maturities)</t>
  </si>
  <si>
    <t xml:space="preserve">Current cap on AT1 instruments subject to phase-out arrangements </t>
  </si>
  <si>
    <t>Amount excluded from AT1 due to cap (excess over cap after redemptions and maturities)</t>
  </si>
  <si>
    <t>Current cap on T2 instruments subject to phase-out arrangements</t>
  </si>
  <si>
    <t>Amount excluded from T2 due to cap (excess over cap after redemptions and maturities)</t>
  </si>
  <si>
    <t>COMMON EQUITY TIER 1 CAPITAL: INSTRUMENTS AND RESERVES</t>
  </si>
  <si>
    <t>COMMON EQUITY TIER 1 (CET1) CAPITAL: REGULATORY ADJUSTMENTS</t>
  </si>
  <si>
    <t>ADDITIONAL TIER 1 (AT1) CAPITAL: INSTRUMENTS</t>
  </si>
  <si>
    <t>ADDITIONAL TIER 1 (AT1) CAPITAL: REGULATORY ADJUSTMENTS</t>
  </si>
  <si>
    <t>TIER 2 (T2) CAPITAL: INSTRUMENTS AND PROVISIONS</t>
  </si>
  <si>
    <t>TIER 2 (T2) CAPITAL: REGULATORY ADJUSTMENTS</t>
  </si>
  <si>
    <t>CAPITAL RATIOS AND BUFFERS</t>
  </si>
  <si>
    <t>AMOUNTS BELOW THE THRESHOLDS FOR DEDUCTION (BEFORE RISK WEIGHTING)</t>
  </si>
  <si>
    <t>APPLICABLE CAPS ON THE INCLUSION OF PROVISIONS IN TIER 2</t>
  </si>
  <si>
    <t>CAPITAL INSTRUMENTS SUBJECT TO PHASE-OUT ARRANGEMENTS (ONLY APPLICABLE BETWEEN 1 JANUARY 2013 AND 1 JANUARY 2022)</t>
  </si>
  <si>
    <t>Own Funds at 31 December 2019 (Own Funds disclosure Template)</t>
  </si>
  <si>
    <t>(Thousand euros)</t>
  </si>
  <si>
    <t>Issuer</t>
  </si>
  <si>
    <t xml:space="preserve">Unique identifier </t>
  </si>
  <si>
    <t>Governing law(s) of the Instrument</t>
  </si>
  <si>
    <t>REGULATORY TREATMENT</t>
  </si>
  <si>
    <t>Transitional CRR rules</t>
  </si>
  <si>
    <t>Post-transitional CRR rules</t>
  </si>
  <si>
    <t>Eligible at solo/(sub-)consolidated/solo &amp; (sub-) consolidated</t>
  </si>
  <si>
    <t>Instrument type</t>
  </si>
  <si>
    <t>Amount recognised in regulatory capital (1)</t>
  </si>
  <si>
    <t>Nominal amount of instrument (2)</t>
  </si>
  <si>
    <t>Issue price</t>
  </si>
  <si>
    <t>Redemption price</t>
  </si>
  <si>
    <t>Accounting classification</t>
  </si>
  <si>
    <t>Original date of issuance</t>
  </si>
  <si>
    <t>Perpetual or dated</t>
  </si>
  <si>
    <t>Original maturity date</t>
  </si>
  <si>
    <t>Issuer call subject to prior supervisory approval</t>
  </si>
  <si>
    <t>Optional call date, contingent call dates and redemption amount</t>
  </si>
  <si>
    <t>Subsequent call dates, if applicable</t>
  </si>
  <si>
    <t>COUPONS/DIVIDENDS</t>
  </si>
  <si>
    <t>Fixed or floating dividend/coupon</t>
  </si>
  <si>
    <t>Coupon rate and any related index</t>
  </si>
  <si>
    <t>Existence of a dividend stopper</t>
  </si>
  <si>
    <t>Fully discretionary, partially discretionary or mandatory (in terms of timing)</t>
  </si>
  <si>
    <t>Fully discretionary, partially discretionary or mandatory (in terms of amount)</t>
  </si>
  <si>
    <t>Existence of step up or other incentive to redeem</t>
  </si>
  <si>
    <t>Noncumulative or cumulative</t>
  </si>
  <si>
    <t>Convertible or nonconvertible</t>
  </si>
  <si>
    <t>If convertible, conversion trigger(s)</t>
  </si>
  <si>
    <t>If convertible, fully or partially</t>
  </si>
  <si>
    <t>If convertible, conversion rate</t>
  </si>
  <si>
    <t>If convertible, mandatory or optional conversion</t>
  </si>
  <si>
    <t>If convertible, specify instrument type convertible into</t>
  </si>
  <si>
    <t>If convertible, specify issuer of instrument it converts into</t>
  </si>
  <si>
    <t>Write-down features</t>
  </si>
  <si>
    <t>If write-down, write-down trigger(s)</t>
  </si>
  <si>
    <t>If write-down, full or partial</t>
  </si>
  <si>
    <t>If write-down, permanent or temporary</t>
  </si>
  <si>
    <t>If temporary write-down, description of write-up mechanism</t>
  </si>
  <si>
    <t>Position in subordination hierarchy in liquidation (specify instrument type immediately senior to instrument)</t>
  </si>
  <si>
    <t>Non-compliant transitioned features</t>
  </si>
  <si>
    <t>If yes, specify non-compliant features</t>
  </si>
  <si>
    <t>Portuguese law</t>
  </si>
  <si>
    <t>Liability - amortised cost</t>
  </si>
  <si>
    <t>Subordinated Debt</t>
  </si>
  <si>
    <t>Yes</t>
  </si>
  <si>
    <t>No maturity</t>
  </si>
  <si>
    <t>Perpetual</t>
  </si>
  <si>
    <t xml:space="preserve">Own </t>
  </si>
  <si>
    <t>Securitisation exposures</t>
  </si>
  <si>
    <t>Own funds requirements weights</t>
  </si>
  <si>
    <t>Countercyclical capital buffer</t>
  </si>
  <si>
    <t>Country code</t>
  </si>
  <si>
    <t>Country</t>
  </si>
  <si>
    <t>Exposure value for Standardised Approach</t>
  </si>
  <si>
    <t>Exposure value IRB Approach</t>
  </si>
  <si>
    <t>Sum of long and short position of trading book</t>
  </si>
  <si>
    <t>Value of trading book exposure for internal models</t>
  </si>
  <si>
    <t>Of which: General credit exposures</t>
  </si>
  <si>
    <t>Of which: Trading book exposures</t>
  </si>
  <si>
    <t>Of which: Securitisation exposures</t>
  </si>
  <si>
    <t>Germany</t>
  </si>
  <si>
    <t>Antarctica</t>
  </si>
  <si>
    <t>Antigua and Barbuda</t>
  </si>
  <si>
    <t>Saudi Arabia</t>
  </si>
  <si>
    <t>Algeria</t>
  </si>
  <si>
    <t>Armenia</t>
  </si>
  <si>
    <t>Australia</t>
  </si>
  <si>
    <t>Austria</t>
  </si>
  <si>
    <t>Azerbaijan</t>
  </si>
  <si>
    <t>Belgium</t>
  </si>
  <si>
    <t>Belarus</t>
  </si>
  <si>
    <t>Bolivia, Plurinational State of</t>
  </si>
  <si>
    <t>Bosnia and Herzegovina</t>
  </si>
  <si>
    <t>Brunei Darussalam</t>
  </si>
  <si>
    <t>Bulgaria</t>
  </si>
  <si>
    <t>Cape Verde</t>
  </si>
  <si>
    <t>Cameroon</t>
  </si>
  <si>
    <t>Canada</t>
  </si>
  <si>
    <t>Kazakhstan</t>
  </si>
  <si>
    <t>Central African Republic</t>
  </si>
  <si>
    <t>Czech Republic</t>
  </si>
  <si>
    <t>Cyprus</t>
  </si>
  <si>
    <t>Colombia</t>
  </si>
  <si>
    <t>Congo, the Democratic Republic of the</t>
  </si>
  <si>
    <t>Congo</t>
  </si>
  <si>
    <t>Korea, Republic of</t>
  </si>
  <si>
    <t>Korea, Democratic People's Republic of</t>
  </si>
  <si>
    <t>Cote d'Ivoire</t>
  </si>
  <si>
    <t>Croatia</t>
  </si>
  <si>
    <t>Curaçau</t>
  </si>
  <si>
    <t>Denmark</t>
  </si>
  <si>
    <t>Dominican Republic</t>
  </si>
  <si>
    <t>Egypt</t>
  </si>
  <si>
    <t>United Arab Emirates</t>
  </si>
  <si>
    <t>Ecuador</t>
  </si>
  <si>
    <t>Eritrea</t>
  </si>
  <si>
    <t>Slovakia</t>
  </si>
  <si>
    <t>Slovenia</t>
  </si>
  <si>
    <t>Spain</t>
  </si>
  <si>
    <t>United States</t>
  </si>
  <si>
    <t>Estonia</t>
  </si>
  <si>
    <t>Ethiopia</t>
  </si>
  <si>
    <t>Philippines</t>
  </si>
  <si>
    <t>Finland</t>
  </si>
  <si>
    <t>Gabon</t>
  </si>
  <si>
    <t>Gambia</t>
  </si>
  <si>
    <t>Ghana</t>
  </si>
  <si>
    <t>Georgia</t>
  </si>
  <si>
    <t>Greece</t>
  </si>
  <si>
    <t>Guyana</t>
  </si>
  <si>
    <t>Equatorial Guinea</t>
  </si>
  <si>
    <t>Guinea-Bissau</t>
  </si>
  <si>
    <t>Guinea</t>
  </si>
  <si>
    <t>Hungary</t>
  </si>
  <si>
    <t>Yemen</t>
  </si>
  <si>
    <t>India</t>
  </si>
  <si>
    <t>Indonesia</t>
  </si>
  <si>
    <t>Iran, Islamic Republic of</t>
  </si>
  <si>
    <t>Iraq</t>
  </si>
  <si>
    <t>Iceland</t>
  </si>
  <si>
    <t>Italy</t>
  </si>
  <si>
    <t>Japan</t>
  </si>
  <si>
    <t>Jordan</t>
  </si>
  <si>
    <t>Lao People's Democratic Republic</t>
  </si>
  <si>
    <t>Latvia</t>
  </si>
  <si>
    <t>Lebanon</t>
  </si>
  <si>
    <t>Liberia</t>
  </si>
  <si>
    <t>Libyan Arab Jamahiriya</t>
  </si>
  <si>
    <t>Lithuania</t>
  </si>
  <si>
    <t>Luxembourg</t>
  </si>
  <si>
    <t>Macao</t>
  </si>
  <si>
    <t>Macedonia, the former Yugoslav Republic of</t>
  </si>
  <si>
    <t>Madagascar</t>
  </si>
  <si>
    <t>Malaysia</t>
  </si>
  <si>
    <t>Isle of Man</t>
  </si>
  <si>
    <t>Northern Mariana Islands</t>
  </si>
  <si>
    <t>Morocco</t>
  </si>
  <si>
    <t>Mauritius</t>
  </si>
  <si>
    <t>Mauritania</t>
  </si>
  <si>
    <t>Mexico</t>
  </si>
  <si>
    <t>Moldova, Republic of</t>
  </si>
  <si>
    <t>Monaco</t>
  </si>
  <si>
    <t>Mongolia</t>
  </si>
  <si>
    <t>Myanmar</t>
  </si>
  <si>
    <t>Namibia</t>
  </si>
  <si>
    <t>Nicaragua</t>
  </si>
  <si>
    <t>Niger</t>
  </si>
  <si>
    <t>Nigeria</t>
  </si>
  <si>
    <t>Norway</t>
  </si>
  <si>
    <t>New Caledonia</t>
  </si>
  <si>
    <t>New Zealand</t>
  </si>
  <si>
    <t>Netherlands</t>
  </si>
  <si>
    <t>Palestinian Territory, Occupied</t>
  </si>
  <si>
    <t>Panama</t>
  </si>
  <si>
    <t>Pakistan</t>
  </si>
  <si>
    <t>Paraguay</t>
  </si>
  <si>
    <t>French Polynesia</t>
  </si>
  <si>
    <t>Kenya</t>
  </si>
  <si>
    <t>Kyrgyzstan</t>
  </si>
  <si>
    <t>United Kingdom</t>
  </si>
  <si>
    <t>Romania</t>
  </si>
  <si>
    <t>Rwanda</t>
  </si>
  <si>
    <t>Russian Federation</t>
  </si>
  <si>
    <t>American Samoa</t>
  </si>
  <si>
    <t>Saint Helena</t>
  </si>
  <si>
    <t>Sao Tome and Principe</t>
  </si>
  <si>
    <t>Sierra Leone</t>
  </si>
  <si>
    <t>Serbia</t>
  </si>
  <si>
    <t>Singapore</t>
  </si>
  <si>
    <t>Syrian Arab Republic</t>
  </si>
  <si>
    <t>Somalia</t>
  </si>
  <si>
    <t>Swaziland</t>
  </si>
  <si>
    <t>Sudan</t>
  </si>
  <si>
    <t>Svalbard and Jan Mayen</t>
  </si>
  <si>
    <t>Thailand</t>
  </si>
  <si>
    <t>Taiwan, Province of China</t>
  </si>
  <si>
    <t>Tajikistan</t>
  </si>
  <si>
    <t>Tanzania, United Republic of</t>
  </si>
  <si>
    <t>British Indian Ocean Territory</t>
  </si>
  <si>
    <t>Tunisia</t>
  </si>
  <si>
    <t>Turks and Caicos Islands</t>
  </si>
  <si>
    <t>Turkmenistan</t>
  </si>
  <si>
    <t>Turkey</t>
  </si>
  <si>
    <t>Ukraine</t>
  </si>
  <si>
    <t>Uruguay</t>
  </si>
  <si>
    <t>Uzbekistan</t>
  </si>
  <si>
    <t>Venezuela, Bolivarian Republic of</t>
  </si>
  <si>
    <t>Viet Nam</t>
  </si>
  <si>
    <t>Virgin Islands, British</t>
  </si>
  <si>
    <t>Zambia</t>
  </si>
  <si>
    <t>Geographical distribution of credit exposures relevant for the calculation of the countercyclical capital buffer</t>
  </si>
  <si>
    <t>Total amount of exposures for determining the countercyclical capital buffer</t>
  </si>
  <si>
    <t>Countercyclical capital buffer rate (institution-specific)</t>
  </si>
  <si>
    <t>Countercyclical capital buffer (institution-specific)</t>
  </si>
  <si>
    <t>Calculation of the countercyclical capital buffer</t>
  </si>
  <si>
    <t>(Thousand euros / unidades)</t>
  </si>
  <si>
    <t>(Million euros)</t>
  </si>
  <si>
    <t>1.Loans and advances</t>
  </si>
  <si>
    <t>Gross carrying amount/nominal amount of exposures with forebearance measures</t>
  </si>
  <si>
    <t>Performing forborne</t>
  </si>
  <si>
    <t>Non-performing forborne</t>
  </si>
  <si>
    <t>Of which impaired</t>
  </si>
  <si>
    <t>Of which defaulted</t>
  </si>
  <si>
    <t>Accumulated impairment, accumulated negative changes in fair value due to credit risk and provisions</t>
  </si>
  <si>
    <t>On performing forborne exposures</t>
  </si>
  <si>
    <t>On non-performing forborne exposures</t>
  </si>
  <si>
    <t>Collateral received and financial guarantees received on forborne exposures</t>
  </si>
  <si>
    <t>Of which collateral and financial guarantees received on non-performing exposures with forbearance measures</t>
  </si>
  <si>
    <t>2. Central banks</t>
  </si>
  <si>
    <t>3. General governments</t>
  </si>
  <si>
    <t>4. Credit institutions</t>
  </si>
  <si>
    <t>5. Other financial corporations</t>
  </si>
  <si>
    <t>6. Non-financial corporations</t>
  </si>
  <si>
    <t>7. Households</t>
  </si>
  <si>
    <t>8. Debt securities</t>
  </si>
  <si>
    <t>9. Loan commitments given</t>
  </si>
  <si>
    <t>Credit quality of forborne exposures</t>
  </si>
  <si>
    <t>Gross carrying amount of forborne exposures</t>
  </si>
  <si>
    <t>Loans and advances that have been forborne more than twice</t>
  </si>
  <si>
    <t>Non-performing forborne loans and advances that failed to meet the non-performing exit criteria</t>
  </si>
  <si>
    <t>Quality of forbearance</t>
  </si>
  <si>
    <t>Performing exposures</t>
  </si>
  <si>
    <t>Non-performing exposures</t>
  </si>
  <si>
    <r>
      <t xml:space="preserve">Not past due or past due </t>
    </r>
    <r>
      <rPr>
        <b/>
        <sz val="8"/>
        <color rgb="FF575756"/>
        <rFont val="Trebuchet MS"/>
        <family val="2"/>
      </rPr>
      <t>≤</t>
    </r>
    <r>
      <rPr>
        <b/>
        <sz val="8"/>
        <color rgb="FF575756"/>
        <rFont val="FocoMbcp"/>
        <family val="2"/>
      </rPr>
      <t xml:space="preserve"> 30 days</t>
    </r>
  </si>
  <si>
    <r>
      <t xml:space="preserve">Past due &gt; 30 days and </t>
    </r>
    <r>
      <rPr>
        <b/>
        <sz val="8"/>
        <color rgb="FF575756"/>
        <rFont val="Trebuchet MS"/>
        <family val="2"/>
      </rPr>
      <t>≤</t>
    </r>
    <r>
      <rPr>
        <b/>
        <sz val="8"/>
        <color rgb="FF575756"/>
        <rFont val="FocoMbcp"/>
        <family val="2"/>
      </rPr>
      <t xml:space="preserve"> 90 days</t>
    </r>
  </si>
  <si>
    <r>
      <t xml:space="preserve">Unlikely to pay that are not past due or  are past due </t>
    </r>
    <r>
      <rPr>
        <b/>
        <sz val="8"/>
        <color rgb="FF575756"/>
        <rFont val="Trebuchet MS"/>
        <family val="2"/>
      </rPr>
      <t>≤ 90 days</t>
    </r>
  </si>
  <si>
    <r>
      <t xml:space="preserve">Past due &gt; 90 days </t>
    </r>
    <r>
      <rPr>
        <b/>
        <sz val="8"/>
        <color rgb="FF575756"/>
        <rFont val="Trebuchet MS"/>
        <family val="2"/>
      </rPr>
      <t>≤</t>
    </r>
    <r>
      <rPr>
        <b/>
        <sz val="8"/>
        <color rgb="FF575756"/>
        <rFont val="FocoMbcp"/>
        <family val="2"/>
      </rPr>
      <t xml:space="preserve"> 180 days</t>
    </r>
  </si>
  <si>
    <r>
      <t xml:space="preserve">Past due &gt; 180 days </t>
    </r>
    <r>
      <rPr>
        <b/>
        <sz val="8"/>
        <color rgb="FF575756"/>
        <rFont val="Trebuchet MS"/>
        <family val="2"/>
      </rPr>
      <t>≤</t>
    </r>
    <r>
      <rPr>
        <b/>
        <sz val="8"/>
        <color rgb="FF575756"/>
        <rFont val="FocoMbcp"/>
        <family val="2"/>
      </rPr>
      <t xml:space="preserve"> 1 year</t>
    </r>
  </si>
  <si>
    <r>
      <t xml:space="preserve">Past due &gt; 1 year </t>
    </r>
    <r>
      <rPr>
        <b/>
        <sz val="8"/>
        <color rgb="FF575756"/>
        <rFont val="Trebuchet MS"/>
        <family val="2"/>
      </rPr>
      <t>≤</t>
    </r>
    <r>
      <rPr>
        <b/>
        <sz val="8"/>
        <color rgb="FF575756"/>
        <rFont val="FocoMbcp"/>
        <family val="2"/>
      </rPr>
      <t xml:space="preserve"> 2 years</t>
    </r>
  </si>
  <si>
    <r>
      <t xml:space="preserve">Past due &gt; 2 years </t>
    </r>
    <r>
      <rPr>
        <b/>
        <sz val="8"/>
        <color rgb="FF575756"/>
        <rFont val="Trebuchet MS"/>
        <family val="2"/>
      </rPr>
      <t>≤</t>
    </r>
    <r>
      <rPr>
        <b/>
        <sz val="8"/>
        <color rgb="FF575756"/>
        <rFont val="FocoMbcp"/>
        <family val="2"/>
      </rPr>
      <t xml:space="preserve"> 5 years</t>
    </r>
  </si>
  <si>
    <r>
      <t xml:space="preserve">Past due &gt; 5 years </t>
    </r>
    <r>
      <rPr>
        <b/>
        <sz val="8"/>
        <color rgb="FF575756"/>
        <rFont val="Trebuchet MS"/>
        <family val="2"/>
      </rPr>
      <t>≤</t>
    </r>
    <r>
      <rPr>
        <b/>
        <sz val="8"/>
        <color rgb="FF575756"/>
        <rFont val="FocoMbcp"/>
        <family val="2"/>
      </rPr>
      <t xml:space="preserve"> 7 years</t>
    </r>
  </si>
  <si>
    <t xml:space="preserve">Past due &gt; 7 years </t>
  </si>
  <si>
    <t>1. Loans and advances</t>
  </si>
  <si>
    <t>2.Central Banks</t>
  </si>
  <si>
    <t>4.Credit institutions</t>
  </si>
  <si>
    <t>7. Of which SME</t>
  </si>
  <si>
    <t>8. Households</t>
  </si>
  <si>
    <t>9. Debt securities</t>
  </si>
  <si>
    <t>10. Central banks</t>
  </si>
  <si>
    <t>11. General governments</t>
  </si>
  <si>
    <t>12.Credit institutions</t>
  </si>
  <si>
    <t>13. Other financial corporations</t>
  </si>
  <si>
    <t>14. Non-financial corporations</t>
  </si>
  <si>
    <t>15.Off-balance sheet exposures</t>
  </si>
  <si>
    <t>16. Central banks</t>
  </si>
  <si>
    <t>17. General governments</t>
  </si>
  <si>
    <t>18.Credit institutions</t>
  </si>
  <si>
    <t>19. Other financial corporations</t>
  </si>
  <si>
    <t>20. Non-financial corporations</t>
  </si>
  <si>
    <t>21. Households</t>
  </si>
  <si>
    <t>Credit quality of performing and non-performing exposures by past due days</t>
  </si>
  <si>
    <t>Gross carrying amount/nominal amount</t>
  </si>
  <si>
    <t>Collateral and financial guarantees received</t>
  </si>
  <si>
    <t>Performing exposures – accumulated impairment and provisions</t>
  </si>
  <si>
    <t>Non-performing exposures – accumulated impairment, accumulated negative changes in fair value due to credit risk and provisions</t>
  </si>
  <si>
    <t>Accumulated partial write-off</t>
  </si>
  <si>
    <t>On performing exposures</t>
  </si>
  <si>
    <t>On non-performing exposures</t>
  </si>
  <si>
    <t>Of which stage 1</t>
  </si>
  <si>
    <t>Of which stage 2</t>
  </si>
  <si>
    <t>Of which stage 3</t>
  </si>
  <si>
    <t>Performing and non-performing exposures and related provisions</t>
  </si>
  <si>
    <t>Quality of non-performing exposures by geography</t>
  </si>
  <si>
    <t>Gross carrying/nominal amount</t>
  </si>
  <si>
    <t>Of which non-performing</t>
  </si>
  <si>
    <t>Of which subject to impairment</t>
  </si>
  <si>
    <t>Accumulated impairment</t>
  </si>
  <si>
    <t>Provisions on off-balance-sheet commitments and financial guarantees given</t>
  </si>
  <si>
    <t>Accumulated negative changes in fair value due to credit risk on non-performing exposures</t>
  </si>
  <si>
    <t>Credit quality of loans and advances by industry</t>
  </si>
  <si>
    <t>Gross carrying amount</t>
  </si>
  <si>
    <t>Of which loans and advances subject to impairment</t>
  </si>
  <si>
    <t>Agriculture, forestry and fishing</t>
  </si>
  <si>
    <t>Mining and quarrying</t>
  </si>
  <si>
    <t>Manufacturing</t>
  </si>
  <si>
    <t>Electricity, gas, steam and air conditioning supply</t>
  </si>
  <si>
    <t>Water supply</t>
  </si>
  <si>
    <t>Wholesale and retail trade</t>
  </si>
  <si>
    <t>Transport and storage</t>
  </si>
  <si>
    <t>Accommodation and food service activities</t>
  </si>
  <si>
    <t>Information and communication</t>
  </si>
  <si>
    <t>Financial and
insurance activities</t>
  </si>
  <si>
    <t>Real estate activities</t>
  </si>
  <si>
    <t>Professional, scientific and technical activities</t>
  </si>
  <si>
    <t>Administrative and support service activities</t>
  </si>
  <si>
    <t xml:space="preserve">Public administration and defence, compulsory social security </t>
  </si>
  <si>
    <t>Education</t>
  </si>
  <si>
    <t>Human health services and social work activities</t>
  </si>
  <si>
    <t>Arts, entertainment and recreation</t>
  </si>
  <si>
    <t>Other services</t>
  </si>
  <si>
    <t>Collateral valuation – loans and advances</t>
  </si>
  <si>
    <t>Loans and advances</t>
  </si>
  <si>
    <t>Performing</t>
  </si>
  <si>
    <t>Non-performing</t>
  </si>
  <si>
    <r>
      <t xml:space="preserve">Of which past due &gt; 30 days </t>
    </r>
    <r>
      <rPr>
        <b/>
        <sz val="8"/>
        <color rgb="FF575756"/>
        <rFont val="Trebuchet MS"/>
        <family val="2"/>
      </rPr>
      <t>≤</t>
    </r>
    <r>
      <rPr>
        <b/>
        <sz val="8"/>
        <color rgb="FF575756"/>
        <rFont val="FocoMbcp"/>
        <family val="2"/>
      </rPr>
      <t xml:space="preserve"> 90 days</t>
    </r>
  </si>
  <si>
    <r>
      <t xml:space="preserve">Unlikely to pay that are not past due or are past due </t>
    </r>
    <r>
      <rPr>
        <b/>
        <sz val="8"/>
        <color rgb="FF575756"/>
        <rFont val="Trebuchet MS"/>
        <family val="2"/>
      </rPr>
      <t>≤</t>
    </r>
    <r>
      <rPr>
        <b/>
        <sz val="8"/>
        <color rgb="FF575756"/>
        <rFont val="FocoMbcp"/>
        <family val="2"/>
      </rPr>
      <t xml:space="preserve"> 90 days</t>
    </r>
  </si>
  <si>
    <r>
      <t xml:space="preserve">Of which past due </t>
    </r>
    <r>
      <rPr>
        <b/>
        <sz val="8"/>
        <color rgb="FF575756"/>
        <rFont val="Trebuchet MS"/>
        <family val="2"/>
      </rPr>
      <t xml:space="preserve">≥ </t>
    </r>
    <r>
      <rPr>
        <b/>
        <sz val="8"/>
        <color rgb="FF575756"/>
        <rFont val="FocoMbcp"/>
        <family val="2"/>
      </rPr>
      <t>90 dias</t>
    </r>
  </si>
  <si>
    <t>Past due &gt; 7 years</t>
  </si>
  <si>
    <t>Of which secured</t>
  </si>
  <si>
    <t>Of which secured with immovable property</t>
  </si>
  <si>
    <t>Of which instruments with LTV higher than 60% and lower or equal to 80%</t>
  </si>
  <si>
    <t>Of which instruments with LTV higher than 80% and lower or equal to 100%</t>
  </si>
  <si>
    <t>Of which instruments with LTV higher than 100%</t>
  </si>
  <si>
    <t>Accumulated impairment for secured assets</t>
  </si>
  <si>
    <t>Collateral</t>
  </si>
  <si>
    <t>Of which value capped at the value of exposure</t>
  </si>
  <si>
    <t>Of which immovable property</t>
  </si>
  <si>
    <t>Of which value above the cap</t>
  </si>
  <si>
    <t>Financial guarantees received</t>
  </si>
  <si>
    <t>Changes in the stock of non-performing loans and advances</t>
  </si>
  <si>
    <t>Related net accumulated recoveries</t>
  </si>
  <si>
    <t>Initial stock of non-performing loans and advances</t>
  </si>
  <si>
    <t>Inflows to non-performing portfolios</t>
  </si>
  <si>
    <t>Outflows from non-performing portfolios</t>
  </si>
  <si>
    <t>Outflow to performing portfolio</t>
  </si>
  <si>
    <t>Outflow due to loan repayment, partial or total</t>
  </si>
  <si>
    <t>Outflow due to collateral liquidation</t>
  </si>
  <si>
    <t>Outflow due to taking possession of collateral</t>
  </si>
  <si>
    <t>Outflow due to sale of instruments</t>
  </si>
  <si>
    <t>Outflow due to risk transfer</t>
  </si>
  <si>
    <t>Outflow due to write-off</t>
  </si>
  <si>
    <t>Outflow due to other situations</t>
  </si>
  <si>
    <t>Outflow due to reclassification as held for sale</t>
  </si>
  <si>
    <t>Final stock of non-performing loans and advances</t>
  </si>
  <si>
    <t>Collateral obtained by taking possession and execution processes</t>
  </si>
  <si>
    <t>Collateral obtained by taking possession</t>
  </si>
  <si>
    <t>Value at initial recognition</t>
  </si>
  <si>
    <t>Accumulated negative changes</t>
  </si>
  <si>
    <t>Property, plant and equipment (PP&amp;E)</t>
  </si>
  <si>
    <t>Other than PP&amp;E</t>
  </si>
  <si>
    <t>Residential immovable property</t>
  </si>
  <si>
    <t>Commercial Immovable property</t>
  </si>
  <si>
    <t>Movable property (auto, shipping, etc.)</t>
  </si>
  <si>
    <t>Equity and debt instruments</t>
  </si>
  <si>
    <t>Others</t>
  </si>
  <si>
    <t>Collateral obtained by taking possession and execution processes – vintage breakdown</t>
  </si>
  <si>
    <t>Debt balance reduction</t>
  </si>
  <si>
    <t>Total collateral obtained by taking possession</t>
  </si>
  <si>
    <r>
      <t xml:space="preserve">Foreclosed </t>
    </r>
    <r>
      <rPr>
        <b/>
        <sz val="8"/>
        <color rgb="FF575756"/>
        <rFont val="Trebuchet MS"/>
        <family val="2"/>
      </rPr>
      <t>≤</t>
    </r>
    <r>
      <rPr>
        <b/>
        <sz val="8"/>
        <color rgb="FF575756"/>
        <rFont val="FocoMbcp"/>
        <family val="2"/>
      </rPr>
      <t xml:space="preserve"> 2 years</t>
    </r>
  </si>
  <si>
    <r>
      <t xml:space="preserve">Foreclosed &gt; 2 years </t>
    </r>
    <r>
      <rPr>
        <b/>
        <sz val="8"/>
        <color rgb="FF575756"/>
        <rFont val="Trebuchet MS"/>
        <family val="2"/>
      </rPr>
      <t>≤</t>
    </r>
    <r>
      <rPr>
        <b/>
        <sz val="8"/>
        <color rgb="FF575756"/>
        <rFont val="FocoMbcp"/>
        <family val="2"/>
      </rPr>
      <t xml:space="preserve"> 5 years</t>
    </r>
  </si>
  <si>
    <t>Foreclosed &gt;5 years</t>
  </si>
  <si>
    <t>Of which non-current assets held-for-sale</t>
  </si>
  <si>
    <t xml:space="preserve">Accumulated negative changes </t>
  </si>
  <si>
    <t>Collateral obtained by taking possession classified as PP&amp;E</t>
  </si>
  <si>
    <t>Collateral obtained by taking possession other than that classified as PP&amp;E</t>
  </si>
  <si>
    <t>Commercial immovable property</t>
  </si>
  <si>
    <t>Main features of own funds instruments</t>
  </si>
  <si>
    <t>English and Portuguese law</t>
  </si>
  <si>
    <t>English law</t>
  </si>
  <si>
    <t>Polish law</t>
  </si>
  <si>
    <t>Tier 2</t>
  </si>
  <si>
    <t>Additional Tier 1</t>
  </si>
  <si>
    <t>Common Equity Tier 1</t>
  </si>
  <si>
    <t>Solo / (Sub) consolidated</t>
  </si>
  <si>
    <t>Other Capital Instruments</t>
  </si>
  <si>
    <t>Ordinary Shares</t>
  </si>
  <si>
    <t>Shareholders' equity</t>
  </si>
  <si>
    <t>28 March 2011</t>
  </si>
  <si>
    <t>27 January 2012</t>
  </si>
  <si>
    <t>1 April 2011</t>
  </si>
  <si>
    <t>21 April 2011</t>
  </si>
  <si>
    <t>18 July 2012</t>
  </si>
  <si>
    <t>4 April 2012</t>
  </si>
  <si>
    <t>12 April 2012</t>
  </si>
  <si>
    <t>13 October 2011</t>
  </si>
  <si>
    <t>27 September 2019</t>
  </si>
  <si>
    <t>30 January 2019</t>
  </si>
  <si>
    <t>31 January 2019</t>
  </si>
  <si>
    <t>Dated</t>
  </si>
  <si>
    <t>28 March 2021</t>
  </si>
  <si>
    <t>13 January 2020</t>
  </si>
  <si>
    <t>1 April 2021</t>
  </si>
  <si>
    <t>21 April 2021</t>
  </si>
  <si>
    <t>2 July 2020</t>
  </si>
  <si>
    <t>28 February 2020</t>
  </si>
  <si>
    <t>3 April 2020</t>
  </si>
  <si>
    <t>12 April 2020</t>
  </si>
  <si>
    <t>13 October 2021</t>
  </si>
  <si>
    <t>27 March 2030</t>
  </si>
  <si>
    <t>30 January 2029</t>
  </si>
  <si>
    <t>In case of Capital Disqualification Redemption Event. The Notes will be redeemed at par.</t>
  </si>
  <si>
    <t>07 December 2022. Existence of call option, at any moment, in case of determined tax and regulatory events. If the option is exercised, the notes will be redeemed at par.</t>
  </si>
  <si>
    <t>27 MArch 2025. Existence of call option, at any moment, in case of determined tax and regulatory events. If the option is exercised, the notes will be redeemed at par.</t>
  </si>
  <si>
    <t>08 December 2022. Existence of call option, on each interest payment date, in case of determined tax and regulatory events. If the option is exercised, the notes will be redeemed at par.</t>
  </si>
  <si>
    <t>30 January 2024. Existence of call option, on each interest payment date, in case of determined tax and regulatory events. If the option is exercised, the notes will be redeemed at par.</t>
  </si>
  <si>
    <t>First date: 31 January 2024. Existence of call option, on each interest payment date, in case of determined tax and regulatory events. If the option is exercised, the notes will be redeemed at par.</t>
  </si>
  <si>
    <t>First call date and on each interest payment date thereafter</t>
  </si>
  <si>
    <t>Floating</t>
  </si>
  <si>
    <t>Fixed</t>
  </si>
  <si>
    <t>Fixed (reset)</t>
  </si>
  <si>
    <t>Euribor 3m + 3.75%</t>
  </si>
  <si>
    <t>First 5 years. 4.5%.                                 Refixing at the end of the 5th year: MS 5y rate + Initial Margin (4,267%)</t>
  </si>
  <si>
    <t>First 5,5 years. 3.871%.                                 Refixing at the end of the 5,5th year: MS 5y rate + Initial Margin (4,231%)</t>
  </si>
  <si>
    <t>MS 5y rate + 941.4 bps first 5 years; Refixing every 5 years. Until 31 Juanuary 2019: 9.25%</t>
  </si>
  <si>
    <t>No</t>
  </si>
  <si>
    <t>Mandatory</t>
  </si>
  <si>
    <t>Fully discretionary</t>
  </si>
  <si>
    <t>Noncumulative</t>
  </si>
  <si>
    <t>Nonconvertible</t>
  </si>
  <si>
    <t>CET1 ratio below 5.125%</t>
  </si>
  <si>
    <t>Partial</t>
  </si>
  <si>
    <t>Permanent or temporary</t>
  </si>
  <si>
    <t>Senior Debt 
Non-Preferred</t>
  </si>
  <si>
    <r>
      <t>(2)</t>
    </r>
    <r>
      <rPr>
        <sz val="7"/>
        <color theme="1" tint="0.249977111117893"/>
        <rFont val="FocoMbcp Light"/>
        <family val="2"/>
      </rPr>
      <t xml:space="preserve"> On the Issue Date</t>
    </r>
  </si>
  <si>
    <t>Carrying amount of encumbered asset</t>
  </si>
  <si>
    <t>Carrying amount of unencumbered assets</t>
  </si>
  <si>
    <t>Fair value of unencumbered assets</t>
  </si>
  <si>
    <r>
      <rPr>
        <b/>
        <sz val="4"/>
        <color rgb="FF575756"/>
        <rFont val="FocoMbcp"/>
        <family val="2"/>
      </rPr>
      <t xml:space="preserve">
</t>
    </r>
    <r>
      <rPr>
        <b/>
        <sz val="8"/>
        <color rgb="FF575756"/>
        <rFont val="FocoMbcp"/>
        <family val="2"/>
      </rPr>
      <t>of which notionally eligible EHQLA and HQLA</t>
    </r>
    <r>
      <rPr>
        <b/>
        <sz val="8"/>
        <color rgb="FF575756"/>
        <rFont val="FocoMbcp"/>
        <family val="2"/>
      </rPr>
      <t xml:space="preserve"> </t>
    </r>
    <r>
      <rPr>
        <b/>
        <vertAlign val="superscript"/>
        <sz val="8"/>
        <color rgb="FF575756"/>
        <rFont val="FocoMbcp"/>
        <family val="2"/>
      </rPr>
      <t>(2)</t>
    </r>
  </si>
  <si>
    <r>
      <rPr>
        <b/>
        <sz val="4"/>
        <color rgb="FF575756"/>
        <rFont val="FocoMbcp"/>
        <family val="2"/>
      </rPr>
      <t xml:space="preserve">
</t>
    </r>
    <r>
      <rPr>
        <b/>
        <sz val="8"/>
        <color rgb="FF575756"/>
        <rFont val="FocoMbcp"/>
        <family val="2"/>
      </rPr>
      <t>of which EHQLA and HQLA</t>
    </r>
    <r>
      <rPr>
        <b/>
        <sz val="8"/>
        <color rgb="FF575756"/>
        <rFont val="FocoMbcp"/>
        <family val="2"/>
      </rPr>
      <t xml:space="preserve"> </t>
    </r>
    <r>
      <rPr>
        <b/>
        <vertAlign val="superscript"/>
        <sz val="8"/>
        <color rgb="FF575756"/>
        <rFont val="FocoMbcp"/>
        <family val="2"/>
      </rPr>
      <t>(2)</t>
    </r>
  </si>
  <si>
    <t>Encumbered and unencumbered assets</t>
  </si>
  <si>
    <t>of which: covered bonds</t>
  </si>
  <si>
    <t>of which: asset-backed securities</t>
  </si>
  <si>
    <t>of which: issued by general governments</t>
  </si>
  <si>
    <t>of which: issued by financial corporations</t>
  </si>
  <si>
    <t>of which: issued by non-financial corporations</t>
  </si>
  <si>
    <t>of which: Loans on demand</t>
  </si>
  <si>
    <t>of which: Loans and advances other than loans on demand</t>
  </si>
  <si>
    <t>of which: Other</t>
  </si>
  <si>
    <t>Collateral received</t>
  </si>
  <si>
    <t>Unencumbered
Fair value of collateral received or own debt securities issued available for encumbrance</t>
  </si>
  <si>
    <t>Collateral received by the reporting institution</t>
  </si>
  <si>
    <t>Loans on demand</t>
  </si>
  <si>
    <t>Loans and advances other than loans on demand</t>
  </si>
  <si>
    <t>Other collateral received</t>
  </si>
  <si>
    <t>Own debt securities issued other than own covered bonds or ABSs</t>
  </si>
  <si>
    <t>Own covered bonds and asset-backed securities issued and not yet pledged</t>
  </si>
  <si>
    <t xml:space="preserve">TOTAL ASSETS, COLLATERAL RECEIVED AND OWN DEBT SECURITIES ISSUED </t>
  </si>
  <si>
    <t>Matching liabilities, contingent liabilities or securities lent</t>
  </si>
  <si>
    <t>Assets, collateral received and own debt securities issued other than covered bonds and ABSs encumbered</t>
  </si>
  <si>
    <t>Sources of encumbrance</t>
  </si>
  <si>
    <t xml:space="preserve">Carrying amount of selected financial liabilities </t>
  </si>
  <si>
    <t>On balance exposures</t>
  </si>
  <si>
    <t>Mozambique and others</t>
  </si>
  <si>
    <t>Off balance exposures</t>
  </si>
  <si>
    <t>Flows of the year (net of segmentation adjustments)</t>
  </si>
  <si>
    <t>The inflows of the year include EUR185 M associated with Eurobank (acquired in Jun 19)</t>
  </si>
  <si>
    <t>Dec 2019</t>
  </si>
  <si>
    <t>Jun 2019</t>
  </si>
  <si>
    <t>Quantitative information</t>
  </si>
  <si>
    <t xml:space="preserve">Templates from the EBA/GL/2016/11 Guidelines </t>
  </si>
  <si>
    <t>Other periodical regulatory disclosures</t>
  </si>
  <si>
    <t>Templates from the EBA/GL/2018/10 Guidelines</t>
  </si>
  <si>
    <t>Template 1 - EU LI1 (I)</t>
  </si>
  <si>
    <t>Template 1 - EU LI1 (II)</t>
  </si>
  <si>
    <t>Template 2 - EU LI2</t>
  </si>
  <si>
    <t>Template 3 - EU LI3</t>
  </si>
  <si>
    <t>Template 4 - EU OV1</t>
  </si>
  <si>
    <t>Template 5 - EU CR10 (I)</t>
  </si>
  <si>
    <t>Template 5 - EU CR10 (II)</t>
  </si>
  <si>
    <t>Template 6 - EU INS1</t>
  </si>
  <si>
    <t>Template 7 - EU CRB-B</t>
  </si>
  <si>
    <t>Template 8 - EU CRB-C</t>
  </si>
  <si>
    <t>Template 9 - EU CRB-D</t>
  </si>
  <si>
    <t>Template 10 - EU CRB-E</t>
  </si>
  <si>
    <t>Template 11 - EU CR1-A</t>
  </si>
  <si>
    <t>Template 12 - EU CR1-B</t>
  </si>
  <si>
    <t>Template 13 - EU CR1-C</t>
  </si>
  <si>
    <t>Template 14 - EU CR1-D</t>
  </si>
  <si>
    <t>Template 15 - EU CR1-E</t>
  </si>
  <si>
    <t>Template 16 - EU CR2-A</t>
  </si>
  <si>
    <t>Template 17 - EU CR2-B</t>
  </si>
  <si>
    <t>Template 18 - EU CR3</t>
  </si>
  <si>
    <t>Template 19 - EU CR4</t>
  </si>
  <si>
    <t>Template 20 - EU CR5</t>
  </si>
  <si>
    <t>Template 21 - EU CR6 (I)</t>
  </si>
  <si>
    <t>Template 21 - EU CR6 (II)</t>
  </si>
  <si>
    <t>Template 22 - EU CR7</t>
  </si>
  <si>
    <t>Template 23 - EU CR8</t>
  </si>
  <si>
    <t>Template 24 - EU CR9</t>
  </si>
  <si>
    <t>Template 25 - EU CCR1</t>
  </si>
  <si>
    <t>Template 26 - EU CCR2</t>
  </si>
  <si>
    <t>Template 27 - EU CCR8</t>
  </si>
  <si>
    <t>Template 28 - EU CCR3</t>
  </si>
  <si>
    <t>Template 29 - EU CCR4</t>
  </si>
  <si>
    <t>Template 30 - EU CCR7</t>
  </si>
  <si>
    <t>Template 31 - EU CCR5-A</t>
  </si>
  <si>
    <t>Template 32 - EU CCR5-B</t>
  </si>
  <si>
    <t>Template 33 - EU CCR6</t>
  </si>
  <si>
    <t>Template 34 - EU MR1</t>
  </si>
  <si>
    <t>Template 35 - EU MR2-A</t>
  </si>
  <si>
    <t>Template 36 - EU MR2-B</t>
  </si>
  <si>
    <t>Template 37 - EU MR3</t>
  </si>
  <si>
    <t>Template 38 - EU MR4 (I)</t>
  </si>
  <si>
    <t>Template 38 - EU MR4 (II)</t>
  </si>
  <si>
    <t>Template 1</t>
  </si>
  <si>
    <t>Template 2</t>
  </si>
  <si>
    <t>Template 3</t>
  </si>
  <si>
    <t>Template 4</t>
  </si>
  <si>
    <t>Template 5</t>
  </si>
  <si>
    <t>Template 6</t>
  </si>
  <si>
    <t>Template 7</t>
  </si>
  <si>
    <t>Template 8</t>
  </si>
  <si>
    <t>Template 9</t>
  </si>
  <si>
    <t>Template 10</t>
  </si>
  <si>
    <t>Market Discipline annual disclosure - 2019</t>
  </si>
  <si>
    <t>Differences between accounting and regulatory scopes of consolidation</t>
  </si>
  <si>
    <t>Mapping of financial statement categories with regulatory risk categories</t>
  </si>
  <si>
    <t>Main sources of differences between regulatory exposure amounts and carrying values in financial statements</t>
  </si>
  <si>
    <t>Outline of the differences in the scopes of consolidation (entity by entity)</t>
  </si>
  <si>
    <t>Overview of RWA</t>
  </si>
  <si>
    <t>IRB - Specialised Lending</t>
  </si>
  <si>
    <t>IRB - Equities</t>
  </si>
  <si>
    <t>Not applicable</t>
  </si>
  <si>
    <t>Total and average net amount of exposures</t>
  </si>
  <si>
    <t>Geographical breakdown of exposures</t>
  </si>
  <si>
    <t>Concentration of exposures by industry or counterparty types</t>
  </si>
  <si>
    <t>Maturity of exposures</t>
  </si>
  <si>
    <t>Credit quality of exposures by exposure class and instrument</t>
  </si>
  <si>
    <t>Credit quality of exposures by industry or counterparty types</t>
  </si>
  <si>
    <t>Credit quality of exposures by geography</t>
  </si>
  <si>
    <t>Not required (as per EBA/GL/2018/10)</t>
  </si>
  <si>
    <t>Changes in the stock of general and specific credit risk adjustments</t>
  </si>
  <si>
    <t>Changes in the stock of defaulted and impaired loans and debt securities</t>
  </si>
  <si>
    <t>CRM Techniques - Overview</t>
  </si>
  <si>
    <t>Standardised approach - Credit risk exposure and CRM effects</t>
  </si>
  <si>
    <t>Standardised approach - Exposures by regulatory portfolio and risk weight</t>
  </si>
  <si>
    <t>IRB approach - Credit risk exposures by exposure class and PD range - Corporate</t>
  </si>
  <si>
    <t>IRB approach - Credit risk exposures by exposure class and PD range - Retail</t>
  </si>
  <si>
    <t>RWA flow statements of credit risk exposures under the IRB approach</t>
  </si>
  <si>
    <t>IRB approach – Backtesting of PD per exposure class</t>
  </si>
  <si>
    <t>Analysis of CCR exposure by approach</t>
  </si>
  <si>
    <t>CVA capital charge</t>
  </si>
  <si>
    <t>Exposures to CCP</t>
  </si>
  <si>
    <t>Standardised approach – CCR exposures by regulatory portfolio and risk</t>
  </si>
  <si>
    <t>'IRB approach – CCR exposures by portfolio and PD scale - Corporate</t>
  </si>
  <si>
    <t>IRB approach – CCR exposures by portfolio and PD scale - Retail</t>
  </si>
  <si>
    <t>IRB approach - Impact of netting and collateral held on exposure values</t>
  </si>
  <si>
    <t>Composition of collateral for exposures to CCR</t>
  </si>
  <si>
    <t>Credit derivatives exposures</t>
  </si>
  <si>
    <t>Market risk under the standardised approach</t>
  </si>
  <si>
    <t>'Market risk under the IMA</t>
  </si>
  <si>
    <t>RWA flow statements of market risk exposures under the IMA</t>
  </si>
  <si>
    <t>IMA values for trading portfolios</t>
  </si>
  <si>
    <t>Backtesting of the Trading Book (Portugal) - Hypothetical results</t>
  </si>
  <si>
    <t>Backtesting of the Trading Book (Portugal) - Actual results</t>
  </si>
  <si>
    <t>Template 1 - EU LI1</t>
  </si>
  <si>
    <t>Template 5 - EU CR10 - IRB</t>
  </si>
  <si>
    <t>Template 21 - EU CR6</t>
  </si>
  <si>
    <t>Template 38 - EU MR4</t>
  </si>
  <si>
    <t>Dec 2018</t>
  </si>
  <si>
    <t>31 Dec 2019</t>
  </si>
  <si>
    <t>31 Dec 2018</t>
  </si>
  <si>
    <t>1) Decrease of 6 bp in German bond rates (9-year term) and 6 bp Decrease in Euro Swap rates (4 to 20 year terms).  (2) Losses in DMA certificates that, although covered by futures, have a basis risk. Increase in the credit spread of Portuguese public debt.  (3) Failure of IT systems prevented the calculation of the annual P / L of the 14th day, making it impossible to calculate the daily P / L, since this results from the comparison of the annual P / L of two consecutive days.  (4) Losses in foreign exchange positions, in dep. treasury and DMA certificates, which despite being covered by futures have a basis risk.  (5) Losses on DMA certificates, which despite being covered by futures have a basis risk.   (6) Losses in foreign exchange positions, in dep. treasury and DMA certificates, which despite being covered by futures have a basis risk.</t>
  </si>
  <si>
    <t xml:space="preserve">(ii) Includes,on 31st of December 2018, the amount of borrowings from ECB - deducted from the interest associated to the negative financing rate applied to the TLTRO (€ 40.206.000), from the deposits at Banco de Portugal and from other liquidity over the Eurosystem (€ 1.671.612.000) - and the minimum cash reserves(€ 363.815.000).  </t>
  </si>
  <si>
    <t>(1) Amount included in the calculation of Bank's Own Funds (phased-in) as of 31 December 2019</t>
  </si>
  <si>
    <t xml:space="preserve">(3) Always subject to compliance with the regulations in force and with the terms and conditions of the issue, if, at any moment, while the issued bonds are written down, the issuer records a profit, he can, at his exclusive and absolut discretion, Decide to increase the nominal value of the bonds by an amount stipulated by him. </t>
  </si>
  <si>
    <t>Jan - Dec 2019</t>
  </si>
  <si>
    <t>30 Jun 2019</t>
  </si>
  <si>
    <t>Empty Sep in the EU</t>
  </si>
  <si>
    <t>Sep 2019</t>
  </si>
  <si>
    <t>- Assets management</t>
  </si>
  <si>
    <t>Leverage ratio at December 31st 2019 (Leverage ratio disclosure Template)</t>
  </si>
  <si>
    <t>Securitisations: IRB Approach (Traditional)</t>
  </si>
  <si>
    <t>Operational risk relevant indicator</t>
  </si>
  <si>
    <t>LCR levels and components disclosure</t>
  </si>
  <si>
    <t>Main features of Own Funds' instruments</t>
  </si>
  <si>
    <t>Back to index</t>
  </si>
  <si>
    <t xml:space="preserve"> </t>
  </si>
  <si>
    <t>(*) Ratio calculated as a simple average of the consolidated LCR, using the end-of-month observations over the last twelve months at each Quarter (EBA/GL/2017/01). The LCR value as at 31 December 2019 stood at 216%</t>
  </si>
  <si>
    <t>Reference to the articles of Regulation (EU) 575/2013 (CRR)</t>
  </si>
  <si>
    <t>(1) Decrease of 6 bp in German bond rates (9-10 year terms) and 5 bp decrease in Euro Swap rates (3 to 5 year terms).</t>
  </si>
  <si>
    <t>(2) Decrease of 6 bp in German bond rates (9/10 years).</t>
  </si>
  <si>
    <t>(3) The failure of the IT systems prevented the correct calculation of the NPV, making it impossible to compare with the NPV with the following day's rates.</t>
  </si>
  <si>
    <t>(4) Decrease of 8 bp in German bond rates (9-10 year terms) and 7 bp decrease in Euro Swap rates (10 year term).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</si>
</sst>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164" formatCode="_-* #,##0\ _€_-;\-* #,##0\ _€_-;_-* &quot;-&quot;\ _€_-;_-@_-"/>
    <numFmt numFmtId="165" formatCode="&quot;£&quot;#,##0;[Red]\-&quot;£&quot;#,##0"/>
    <numFmt numFmtId="166" formatCode="_-* #,##0_-;\-* #,##0_-;_-* &quot;-&quot;_-;_-@_-"/>
    <numFmt numFmtId="167" formatCode="_-* #,##0.00_-;\-* #,##0.00_-;_-* &quot;-&quot;??_-;_-@_-"/>
    <numFmt numFmtId="168" formatCode="#,##0\ "/>
    <numFmt numFmtId="169" formatCode="##,##0.0_)"/>
    <numFmt numFmtId="170" formatCode="0_)"/>
    <numFmt numFmtId="171" formatCode="_ &quot;Fr.&quot;\ * #,##0_ ;_ &quot;Fr.&quot;\ * \-#,##0_ ;_ &quot;Fr.&quot;\ * &quot;-&quot;_ ;_ @_ "/>
    <numFmt numFmtId="172" formatCode="_ &quot;Fr.&quot;\ * #,##0.00_ ;_ &quot;Fr.&quot;\ * \-#,##0.00_ ;_ &quot;Fr.&quot;\ * &quot;-&quot;??_ ;_ @_ "/>
    <numFmt numFmtId="173" formatCode="General_)"/>
    <numFmt numFmtId="174" formatCode="00"/>
    <numFmt numFmtId="175" formatCode="#,##0\ \ \ "/>
    <numFmt numFmtId="176" formatCode="#,##0\ \ "/>
    <numFmt numFmtId="177" formatCode="0.0%"/>
    <numFmt numFmtId="178" formatCode="0.000%"/>
    <numFmt numFmtId="179" formatCode="#,##0;\(#,##0\)"/>
    <numFmt numFmtId="180" formatCode="_(* #,##0_);_(* \(#,##0\);_(* &quot; - &quot;_);_(@_)"/>
    <numFmt numFmtId="181" formatCode="#,##0\ ;\(#,##0\);&quot;-&quot;\ \ "/>
    <numFmt numFmtId="182" formatCode="dd/mm/yyyy;@"/>
    <numFmt numFmtId="183" formatCode="0.0000%"/>
    <numFmt numFmtId="184" formatCode="0.000000000%"/>
    <numFmt numFmtId="185" formatCode="0.0000000%"/>
    <numFmt numFmtId="186" formatCode="#,##0;\(#,##0\);&quot;–&quot;"/>
    <numFmt numFmtId="187" formatCode="&quot;R$&quot;#,##0.00"/>
    <numFmt numFmtId="188" formatCode="&quot;Esc.&quot;#,##0.00"/>
    <numFmt numFmtId="189" formatCode="&quot;Z$&quot;#,##0.00"/>
    <numFmt numFmtId="190" formatCode="&quot;$&quot;#,##0.00"/>
    <numFmt numFmtId="191" formatCode="#,#00"/>
    <numFmt numFmtId="192" formatCode="[$-409]yyyy\-mm\-dd"/>
    <numFmt numFmtId="193" formatCode="_(* #,##0_);_(* \(#,##0\);_(* &quot;–&quot;_);_(@_)"/>
    <numFmt numFmtId="194" formatCode="#,##0\ &quot;€&quot;"/>
  </numFmts>
  <fonts count="173">
    <font>
      <sz val="10"/>
      <name val="Arial"/>
    </font>
    <font>
      <sz val="11"/>
      <color theme="1"/>
      <name val="Trebuchet MS"/>
      <family val="2"/>
    </font>
    <font>
      <sz val="11"/>
      <color theme="1"/>
      <name val="Trebuchet MS"/>
      <family val="2"/>
    </font>
    <font>
      <sz val="11"/>
      <color theme="1"/>
      <name val="Trebuchet MS"/>
      <family val="2"/>
    </font>
    <font>
      <sz val="11"/>
      <color theme="1"/>
      <name val="Trebuchet MS"/>
      <family val="2"/>
    </font>
    <font>
      <sz val="11"/>
      <color theme="1"/>
      <name val="Trebuchet MS"/>
      <family val="2"/>
    </font>
    <font>
      <sz val="11"/>
      <color theme="1"/>
      <name val="Trebuchet MS"/>
      <family val="2"/>
    </font>
    <font>
      <sz val="11"/>
      <color theme="1"/>
      <name val="Trebuchet MS"/>
      <family val="2"/>
    </font>
    <font>
      <sz val="11"/>
      <color theme="1"/>
      <name val="Trebuchet MS"/>
      <family val="2"/>
    </font>
    <font>
      <sz val="11"/>
      <color theme="1"/>
      <name val="Trebuchet MS"/>
      <family val="2"/>
    </font>
    <font>
      <b/>
      <sz val="9"/>
      <color rgb="FFD1005D"/>
      <name val="FocoMbcp"/>
      <family val="2"/>
    </font>
    <font>
      <sz val="9"/>
      <name val="FocoMbcp"/>
      <family val="2"/>
    </font>
    <font>
      <b/>
      <sz val="9"/>
      <color indexed="9"/>
      <name val="FocoMbcp"/>
      <family val="2"/>
    </font>
    <font>
      <sz val="7"/>
      <color rgb="FF575756"/>
      <name val="FocoMbcp Light"/>
      <family val="2"/>
    </font>
    <font>
      <b/>
      <sz val="8"/>
      <color rgb="FF575756"/>
      <name val="FocoMbcp"/>
      <family val="2"/>
    </font>
    <font>
      <b/>
      <sz val="8"/>
      <color rgb="FFD1005D"/>
      <name val="FocoMbcp"/>
      <family val="2"/>
    </font>
    <font>
      <sz val="10"/>
      <name val="Arial"/>
      <family val="2"/>
    </font>
    <font>
      <sz val="8"/>
      <color rgb="FF575756"/>
      <name val="FocoMbcp Light"/>
      <family val="2"/>
    </font>
    <font>
      <sz val="8"/>
      <color rgb="FFD1005D"/>
      <name val="FocoMbcp Light"/>
      <family val="2"/>
    </font>
    <font>
      <sz val="9"/>
      <name val="Arial"/>
      <family val="2"/>
    </font>
    <font>
      <sz val="10"/>
      <name val="Arial Rounded MT Bold"/>
      <family val="2"/>
    </font>
    <font>
      <sz val="11"/>
      <name val="Times New Roman"/>
      <family val="1"/>
    </font>
    <font>
      <sz val="10"/>
      <name val="Courier"/>
      <family val="3"/>
    </font>
    <font>
      <sz val="10"/>
      <name val="Trebuchet MS"/>
      <family val="2"/>
    </font>
    <font>
      <sz val="8"/>
      <color theme="1"/>
      <name val="FocoMbcp Light"/>
      <family val="2"/>
    </font>
    <font>
      <u/>
      <sz val="10"/>
      <name val="Arial"/>
      <family val="2"/>
    </font>
    <font>
      <b/>
      <sz val="10"/>
      <name val="Arial"/>
      <family val="2"/>
    </font>
    <font>
      <sz val="9"/>
      <color rgb="FFCD0067"/>
      <name val="FocoMbcp"/>
      <family val="2"/>
    </font>
    <font>
      <sz val="7.5"/>
      <color rgb="FF575756"/>
      <name val="FocoMbcp Light"/>
      <family val="2"/>
    </font>
    <font>
      <b/>
      <sz val="10"/>
      <color indexed="9"/>
      <name val="FocoMbcp"/>
      <family val="2"/>
    </font>
    <font>
      <sz val="10"/>
      <color indexed="9"/>
      <name val="FocoMbcp"/>
      <family val="2"/>
    </font>
    <font>
      <sz val="10"/>
      <name val="FocoMbcp"/>
      <family val="2"/>
    </font>
    <font>
      <b/>
      <sz val="8"/>
      <color rgb="FFCD0067"/>
      <name val="FocoMbcp"/>
      <family val="2"/>
    </font>
    <font>
      <b/>
      <sz val="10"/>
      <color indexed="10"/>
      <name val="FocoMbcp"/>
      <family val="2"/>
    </font>
    <font>
      <b/>
      <sz val="9"/>
      <color rgb="FFCD0067"/>
      <name val="FocoMbcp"/>
      <family val="2"/>
    </font>
    <font>
      <sz val="8"/>
      <color theme="1" tint="0.34998626667073579"/>
      <name val="FocoMbcp Light"/>
      <family val="2"/>
    </font>
    <font>
      <sz val="9"/>
      <color theme="1" tint="0.34998626667073579"/>
      <name val="FocoMbcp"/>
      <family val="2"/>
    </font>
    <font>
      <sz val="7"/>
      <color theme="1" tint="0.249977111117893"/>
      <name val="FocoMbcp Light"/>
      <family val="2"/>
    </font>
    <font>
      <sz val="8"/>
      <name val="FocoMbcp"/>
      <family val="2"/>
    </font>
    <font>
      <sz val="8"/>
      <name val="FocoMbcp Light"/>
      <family val="2"/>
    </font>
    <font>
      <b/>
      <sz val="7.5"/>
      <color indexed="9"/>
      <name val="FocoMbcp"/>
      <family val="2"/>
    </font>
    <font>
      <sz val="7"/>
      <color theme="1" tint="0.34998626667073579"/>
      <name val="FocoMbcp Light"/>
      <family val="2"/>
    </font>
    <font>
      <b/>
      <sz val="7.5"/>
      <color rgb="FF575756"/>
      <name val="FocoMbcp"/>
      <family val="2"/>
    </font>
    <font>
      <sz val="8"/>
      <color rgb="FF575756"/>
      <name val="FocoMbcp"/>
      <family val="2"/>
    </font>
    <font>
      <b/>
      <sz val="7"/>
      <color rgb="FF575756"/>
      <name val="FocoMbcp"/>
      <family val="2"/>
    </font>
    <font>
      <sz val="8"/>
      <color theme="1" tint="0.249977111117893"/>
      <name val="FocoMbcp"/>
      <family val="2"/>
    </font>
    <font>
      <b/>
      <i/>
      <sz val="8"/>
      <color rgb="FF575756"/>
      <name val="FocoMbcp"/>
      <family val="2"/>
    </font>
    <font>
      <sz val="9"/>
      <color rgb="FF575756"/>
      <name val="FocoMbcp"/>
      <family val="2"/>
    </font>
    <font>
      <b/>
      <sz val="8"/>
      <color indexed="9"/>
      <name val="FocoMbcp"/>
      <family val="2"/>
    </font>
    <font>
      <sz val="8"/>
      <color rgb="FFCD0067"/>
      <name val="FocoMbcp"/>
      <family val="2"/>
    </font>
    <font>
      <sz val="8"/>
      <color rgb="FFD1005D"/>
      <name val="FocoMbcp"/>
      <family val="2"/>
    </font>
    <font>
      <i/>
      <sz val="8"/>
      <color rgb="FF575756"/>
      <name val="FocoMbcp"/>
      <family val="2"/>
    </font>
    <font>
      <sz val="8"/>
      <color rgb="FFFF0000"/>
      <name val="FocoMbcp"/>
      <family val="2"/>
    </font>
    <font>
      <vertAlign val="superscript"/>
      <sz val="9"/>
      <name val="FocoMbcp"/>
      <family val="2"/>
    </font>
    <font>
      <sz val="7"/>
      <name val="FocoMbcp"/>
      <family val="2"/>
    </font>
    <font>
      <i/>
      <sz val="7.5"/>
      <color rgb="FF575756"/>
      <name val="FocoMbcp Light"/>
      <family val="2"/>
    </font>
    <font>
      <b/>
      <sz val="9"/>
      <name val="FocoMbcp"/>
      <family val="2"/>
    </font>
    <font>
      <b/>
      <sz val="9"/>
      <color rgb="FF575756"/>
      <name val="FocoMbcp"/>
      <family val="2"/>
    </font>
    <font>
      <sz val="8"/>
      <color theme="1" tint="0.34998626667073579"/>
      <name val="FocoMbcp"/>
      <family val="2"/>
    </font>
    <font>
      <vertAlign val="superscript"/>
      <sz val="9"/>
      <color theme="1" tint="0.249977111117893"/>
      <name val="FocoMbcp"/>
      <family val="2"/>
    </font>
    <font>
      <sz val="9"/>
      <color theme="1" tint="0.249977111117893"/>
      <name val="FocoMbcp"/>
      <family val="2"/>
    </font>
    <font>
      <sz val="8"/>
      <color theme="1"/>
      <name val="FocoMbcp"/>
      <family val="2"/>
    </font>
    <font>
      <sz val="10"/>
      <color rgb="FF000000"/>
      <name val="Trebuchet MS"/>
      <family val="2"/>
    </font>
    <font>
      <sz val="7"/>
      <color rgb="FF575756"/>
      <name val="Tahoma"/>
      <family val="2"/>
    </font>
    <font>
      <sz val="11"/>
      <color rgb="FF575756"/>
      <name val="FocoMbcp"/>
      <family val="2"/>
    </font>
    <font>
      <vertAlign val="superscript"/>
      <sz val="8"/>
      <color rgb="FF575756"/>
      <name val="FocoMbcp"/>
      <family val="2"/>
    </font>
    <font>
      <sz val="11"/>
      <name val="Arial"/>
      <family val="2"/>
    </font>
    <font>
      <sz val="10"/>
      <name val="Arial"/>
      <family val="2"/>
    </font>
    <font>
      <b/>
      <sz val="11"/>
      <color rgb="FFD1005D"/>
      <name val="FocoMbcp"/>
      <family val="2"/>
    </font>
    <font>
      <b/>
      <sz val="10"/>
      <color rgb="FFD1005D"/>
      <name val="FocoMbcp"/>
      <family val="2"/>
    </font>
    <font>
      <b/>
      <sz val="10"/>
      <color rgb="FF575756"/>
      <name val="FocoMbcp"/>
      <family val="2"/>
    </font>
    <font>
      <b/>
      <sz val="11"/>
      <color theme="0"/>
      <name val="FocoMbcp"/>
      <family val="2"/>
    </font>
    <font>
      <sz val="11"/>
      <name val="FocoMbcp"/>
      <family val="2"/>
    </font>
    <font>
      <sz val="9"/>
      <color rgb="FF575756"/>
      <name val="FocoMbcp Light"/>
      <family val="2"/>
    </font>
    <font>
      <sz val="9"/>
      <color theme="1" tint="0.34998626667073579"/>
      <name val="FocoMbcp Light"/>
      <family val="2"/>
    </font>
    <font>
      <sz val="10"/>
      <color rgb="FFD1005D"/>
      <name val="FocoMbcp"/>
      <family val="2"/>
    </font>
    <font>
      <b/>
      <sz val="8"/>
      <name val="FocoMbcp"/>
      <family val="2"/>
    </font>
    <font>
      <b/>
      <sz val="8"/>
      <color rgb="FF585857"/>
      <name val="FocoMbcp"/>
      <family val="2"/>
    </font>
    <font>
      <sz val="10"/>
      <name val="Times New Roman"/>
      <family val="1"/>
    </font>
    <font>
      <b/>
      <vertAlign val="superscript"/>
      <sz val="8"/>
      <color rgb="FF575756"/>
      <name val="FocoMbcp"/>
      <family val="2"/>
    </font>
    <font>
      <sz val="8"/>
      <color indexed="63"/>
      <name val="FocoMbcp"/>
      <family val="2"/>
    </font>
    <font>
      <b/>
      <sz val="8"/>
      <color rgb="FF575756"/>
      <name val="FocoMbcp Light"/>
      <family val="2"/>
    </font>
    <font>
      <b/>
      <sz val="9"/>
      <color rgb="FFB50D5C"/>
      <name val="FocoMbcp"/>
      <family val="2"/>
    </font>
    <font>
      <sz val="8"/>
      <color indexed="8"/>
      <name val="FocoMbcp"/>
      <family val="2"/>
    </font>
    <font>
      <b/>
      <sz val="8"/>
      <color rgb="FFD1005D"/>
      <name val="FocoMbcp Light"/>
      <family val="2"/>
    </font>
    <font>
      <b/>
      <sz val="8"/>
      <color theme="1" tint="0.34998626667073579"/>
      <name val="FocoMbcp Light"/>
      <family val="2"/>
    </font>
    <font>
      <sz val="8"/>
      <color rgb="FF0000FF"/>
      <name val="FocoMbcp"/>
      <family val="2"/>
    </font>
    <font>
      <sz val="7"/>
      <color theme="1" tint="0.249977111117893"/>
      <name val="FocoMbcp"/>
      <family val="2"/>
    </font>
    <font>
      <sz val="12"/>
      <color rgb="FF0000FF"/>
      <name val="FocoMbcp"/>
      <family val="2"/>
    </font>
    <font>
      <b/>
      <sz val="11"/>
      <color indexed="9"/>
      <name val="FocoMbcp"/>
      <family val="2"/>
    </font>
    <font>
      <b/>
      <i/>
      <sz val="9"/>
      <color rgb="FF575756"/>
      <name val="FocoMbcp"/>
      <family val="2"/>
    </font>
    <font>
      <vertAlign val="superscript"/>
      <sz val="9"/>
      <color rgb="FF575756"/>
      <name val="FocoMbcp"/>
      <family val="2"/>
    </font>
    <font>
      <sz val="9"/>
      <color theme="1"/>
      <name val="FocoMbcp"/>
      <family val="2"/>
    </font>
    <font>
      <sz val="8"/>
      <color rgb="FFB50D5C"/>
      <name val="FocoMbcp"/>
      <family val="2"/>
    </font>
    <font>
      <sz val="10"/>
      <name val="Arial Rounded MT Bold"/>
      <family val="2"/>
    </font>
    <font>
      <sz val="7"/>
      <color rgb="FF575756"/>
      <name val="FocoMbcp"/>
      <family val="2"/>
    </font>
    <font>
      <i/>
      <sz val="8"/>
      <color rgb="FFFF0000"/>
      <name val="FocoMbcp"/>
      <family val="2"/>
    </font>
    <font>
      <sz val="11"/>
      <color theme="1" tint="0.34998626667073579"/>
      <name val="Calibri"/>
      <family val="2"/>
      <scheme val="minor"/>
    </font>
    <font>
      <sz val="11"/>
      <color rgb="FFB50D5C"/>
      <name val="Calibri"/>
      <family val="2"/>
      <scheme val="minor"/>
    </font>
    <font>
      <b/>
      <sz val="11"/>
      <color rgb="FFB50D5C"/>
      <name val="Calibri"/>
      <family val="2"/>
      <scheme val="minor"/>
    </font>
    <font>
      <sz val="11"/>
      <color theme="1" tint="0.34998626667073579"/>
      <name val="FocoMbcp"/>
      <family val="2"/>
    </font>
    <font>
      <sz val="11"/>
      <color rgb="FFD1005D"/>
      <name val="Trebuchet MS"/>
      <family val="2"/>
    </font>
    <font>
      <sz val="11"/>
      <color theme="1"/>
      <name val="Calibri"/>
      <family val="2"/>
      <scheme val="minor"/>
    </font>
    <font>
      <sz val="8"/>
      <color rgb="FF585857"/>
      <name val="FocoMbcp"/>
      <family val="2"/>
    </font>
    <font>
      <vertAlign val="superscript"/>
      <sz val="8"/>
      <color indexed="63"/>
      <name val="FocoMbcp"/>
      <family val="2"/>
    </font>
    <font>
      <sz val="10"/>
      <color rgb="FF575656"/>
      <name val="Trebuchet MS"/>
      <family val="2"/>
    </font>
    <font>
      <sz val="11"/>
      <color rgb="FF575656"/>
      <name val="Calibri"/>
      <family val="2"/>
      <scheme val="minor"/>
    </font>
    <font>
      <sz val="10"/>
      <color indexed="12"/>
      <name val="Times New Roman"/>
      <family val="1"/>
    </font>
    <font>
      <sz val="11"/>
      <color indexed="8"/>
      <name val="Calibri"/>
      <family val="2"/>
    </font>
    <font>
      <sz val="11"/>
      <color indexed="9"/>
      <name val="Calibri"/>
      <family val="2"/>
    </font>
    <font>
      <sz val="11"/>
      <color indexed="20"/>
      <name val="Calibri"/>
      <family val="2"/>
    </font>
    <font>
      <sz val="8"/>
      <name val="Arial"/>
      <family val="2"/>
    </font>
    <font>
      <b/>
      <sz val="14"/>
      <name val="Arial"/>
      <family val="2"/>
    </font>
    <font>
      <b/>
      <i/>
      <sz val="14"/>
      <name val="Arial"/>
      <family val="2"/>
    </font>
    <font>
      <b/>
      <sz val="12"/>
      <name val="Arial"/>
      <family val="2"/>
    </font>
    <font>
      <b/>
      <sz val="11"/>
      <name val="Arial"/>
      <family val="2"/>
    </font>
    <font>
      <b/>
      <sz val="24"/>
      <name val="Arial Narrow"/>
      <family val="2"/>
    </font>
    <font>
      <b/>
      <i/>
      <sz val="12"/>
      <name val="Arial"/>
      <family val="2"/>
    </font>
    <font>
      <i/>
      <sz val="12"/>
      <name val="Arial"/>
      <family val="2"/>
    </font>
    <font>
      <sz val="12"/>
      <name val="Arial"/>
      <family val="2"/>
    </font>
    <font>
      <i/>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5"/>
      <color indexed="56"/>
      <name val="Calibri"/>
      <family val="2"/>
    </font>
    <font>
      <b/>
      <sz val="13"/>
      <color indexed="56"/>
      <name val="Calibri"/>
      <family val="2"/>
    </font>
    <font>
      <b/>
      <sz val="11"/>
      <color indexed="56"/>
      <name val="Calibri"/>
      <family val="2"/>
    </font>
    <font>
      <b/>
      <sz val="11"/>
      <color indexed="52"/>
      <name val="Calibri"/>
      <family val="2"/>
    </font>
    <font>
      <sz val="11"/>
      <color indexed="52"/>
      <name val="Calibri"/>
      <family val="2"/>
    </font>
    <font>
      <b/>
      <sz val="11"/>
      <color indexed="9"/>
      <name val="Calibri"/>
      <family val="2"/>
    </font>
    <font>
      <sz val="11"/>
      <color indexed="17"/>
      <name val="Calibri"/>
      <family val="2"/>
    </font>
    <font>
      <sz val="1"/>
      <color indexed="8"/>
      <name val="Courier"/>
      <family val="3"/>
    </font>
    <font>
      <sz val="11"/>
      <color indexed="62"/>
      <name val="Calibri"/>
      <family val="2"/>
    </font>
    <font>
      <sz val="10"/>
      <name val="Helv"/>
      <charset val="204"/>
    </font>
    <font>
      <i/>
      <sz val="11"/>
      <color indexed="23"/>
      <name val="Calibri"/>
      <family val="2"/>
    </font>
    <font>
      <sz val="10"/>
      <name val="MS Sans Serif"/>
      <family val="2"/>
    </font>
    <font>
      <b/>
      <sz val="1"/>
      <color indexed="8"/>
      <name val="Courier"/>
      <family val="3"/>
    </font>
    <font>
      <sz val="11"/>
      <color indexed="60"/>
      <name val="Calibri"/>
      <family val="2"/>
    </font>
    <font>
      <sz val="9"/>
      <name val="Arial Narrow"/>
      <family val="2"/>
    </font>
    <font>
      <sz val="11"/>
      <color theme="1"/>
      <name val="Trebuchet MS"/>
      <family val="2"/>
      <charset val="238"/>
    </font>
    <font>
      <sz val="10"/>
      <name val="Arial CE"/>
      <charset val="238"/>
    </font>
    <font>
      <b/>
      <sz val="11"/>
      <color indexed="63"/>
      <name val="Calibri"/>
      <family val="2"/>
    </font>
    <font>
      <sz val="8"/>
      <color indexed="38"/>
      <name val="Arial"/>
      <family val="2"/>
    </font>
    <font>
      <b/>
      <sz val="9"/>
      <name val="Arial"/>
      <family val="2"/>
    </font>
    <font>
      <b/>
      <i/>
      <sz val="16"/>
      <name val="Arial"/>
      <family val="2"/>
    </font>
    <font>
      <b/>
      <sz val="12"/>
      <color indexed="32"/>
      <name val="Arial"/>
      <family val="2"/>
    </font>
    <font>
      <i/>
      <sz val="11"/>
      <name val="Arial"/>
      <family val="2"/>
    </font>
    <font>
      <sz val="11"/>
      <color indexed="10"/>
      <name val="Calibri"/>
      <family val="2"/>
    </font>
    <font>
      <b/>
      <sz val="18"/>
      <color indexed="56"/>
      <name val="Cambria"/>
      <family val="2"/>
    </font>
    <font>
      <b/>
      <sz val="11"/>
      <color indexed="8"/>
      <name val="Calibri"/>
      <family val="2"/>
    </font>
    <font>
      <b/>
      <sz val="8"/>
      <color rgb="FFB50D5C"/>
      <name val="FocoMbcp"/>
      <family val="2"/>
    </font>
    <font>
      <sz val="8"/>
      <color rgb="FF575656"/>
      <name val="FocoMbcp"/>
      <family val="2"/>
    </font>
    <font>
      <u/>
      <sz val="10"/>
      <color rgb="FFD1005D"/>
      <name val="FocoMbcp"/>
      <family val="2"/>
    </font>
    <font>
      <u/>
      <sz val="10"/>
      <color rgb="FFD1005D"/>
      <name val="Arial"/>
      <family val="2"/>
    </font>
    <font>
      <b/>
      <sz val="10"/>
      <color theme="1" tint="0.34998626667073579"/>
      <name val="FocoMbcp"/>
      <family val="2"/>
    </font>
    <font>
      <sz val="11"/>
      <color rgb="FF000000"/>
      <name val="Trebuchet MS"/>
      <family val="2"/>
    </font>
    <font>
      <sz val="11"/>
      <color rgb="FFD1005D"/>
      <name val="FocoMbcp"/>
      <family val="2"/>
    </font>
    <font>
      <b/>
      <sz val="8"/>
      <color rgb="FF575756"/>
      <name val="Trebuchet MS"/>
      <family val="2"/>
    </font>
    <font>
      <vertAlign val="superscript"/>
      <sz val="7"/>
      <color rgb="FF575756"/>
      <name val="FocoMbcp Light"/>
      <family val="2"/>
    </font>
    <font>
      <sz val="8"/>
      <color rgb="FF595959"/>
      <name val="FocoMbcp"/>
      <family val="2"/>
    </font>
    <font>
      <b/>
      <sz val="4"/>
      <color rgb="FF575756"/>
      <name val="FocoMbcp"/>
      <family val="2"/>
    </font>
    <font>
      <vertAlign val="superscript"/>
      <sz val="10"/>
      <color rgb="FF575756"/>
      <name val="FocoMbcp"/>
      <family val="2"/>
    </font>
    <font>
      <sz val="9"/>
      <color rgb="FFD1005D"/>
      <name val="FocoMbcp Light"/>
      <family val="2"/>
    </font>
    <font>
      <sz val="10"/>
      <color rgb="FF575756"/>
      <name val="Arial"/>
      <family val="2"/>
    </font>
    <font>
      <sz val="9"/>
      <color rgb="FF777777"/>
      <name val="FocoMbcp"/>
      <family val="2"/>
    </font>
    <font>
      <vertAlign val="superscript"/>
      <sz val="8"/>
      <color rgb="FF585857"/>
      <name val="FocoMbcp"/>
      <family val="2"/>
    </font>
    <font>
      <vertAlign val="superscript"/>
      <sz val="7"/>
      <color theme="1" tint="0.249977111117893"/>
      <name val="FocoMbcp Light"/>
      <family val="2"/>
    </font>
    <font>
      <b/>
      <sz val="22"/>
      <color rgb="FFD1005D"/>
      <name val="FocoMbcp"/>
      <family val="2"/>
    </font>
    <font>
      <b/>
      <sz val="14"/>
      <color rgb="FFD1005D"/>
      <name val="FocoMbcp"/>
      <family val="2"/>
    </font>
    <font>
      <b/>
      <sz val="7"/>
      <color theme="0" tint="-0.34998626667073579"/>
      <name val="FocoMbcp"/>
      <family val="2"/>
    </font>
    <font>
      <b/>
      <sz val="7"/>
      <color rgb="FFBFBFBF"/>
      <name val="FocoMbcp"/>
      <family val="2"/>
    </font>
  </fonts>
  <fills count="45">
    <fill>
      <patternFill patternType="none"/>
    </fill>
    <fill>
      <patternFill patternType="gray125"/>
    </fill>
    <fill>
      <patternFill patternType="solid">
        <fgColor theme="0"/>
        <bgColor indexed="64"/>
      </patternFill>
    </fill>
    <fill>
      <patternFill patternType="solid">
        <fgColor indexed="22"/>
        <bgColor indexed="22"/>
      </patternFill>
    </fill>
    <fill>
      <patternFill patternType="solid">
        <fgColor rgb="FFD9D9D9"/>
        <bgColor indexed="9"/>
      </patternFill>
    </fill>
    <fill>
      <patternFill patternType="solid">
        <fgColor indexed="44"/>
        <bgColor indexed="9"/>
      </patternFill>
    </fill>
    <fill>
      <patternFill patternType="solid">
        <fgColor indexed="43"/>
        <bgColor indexed="9"/>
      </patternFill>
    </fill>
    <fill>
      <patternFill patternType="solid">
        <fgColor theme="0"/>
        <bgColor rgb="FF000000"/>
      </patternFill>
    </fill>
    <fill>
      <patternFill patternType="solid">
        <fgColor rgb="FFFFFFFF"/>
        <bgColor rgb="FF000000"/>
      </patternFill>
    </fill>
    <fill>
      <patternFill patternType="solid">
        <fgColor rgb="FFD9D9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5" tint="0.79998168889431442"/>
        <bgColor indexed="64"/>
      </patternFill>
    </fill>
    <fill>
      <patternFill patternType="solid">
        <fgColor rgb="FFD1005D"/>
        <bgColor indexed="64"/>
      </patternFill>
    </fill>
    <fill>
      <patternFill patternType="solid">
        <fgColor rgb="FFBFBFB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D9D9D9"/>
        <bgColor rgb="FF000000"/>
      </patternFill>
    </fill>
    <fill>
      <patternFill patternType="solid">
        <fgColor theme="0" tint="-0.249977111117893"/>
        <bgColor indexed="64"/>
      </patternFill>
    </fill>
    <fill>
      <patternFill patternType="solid">
        <fgColor rgb="FFF2F2F2"/>
        <bgColor rgb="FF000000"/>
      </patternFill>
    </fill>
    <fill>
      <patternFill patternType="solid">
        <fgColor theme="0" tint="-4.9989318521683403E-2"/>
        <bgColor rgb="FF000000"/>
      </patternFill>
    </fill>
  </fills>
  <borders count="130">
    <border>
      <left/>
      <right/>
      <top/>
      <bottom/>
      <diagonal/>
    </border>
    <border>
      <left/>
      <right/>
      <top style="dotted">
        <color rgb="FFD1005D"/>
      </top>
      <bottom/>
      <diagonal/>
    </border>
    <border>
      <left/>
      <right/>
      <top style="dotted">
        <color rgb="FFD1005D"/>
      </top>
      <bottom style="thin">
        <color rgb="FFD1005D"/>
      </bottom>
      <diagonal/>
    </border>
    <border>
      <left/>
      <right/>
      <top/>
      <bottom style="thin">
        <color rgb="FFD1005D"/>
      </bottom>
      <diagonal/>
    </border>
    <border>
      <left/>
      <right/>
      <top/>
      <bottom style="thin">
        <color rgb="FFBFBFBF"/>
      </bottom>
      <diagonal/>
    </border>
    <border>
      <left/>
      <right/>
      <top style="thin">
        <color rgb="FFBFBFBF"/>
      </top>
      <bottom style="thin">
        <color rgb="FFBFBFBF"/>
      </bottom>
      <diagonal/>
    </border>
    <border>
      <left/>
      <right/>
      <top style="thin">
        <color rgb="FFBFBFBF"/>
      </top>
      <bottom style="thick">
        <color rgb="FFD1005D"/>
      </bottom>
      <diagonal/>
    </border>
    <border>
      <left style="thin">
        <color indexed="64"/>
      </left>
      <right/>
      <top/>
      <bottom style="hair">
        <color indexed="64"/>
      </bottom>
      <diagonal/>
    </border>
    <border>
      <left style="thin">
        <color indexed="64"/>
      </left>
      <right/>
      <top/>
      <bottom/>
      <diagonal/>
    </border>
    <border>
      <left style="thin">
        <color indexed="64"/>
      </left>
      <right/>
      <top/>
      <bottom style="double">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9"/>
      </top>
      <bottom style="thin">
        <color indexed="9"/>
      </bottom>
      <diagonal/>
    </border>
    <border>
      <left style="thin">
        <color indexed="64"/>
      </left>
      <right style="thin">
        <color indexed="64"/>
      </right>
      <top/>
      <bottom/>
      <diagonal/>
    </border>
    <border>
      <left/>
      <right/>
      <top style="thin">
        <color rgb="FFBFBFBF"/>
      </top>
      <bottom style="thin">
        <color rgb="FFD1005D"/>
      </bottom>
      <diagonal/>
    </border>
    <border>
      <left/>
      <right/>
      <top/>
      <bottom style="thick">
        <color rgb="FFD1005D"/>
      </bottom>
      <diagonal/>
    </border>
    <border>
      <left/>
      <right/>
      <top style="dotted">
        <color rgb="FFCD0067"/>
      </top>
      <bottom style="thin">
        <color rgb="FFCD0067"/>
      </bottom>
      <diagonal/>
    </border>
    <border>
      <left/>
      <right/>
      <top style="thin">
        <color rgb="FFD1005D"/>
      </top>
      <bottom style="thin">
        <color rgb="FFD1005D"/>
      </bottom>
      <diagonal/>
    </border>
    <border>
      <left/>
      <right/>
      <top/>
      <bottom style="dotted">
        <color rgb="FFD1005D"/>
      </bottom>
      <diagonal/>
    </border>
    <border>
      <left/>
      <right/>
      <top style="thin">
        <color rgb="FFBFBFBF"/>
      </top>
      <bottom style="thin">
        <color rgb="FFC00000"/>
      </bottom>
      <diagonal/>
    </border>
    <border>
      <left/>
      <right/>
      <top style="thick">
        <color rgb="FFD1005D"/>
      </top>
      <bottom/>
      <diagonal/>
    </border>
    <border>
      <left/>
      <right/>
      <top style="thin">
        <color rgb="FFD1005D"/>
      </top>
      <bottom style="thin">
        <color rgb="FFBFBFBF"/>
      </bottom>
      <diagonal/>
    </border>
    <border>
      <left/>
      <right/>
      <top style="thin">
        <color rgb="FFD1005D"/>
      </top>
      <bottom/>
      <diagonal/>
    </border>
    <border>
      <left/>
      <right/>
      <top style="thin">
        <color rgb="FFBFBFBF"/>
      </top>
      <bottom/>
      <diagonal/>
    </border>
    <border>
      <left/>
      <right/>
      <top style="thin">
        <color rgb="FFBFBFBF"/>
      </top>
      <bottom style="thick">
        <color rgb="FFB50D5C"/>
      </bottom>
      <diagonal/>
    </border>
    <border>
      <left/>
      <right/>
      <top style="thick">
        <color rgb="FFB50D5C"/>
      </top>
      <bottom/>
      <diagonal/>
    </border>
    <border>
      <left/>
      <right/>
      <top style="thin">
        <color rgb="FFD1005D"/>
      </top>
      <bottom style="thick">
        <color rgb="FFD1005D"/>
      </bottom>
      <diagonal/>
    </border>
    <border>
      <left/>
      <right/>
      <top/>
      <bottom style="medium">
        <color theme="1" tint="0.34998626667073579"/>
      </bottom>
      <diagonal/>
    </border>
    <border>
      <left/>
      <right/>
      <top/>
      <bottom style="thick">
        <color rgb="FFB50D5C"/>
      </bottom>
      <diagonal/>
    </border>
    <border>
      <left/>
      <right/>
      <top/>
      <bottom style="medium">
        <color rgb="FFD1005D"/>
      </bottom>
      <diagonal/>
    </border>
    <border>
      <left/>
      <right/>
      <top style="medium">
        <color rgb="FFD1005D"/>
      </top>
      <bottom style="thin">
        <color theme="0" tint="-0.24994659260841701"/>
      </bottom>
      <diagonal/>
    </border>
    <border>
      <left style="hair">
        <color rgb="FFD1005D"/>
      </left>
      <right/>
      <top/>
      <bottom style="thin">
        <color rgb="FFD1005D"/>
      </bottom>
      <diagonal/>
    </border>
    <border>
      <left style="hair">
        <color rgb="FFD1005D"/>
      </left>
      <right/>
      <top/>
      <bottom style="thin">
        <color rgb="FFBFBFBF"/>
      </bottom>
      <diagonal/>
    </border>
    <border>
      <left style="hair">
        <color rgb="FFD1005D"/>
      </left>
      <right/>
      <top style="thin">
        <color rgb="FFBFBFBF"/>
      </top>
      <bottom style="thick">
        <color rgb="FFD1005D"/>
      </bottom>
      <diagonal/>
    </border>
    <border>
      <left/>
      <right style="hair">
        <color rgb="FFD1005D"/>
      </right>
      <top style="thin">
        <color rgb="FFD1005D"/>
      </top>
      <bottom style="thin">
        <color rgb="FFD1005D"/>
      </bottom>
      <diagonal/>
    </border>
    <border>
      <left style="hair">
        <color rgb="FFD1005D"/>
      </left>
      <right/>
      <top style="thin">
        <color rgb="FFD1005D"/>
      </top>
      <bottom/>
      <diagonal/>
    </border>
    <border>
      <left style="hair">
        <color rgb="FFD1005D"/>
      </left>
      <right style="hair">
        <color rgb="FFD1005D"/>
      </right>
      <top style="thin">
        <color rgb="FFD1005D"/>
      </top>
      <bottom/>
      <diagonal/>
    </border>
    <border>
      <left style="hair">
        <color rgb="FFD1005D"/>
      </left>
      <right style="hair">
        <color rgb="FFD1005D"/>
      </right>
      <top/>
      <bottom style="thin">
        <color rgb="FFD1005D"/>
      </bottom>
      <diagonal/>
    </border>
    <border>
      <left style="hair">
        <color rgb="FFD1005D"/>
      </left>
      <right style="hair">
        <color rgb="FFD1005D"/>
      </right>
      <top/>
      <bottom style="thin">
        <color rgb="FFBFBFBF"/>
      </bottom>
      <diagonal/>
    </border>
    <border>
      <left style="hair">
        <color rgb="FFD1005D"/>
      </left>
      <right style="hair">
        <color rgb="FFD1005D"/>
      </right>
      <top style="thin">
        <color rgb="FFBFBFBF"/>
      </top>
      <bottom style="thick">
        <color rgb="FFD1005D"/>
      </bottom>
      <diagonal/>
    </border>
    <border>
      <left style="hair">
        <color rgb="FFD1005D"/>
      </left>
      <right style="hair">
        <color rgb="FFD1005D"/>
      </right>
      <top style="thin">
        <color rgb="FFD1005D"/>
      </top>
      <bottom style="thin">
        <color rgb="FFD1005D"/>
      </bottom>
      <diagonal/>
    </border>
    <border>
      <left/>
      <right/>
      <top style="thin">
        <color rgb="FFD1005D"/>
      </top>
      <bottom style="medium">
        <color rgb="FFD1005D"/>
      </bottom>
      <diagonal/>
    </border>
    <border>
      <left/>
      <right style="hair">
        <color rgb="FFD1005D"/>
      </right>
      <top style="thin">
        <color rgb="FFD1005D"/>
      </top>
      <bottom/>
      <diagonal/>
    </border>
    <border>
      <left/>
      <right/>
      <top style="thin">
        <color rgb="FF575756"/>
      </top>
      <bottom style="thin">
        <color rgb="FF575756"/>
      </bottom>
      <diagonal/>
    </border>
    <border>
      <left/>
      <right/>
      <top style="thin">
        <color rgb="FFD1005D"/>
      </top>
      <bottom style="thin">
        <color rgb="FF575756"/>
      </bottom>
      <diagonal/>
    </border>
    <border>
      <left/>
      <right/>
      <top style="thin">
        <color rgb="FF575756"/>
      </top>
      <bottom style="thick">
        <color rgb="FFD1005D"/>
      </bottom>
      <diagonal/>
    </border>
    <border>
      <left/>
      <right/>
      <top style="hair">
        <color rgb="FFD1005D"/>
      </top>
      <bottom style="thin">
        <color rgb="FFD1005D"/>
      </bottom>
      <diagonal/>
    </border>
    <border>
      <left/>
      <right/>
      <top style="thin">
        <color rgb="FFBFBFBF"/>
      </top>
      <bottom style="medium">
        <color rgb="FFD1005D"/>
      </bottom>
      <diagonal/>
    </border>
    <border>
      <left style="dotted">
        <color rgb="FFBFBFBF"/>
      </left>
      <right/>
      <top style="dotted">
        <color rgb="FFD1005D"/>
      </top>
      <bottom style="thin">
        <color rgb="FFD1005D"/>
      </bottom>
      <diagonal/>
    </border>
    <border>
      <left/>
      <right style="dotted">
        <color rgb="FFBFBFBF"/>
      </right>
      <top style="dotted">
        <color rgb="FFD1005D"/>
      </top>
      <bottom style="thin">
        <color rgb="FFD1005D"/>
      </bottom>
      <diagonal/>
    </border>
    <border>
      <left style="dotted">
        <color rgb="FFBFBFBF"/>
      </left>
      <right/>
      <top style="thin">
        <color rgb="FFD1005D"/>
      </top>
      <bottom style="thin">
        <color rgb="FFD1005D"/>
      </bottom>
      <diagonal/>
    </border>
    <border>
      <left/>
      <right style="dotted">
        <color rgb="FFBFBFBF"/>
      </right>
      <top style="thin">
        <color rgb="FFD1005D"/>
      </top>
      <bottom style="thin">
        <color rgb="FFD1005D"/>
      </bottom>
      <diagonal/>
    </border>
    <border>
      <left style="dotted">
        <color rgb="FFBFBFBF"/>
      </left>
      <right/>
      <top style="thin">
        <color rgb="FFBFBFBF"/>
      </top>
      <bottom style="thin">
        <color rgb="FFBFBFBF"/>
      </bottom>
      <diagonal/>
    </border>
    <border>
      <left/>
      <right style="dotted">
        <color rgb="FFBFBFBF"/>
      </right>
      <top style="thin">
        <color rgb="FFBFBFBF"/>
      </top>
      <bottom style="thin">
        <color rgb="FFBFBFBF"/>
      </bottom>
      <diagonal/>
    </border>
    <border>
      <left style="dotted">
        <color rgb="FFBFBFBF"/>
      </left>
      <right/>
      <top style="thin">
        <color rgb="FFBFBFBF"/>
      </top>
      <bottom style="thick">
        <color rgb="FFD1005D"/>
      </bottom>
      <diagonal/>
    </border>
    <border>
      <left/>
      <right style="dotted">
        <color rgb="FFBFBFBF"/>
      </right>
      <top style="thin">
        <color rgb="FFBFBFBF"/>
      </top>
      <bottom style="thick">
        <color rgb="FFD1005D"/>
      </bottom>
      <diagonal/>
    </border>
    <border>
      <left style="dotted">
        <color rgb="FFBFBFBF"/>
      </left>
      <right/>
      <top style="thin">
        <color rgb="FFD1005D"/>
      </top>
      <bottom style="thin">
        <color rgb="FFBFBFBF"/>
      </bottom>
      <diagonal/>
    </border>
    <border>
      <left/>
      <right style="dotted">
        <color rgb="FFBFBFBF"/>
      </right>
      <top style="thin">
        <color rgb="FFD1005D"/>
      </top>
      <bottom style="thin">
        <color rgb="FFBFBFBF"/>
      </bottom>
      <diagonal/>
    </border>
    <border>
      <left style="dotted">
        <color rgb="FFBFBFBF"/>
      </left>
      <right/>
      <top style="thin">
        <color rgb="FFBFBFBF"/>
      </top>
      <bottom style="medium">
        <color rgb="FFD1005D"/>
      </bottom>
      <diagonal/>
    </border>
    <border>
      <left/>
      <right style="dotted">
        <color rgb="FFBFBFBF"/>
      </right>
      <top style="thin">
        <color rgb="FFBFBFBF"/>
      </top>
      <bottom style="medium">
        <color rgb="FFD1005D"/>
      </bottom>
      <diagonal/>
    </border>
    <border>
      <left style="dotted">
        <color rgb="FFBFBFBF"/>
      </left>
      <right/>
      <top/>
      <bottom style="thin">
        <color rgb="FFD1005D"/>
      </bottom>
      <diagonal/>
    </border>
    <border>
      <left/>
      <right style="dotted">
        <color rgb="FFBFBFBF"/>
      </right>
      <top/>
      <bottom style="thin">
        <color rgb="FFD1005D"/>
      </bottom>
      <diagonal/>
    </border>
    <border>
      <left style="hair">
        <color rgb="FFD1005D"/>
      </left>
      <right/>
      <top style="thin">
        <color rgb="FFD1005D"/>
      </top>
      <bottom style="thin">
        <color rgb="FFD1005D"/>
      </bottom>
      <diagonal/>
    </border>
    <border>
      <left style="hair">
        <color rgb="FFD1005D"/>
      </left>
      <right style="hair">
        <color rgb="FFD1005D"/>
      </right>
      <top/>
      <bottom/>
      <diagonal/>
    </border>
    <border>
      <left style="hair">
        <color rgb="FFBFBFBF"/>
      </left>
      <right/>
      <top/>
      <bottom style="thin">
        <color rgb="FFD1005D"/>
      </bottom>
      <diagonal/>
    </border>
    <border>
      <left style="hair">
        <color rgb="FFBFBFBF"/>
      </left>
      <right/>
      <top/>
      <bottom style="thin">
        <color rgb="FFBFBFBF"/>
      </bottom>
      <diagonal/>
    </border>
    <border>
      <left style="hair">
        <color rgb="FFBFBFBF"/>
      </left>
      <right/>
      <top style="thin">
        <color rgb="FFBFBFBF"/>
      </top>
      <bottom style="thin">
        <color rgb="FFBFBFBF"/>
      </bottom>
      <diagonal/>
    </border>
    <border>
      <left style="hair">
        <color rgb="FFBFBFBF"/>
      </left>
      <right/>
      <top style="thin">
        <color rgb="FFBFBFBF"/>
      </top>
      <bottom/>
      <diagonal/>
    </border>
    <border>
      <left style="hair">
        <color rgb="FFBFBFBF"/>
      </left>
      <right/>
      <top style="thin">
        <color rgb="FFBFBFBF"/>
      </top>
      <bottom style="thick">
        <color rgb="FFD1005D"/>
      </bottom>
      <diagonal/>
    </border>
    <border>
      <left style="hair">
        <color rgb="FFBFBFBF"/>
      </left>
      <right/>
      <top style="thin">
        <color rgb="FFD1005D"/>
      </top>
      <bottom style="thin">
        <color rgb="FFD1005D"/>
      </bottom>
      <diagonal/>
    </border>
    <border>
      <left style="hair">
        <color rgb="FFBFBFBF"/>
      </left>
      <right style="hair">
        <color rgb="FFBFBFBF"/>
      </right>
      <top style="thin">
        <color rgb="FFD1005D"/>
      </top>
      <bottom/>
      <diagonal/>
    </border>
    <border>
      <left style="hair">
        <color rgb="FFBFBFBF"/>
      </left>
      <right style="hair">
        <color rgb="FFBFBFBF"/>
      </right>
      <top/>
      <bottom style="thin">
        <color rgb="FFD1005D"/>
      </bottom>
      <diagonal/>
    </border>
    <border>
      <left style="hair">
        <color rgb="FFBFBFBF"/>
      </left>
      <right style="hair">
        <color rgb="FFBFBFBF"/>
      </right>
      <top/>
      <bottom style="thin">
        <color rgb="FFBFBFBF"/>
      </bottom>
      <diagonal/>
    </border>
    <border>
      <left style="hair">
        <color rgb="FFBFBFBF"/>
      </left>
      <right style="hair">
        <color rgb="FFBFBFBF"/>
      </right>
      <top style="thin">
        <color rgb="FFBFBFBF"/>
      </top>
      <bottom style="thin">
        <color rgb="FFBFBFBF"/>
      </bottom>
      <diagonal/>
    </border>
    <border>
      <left/>
      <right style="hair">
        <color rgb="FFBFBFBF"/>
      </right>
      <top/>
      <bottom style="thin">
        <color rgb="FFD1005D"/>
      </bottom>
      <diagonal/>
    </border>
    <border>
      <left style="hair">
        <color theme="0"/>
      </left>
      <right/>
      <top/>
      <bottom/>
      <diagonal/>
    </border>
    <border>
      <left/>
      <right style="hair">
        <color theme="0"/>
      </right>
      <top style="thin">
        <color rgb="FFD1005D"/>
      </top>
      <bottom/>
      <diagonal/>
    </border>
    <border>
      <left/>
      <right/>
      <top style="thin">
        <color theme="0" tint="-0.24994659260841701"/>
      </top>
      <bottom style="thin">
        <color theme="0" tint="-0.24994659260841701"/>
      </bottom>
      <diagonal/>
    </border>
    <border>
      <left/>
      <right style="medium">
        <color rgb="FFFFFFFF"/>
      </right>
      <top style="thin">
        <color rgb="FFBFBFBF"/>
      </top>
      <bottom style="thin">
        <color rgb="FFBFBFBF"/>
      </bottom>
      <diagonal/>
    </border>
    <border>
      <left style="hair">
        <color theme="0"/>
      </left>
      <right/>
      <top style="thin">
        <color theme="0" tint="-0.24994659260841701"/>
      </top>
      <bottom/>
      <diagonal/>
    </border>
    <border>
      <left style="hair">
        <color theme="0"/>
      </left>
      <right/>
      <top/>
      <bottom style="thin">
        <color theme="0" tint="-0.24994659260841701"/>
      </bottom>
      <diagonal/>
    </border>
    <border>
      <left/>
      <right style="medium">
        <color rgb="FFFFFFFF"/>
      </right>
      <top style="thin">
        <color rgb="FFBFBFBF"/>
      </top>
      <bottom style="thick">
        <color rgb="FFD1005D"/>
      </bottom>
      <diagonal/>
    </border>
    <border>
      <left/>
      <right/>
      <top style="double">
        <color indexed="64"/>
      </top>
      <bottom/>
      <diagonal/>
    </border>
    <border>
      <left/>
      <right/>
      <top style="thin">
        <color indexed="64"/>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style="double">
        <color indexed="64"/>
      </bottom>
      <diagonal/>
    </border>
    <border>
      <left/>
      <right/>
      <top style="thin">
        <color indexed="62"/>
      </top>
      <bottom style="double">
        <color indexed="62"/>
      </bottom>
      <diagonal/>
    </border>
    <border>
      <left/>
      <right/>
      <top style="hair">
        <color rgb="FFD1005D"/>
      </top>
      <bottom/>
      <diagonal/>
    </border>
    <border>
      <left style="hair">
        <color rgb="FFBFBFBF"/>
      </left>
      <right style="hair">
        <color rgb="FFBFBFBF"/>
      </right>
      <top style="thin">
        <color rgb="FFD1005D"/>
      </top>
      <bottom style="thick">
        <color rgb="FFD1005D"/>
      </bottom>
      <diagonal/>
    </border>
    <border>
      <left/>
      <right/>
      <top style="thin">
        <color rgb="FFD1005D"/>
      </top>
      <bottom style="thin">
        <color rgb="FFC00000"/>
      </bottom>
      <diagonal/>
    </border>
    <border>
      <left/>
      <right/>
      <top style="thin">
        <color rgb="FFB5005B"/>
      </top>
      <bottom/>
      <diagonal/>
    </border>
    <border>
      <left/>
      <right/>
      <top style="thin">
        <color theme="0" tint="-0.24994659260841701"/>
      </top>
      <bottom style="thick">
        <color rgb="FFD1005D"/>
      </bottom>
      <diagonal/>
    </border>
    <border>
      <left style="hair">
        <color rgb="FF575756"/>
      </left>
      <right/>
      <top/>
      <bottom/>
      <diagonal/>
    </border>
    <border>
      <left/>
      <right style="hair">
        <color rgb="FF575756"/>
      </right>
      <top/>
      <bottom/>
      <diagonal/>
    </border>
    <border>
      <left/>
      <right style="hair">
        <color rgb="FF575756"/>
      </right>
      <top/>
      <bottom style="thin">
        <color rgb="FFD1005D"/>
      </bottom>
      <diagonal/>
    </border>
    <border>
      <left/>
      <right style="hair">
        <color rgb="FF575756"/>
      </right>
      <top style="thin">
        <color rgb="FFD1005D"/>
      </top>
      <bottom style="thick">
        <color rgb="FFD1005D"/>
      </bottom>
      <diagonal/>
    </border>
    <border>
      <left/>
      <right style="hair">
        <color rgb="FF575756"/>
      </right>
      <top style="thin">
        <color rgb="FFD1005D"/>
      </top>
      <bottom/>
      <diagonal/>
    </border>
    <border>
      <left style="hair">
        <color rgb="FF575756"/>
      </left>
      <right/>
      <top style="dotted">
        <color rgb="FFD1005D"/>
      </top>
      <bottom/>
      <diagonal/>
    </border>
    <border>
      <left/>
      <right style="hair">
        <color rgb="FF575756"/>
      </right>
      <top style="dotted">
        <color rgb="FFD1005D"/>
      </top>
      <bottom/>
      <diagonal/>
    </border>
    <border>
      <left style="hair">
        <color rgb="FFD1005D"/>
      </left>
      <right/>
      <top/>
      <bottom/>
      <diagonal/>
    </border>
    <border>
      <left/>
      <right style="hair">
        <color rgb="FFD1005D"/>
      </right>
      <top style="thin">
        <color rgb="FFD1005D"/>
      </top>
      <bottom style="thin">
        <color rgb="FFBFBFBF"/>
      </bottom>
      <diagonal/>
    </border>
    <border>
      <left style="hair">
        <color rgb="FFD1005D"/>
      </left>
      <right style="hair">
        <color rgb="FFD1005D"/>
      </right>
      <top style="thin">
        <color rgb="FFD1005D"/>
      </top>
      <bottom style="thin">
        <color rgb="FFBFBFBF"/>
      </bottom>
      <diagonal/>
    </border>
    <border>
      <left/>
      <right style="hair">
        <color rgb="FFD1005D"/>
      </right>
      <top style="thin">
        <color rgb="FFBFBFBF"/>
      </top>
      <bottom style="thin">
        <color rgb="FFBFBFBF"/>
      </bottom>
      <diagonal/>
    </border>
    <border>
      <left/>
      <right style="hair">
        <color rgb="FFD1005D"/>
      </right>
      <top/>
      <bottom style="thin">
        <color rgb="FFBFBFBF"/>
      </bottom>
      <diagonal/>
    </border>
    <border>
      <left/>
      <right style="hair">
        <color rgb="FFD1005D"/>
      </right>
      <top/>
      <bottom style="thin">
        <color rgb="FFD1005D"/>
      </bottom>
      <diagonal/>
    </border>
    <border>
      <left/>
      <right style="hair">
        <color rgb="FFD1005D"/>
      </right>
      <top style="thin">
        <color rgb="FFBFBFBF"/>
      </top>
      <bottom style="thick">
        <color rgb="FFD1005D"/>
      </bottom>
      <diagonal/>
    </border>
    <border>
      <left/>
      <right/>
      <top style="thin">
        <color theme="0" tint="-0.14996795556505021"/>
      </top>
      <bottom style="thin">
        <color theme="0" tint="-0.14996795556505021"/>
      </bottom>
      <diagonal/>
    </border>
    <border>
      <left/>
      <right/>
      <top style="medium">
        <color rgb="FFD1005D"/>
      </top>
      <bottom/>
      <diagonal/>
    </border>
    <border>
      <left/>
      <right style="hair">
        <color theme="0"/>
      </right>
      <top style="thin">
        <color theme="0" tint="-0.24994659260841701"/>
      </top>
      <bottom/>
      <diagonal/>
    </border>
    <border>
      <left/>
      <right style="hair">
        <color theme="0"/>
      </right>
      <top/>
      <bottom style="thin">
        <color theme="0" tint="-0.24994659260841701"/>
      </bottom>
      <diagonal/>
    </border>
    <border>
      <left style="hair">
        <color theme="0"/>
      </left>
      <right/>
      <top/>
      <bottom style="thick">
        <color rgb="FFD1005D"/>
      </bottom>
      <diagonal/>
    </border>
    <border>
      <left/>
      <right/>
      <top style="medium">
        <color theme="1" tint="0.34998626667073579"/>
      </top>
      <bottom/>
      <diagonal/>
    </border>
    <border>
      <left/>
      <right style="hair">
        <color rgb="FFD1005D"/>
      </right>
      <top style="thin">
        <color rgb="FFD1005D"/>
      </top>
      <bottom style="thin">
        <color theme="0" tint="-0.14996795556505021"/>
      </bottom>
      <diagonal/>
    </border>
    <border>
      <left/>
      <right style="hair">
        <color rgb="FFD1005D"/>
      </right>
      <top style="thin">
        <color theme="0" tint="-0.14996795556505021"/>
      </top>
      <bottom style="thin">
        <color theme="0" tint="-0.14996795556505021"/>
      </bottom>
      <diagonal/>
    </border>
    <border>
      <left/>
      <right style="hair">
        <color rgb="FFD1005D"/>
      </right>
      <top style="thin">
        <color theme="0" tint="-0.14996795556505021"/>
      </top>
      <bottom style="thick">
        <color rgb="FFD1005D"/>
      </bottom>
      <diagonal/>
    </border>
    <border>
      <left/>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rgb="FFBFBFBF"/>
      </top>
      <bottom style="thin">
        <color theme="0" tint="-0.24994659260841701"/>
      </bottom>
      <diagonal/>
    </border>
    <border>
      <left/>
      <right style="thin">
        <color theme="0" tint="-0.24994659260841701"/>
      </right>
      <top style="thin">
        <color rgb="FFBFBFBF"/>
      </top>
      <bottom style="thin">
        <color theme="0" tint="-0.24994659260841701"/>
      </bottom>
      <diagonal/>
    </border>
    <border>
      <left style="hair">
        <color rgb="FF575756"/>
      </left>
      <right/>
      <top style="thin">
        <color rgb="FFD1005D"/>
      </top>
      <bottom/>
      <diagonal/>
    </border>
    <border>
      <left style="hair">
        <color rgb="FF575756"/>
      </left>
      <right/>
      <top/>
      <bottom style="thin">
        <color rgb="FFD1005D"/>
      </bottom>
      <diagonal/>
    </border>
    <border>
      <left style="hair">
        <color rgb="FF575756"/>
      </left>
      <right/>
      <top style="thin">
        <color rgb="FFD1005D"/>
      </top>
      <bottom style="thick">
        <color rgb="FFD1005D"/>
      </bottom>
      <diagonal/>
    </border>
  </borders>
  <cellStyleXfs count="310">
    <xf numFmtId="0" fontId="0" fillId="0" borderId="0"/>
    <xf numFmtId="169" fontId="19" fillId="0" borderId="7">
      <alignment horizontal="right"/>
      <protection locked="0"/>
    </xf>
    <xf numFmtId="170" fontId="16" fillId="0" borderId="8">
      <alignment horizontal="right"/>
    </xf>
    <xf numFmtId="169" fontId="19" fillId="0" borderId="9">
      <alignment horizontal="right"/>
    </xf>
    <xf numFmtId="169" fontId="16" fillId="0" borderId="9">
      <alignment horizontal="right"/>
    </xf>
    <xf numFmtId="0" fontId="16" fillId="0" borderId="0"/>
    <xf numFmtId="0" fontId="20" fillId="0" borderId="0"/>
    <xf numFmtId="166" fontId="21" fillId="0" borderId="0" applyFont="0" applyFill="0" applyBorder="0" applyAlignment="0" applyProtection="0"/>
    <xf numFmtId="167" fontId="21" fillId="0" borderId="0" applyFont="0" applyFill="0" applyBorder="0" applyAlignment="0" applyProtection="0"/>
    <xf numFmtId="171" fontId="16" fillId="0" borderId="0" applyFont="0" applyFill="0" applyBorder="0" applyAlignment="0" applyProtection="0"/>
    <xf numFmtId="172" fontId="16" fillId="0" borderId="0" applyFont="0" applyFill="0" applyBorder="0" applyAlignment="0" applyProtection="0"/>
    <xf numFmtId="0" fontId="22" fillId="0" borderId="0"/>
    <xf numFmtId="173" fontId="16" fillId="0" borderId="10">
      <alignment horizontal="left"/>
      <protection locked="0"/>
    </xf>
    <xf numFmtId="0" fontId="23" fillId="0" borderId="0"/>
    <xf numFmtId="0" fontId="9" fillId="0" borderId="0"/>
    <xf numFmtId="9" fontId="23" fillId="0" borderId="0" applyFont="0" applyFill="0" applyBorder="0" applyAlignment="0" applyProtection="0"/>
    <xf numFmtId="9" fontId="16" fillId="0" borderId="0" applyFont="0" applyFill="0" applyBorder="0" applyAlignment="0" applyProtection="0"/>
    <xf numFmtId="40" fontId="9" fillId="3" borderId="11"/>
    <xf numFmtId="3" fontId="24" fillId="4" borderId="11">
      <alignment vertical="center"/>
    </xf>
    <xf numFmtId="49" fontId="25" fillId="5" borderId="12">
      <alignment vertical="center"/>
    </xf>
    <xf numFmtId="49" fontId="16" fillId="5" borderId="12">
      <alignment vertical="center"/>
    </xf>
    <xf numFmtId="40" fontId="9" fillId="6" borderId="11"/>
    <xf numFmtId="173" fontId="26" fillId="0" borderId="0" applyFill="0" applyBorder="0">
      <alignment horizontal="left"/>
    </xf>
    <xf numFmtId="174" fontId="16" fillId="0" borderId="13">
      <alignment horizontal="center"/>
    </xf>
    <xf numFmtId="9" fontId="16" fillId="0" borderId="0" applyFont="0" applyFill="0" applyBorder="0" applyAlignment="0" applyProtection="0"/>
    <xf numFmtId="0" fontId="16" fillId="0" borderId="0"/>
    <xf numFmtId="0" fontId="16" fillId="0" borderId="0"/>
    <xf numFmtId="0" fontId="16" fillId="0" borderId="0"/>
    <xf numFmtId="0" fontId="8" fillId="0" borderId="0"/>
    <xf numFmtId="167" fontId="8" fillId="0" borderId="0" applyFont="0" applyFill="0" applyBorder="0" applyAlignment="0" applyProtection="0"/>
    <xf numFmtId="9" fontId="67" fillId="0" borderId="0" applyFont="0" applyFill="0" applyBorder="0" applyAlignment="0" applyProtection="0"/>
    <xf numFmtId="0" fontId="154" fillId="0" borderId="0" applyNumberFormat="0" applyFill="0" applyBorder="0" applyAlignment="0" applyProtection="0"/>
    <xf numFmtId="0" fontId="78" fillId="0" borderId="0"/>
    <xf numFmtId="0" fontId="16" fillId="0" borderId="0"/>
    <xf numFmtId="0" fontId="7" fillId="0" borderId="0"/>
    <xf numFmtId="9" fontId="6" fillId="0" borderId="0" applyFont="0" applyFill="0" applyBorder="0" applyAlignment="0" applyProtection="0"/>
    <xf numFmtId="0" fontId="94" fillId="0" borderId="0"/>
    <xf numFmtId="0" fontId="20" fillId="0" borderId="0"/>
    <xf numFmtId="0" fontId="5" fillId="0" borderId="0"/>
    <xf numFmtId="0" fontId="16" fillId="0" borderId="0"/>
    <xf numFmtId="0" fontId="102" fillId="0" borderId="0"/>
    <xf numFmtId="9" fontId="102" fillId="0" borderId="0" applyFont="0" applyFill="0" applyBorder="0" applyAlignment="0" applyProtection="0"/>
    <xf numFmtId="0" fontId="20" fillId="0" borderId="0"/>
    <xf numFmtId="0" fontId="16" fillId="0" borderId="0"/>
    <xf numFmtId="0" fontId="16" fillId="0" borderId="0"/>
    <xf numFmtId="186" fontId="78" fillId="0" borderId="0" applyFill="0" applyBorder="0" applyProtection="0"/>
    <xf numFmtId="186" fontId="107" fillId="0" borderId="0" applyFill="0" applyBorder="0" applyProtection="0"/>
    <xf numFmtId="0" fontId="108" fillId="16" borderId="0" applyNumberFormat="0" applyBorder="0" applyAlignment="0" applyProtection="0"/>
    <xf numFmtId="0" fontId="108" fillId="17" borderId="0" applyNumberFormat="0" applyBorder="0" applyAlignment="0" applyProtection="0"/>
    <xf numFmtId="0" fontId="108" fillId="18" borderId="0" applyNumberFormat="0" applyBorder="0" applyAlignment="0" applyProtection="0"/>
    <xf numFmtId="0" fontId="108" fillId="19" borderId="0" applyNumberFormat="0" applyBorder="0" applyAlignment="0" applyProtection="0"/>
    <xf numFmtId="0" fontId="108" fillId="20" borderId="0" applyNumberFormat="0" applyBorder="0" applyAlignment="0" applyProtection="0"/>
    <xf numFmtId="0" fontId="108" fillId="21" borderId="0" applyNumberFormat="0" applyBorder="0" applyAlignment="0" applyProtection="0"/>
    <xf numFmtId="0" fontId="108" fillId="16" borderId="0" applyNumberFormat="0" applyBorder="0" applyAlignment="0" applyProtection="0"/>
    <xf numFmtId="0" fontId="108" fillId="17" borderId="0" applyNumberFormat="0" applyBorder="0" applyAlignment="0" applyProtection="0"/>
    <xf numFmtId="0" fontId="108" fillId="18" borderId="0" applyNumberFormat="0" applyBorder="0" applyAlignment="0" applyProtection="0"/>
    <xf numFmtId="0" fontId="108" fillId="19" borderId="0" applyNumberFormat="0" applyBorder="0" applyAlignment="0" applyProtection="0"/>
    <xf numFmtId="0" fontId="108" fillId="20" borderId="0" applyNumberFormat="0" applyBorder="0" applyAlignment="0" applyProtection="0"/>
    <xf numFmtId="0" fontId="108" fillId="21" borderId="0" applyNumberFormat="0" applyBorder="0" applyAlignment="0" applyProtection="0"/>
    <xf numFmtId="0" fontId="108" fillId="22" borderId="0" applyNumberFormat="0" applyBorder="0" applyAlignment="0" applyProtection="0"/>
    <xf numFmtId="0" fontId="108" fillId="23" borderId="0" applyNumberFormat="0" applyBorder="0" applyAlignment="0" applyProtection="0"/>
    <xf numFmtId="0" fontId="108" fillId="24" borderId="0" applyNumberFormat="0" applyBorder="0" applyAlignment="0" applyProtection="0"/>
    <xf numFmtId="0" fontId="108" fillId="19" borderId="0" applyNumberFormat="0" applyBorder="0" applyAlignment="0" applyProtection="0"/>
    <xf numFmtId="0" fontId="108" fillId="22" borderId="0" applyNumberFormat="0" applyBorder="0" applyAlignment="0" applyProtection="0"/>
    <xf numFmtId="0" fontId="108" fillId="25" borderId="0" applyNumberFormat="0" applyBorder="0" applyAlignment="0" applyProtection="0"/>
    <xf numFmtId="0" fontId="108" fillId="22" borderId="0" applyNumberFormat="0" applyBorder="0" applyAlignment="0" applyProtection="0"/>
    <xf numFmtId="0" fontId="108" fillId="23" borderId="0" applyNumberFormat="0" applyBorder="0" applyAlignment="0" applyProtection="0"/>
    <xf numFmtId="0" fontId="108" fillId="24" borderId="0" applyNumberFormat="0" applyBorder="0" applyAlignment="0" applyProtection="0"/>
    <xf numFmtId="0" fontId="108" fillId="19" borderId="0" applyNumberFormat="0" applyBorder="0" applyAlignment="0" applyProtection="0"/>
    <xf numFmtId="0" fontId="108" fillId="22" borderId="0" applyNumberFormat="0" applyBorder="0" applyAlignment="0" applyProtection="0"/>
    <xf numFmtId="0" fontId="108" fillId="25" borderId="0" applyNumberFormat="0" applyBorder="0" applyAlignment="0" applyProtection="0"/>
    <xf numFmtId="0" fontId="109" fillId="26" borderId="0" applyNumberFormat="0" applyBorder="0" applyAlignment="0" applyProtection="0"/>
    <xf numFmtId="0" fontId="109" fillId="23" borderId="0" applyNumberFormat="0" applyBorder="0" applyAlignment="0" applyProtection="0"/>
    <xf numFmtId="0" fontId="109" fillId="24" borderId="0" applyNumberFormat="0" applyBorder="0" applyAlignment="0" applyProtection="0"/>
    <xf numFmtId="0" fontId="109" fillId="27" borderId="0" applyNumberFormat="0" applyBorder="0" applyAlignment="0" applyProtection="0"/>
    <xf numFmtId="0" fontId="109" fillId="28" borderId="0" applyNumberFormat="0" applyBorder="0" applyAlignment="0" applyProtection="0"/>
    <xf numFmtId="0" fontId="109" fillId="29" borderId="0" applyNumberFormat="0" applyBorder="0" applyAlignment="0" applyProtection="0"/>
    <xf numFmtId="0" fontId="109" fillId="26" borderId="0" applyNumberFormat="0" applyBorder="0" applyAlignment="0" applyProtection="0"/>
    <xf numFmtId="0" fontId="109" fillId="23" borderId="0" applyNumberFormat="0" applyBorder="0" applyAlignment="0" applyProtection="0"/>
    <xf numFmtId="0" fontId="109" fillId="24" borderId="0" applyNumberFormat="0" applyBorder="0" applyAlignment="0" applyProtection="0"/>
    <xf numFmtId="0" fontId="109" fillId="27" borderId="0" applyNumberFormat="0" applyBorder="0" applyAlignment="0" applyProtection="0"/>
    <xf numFmtId="0" fontId="109" fillId="28" borderId="0" applyNumberFormat="0" applyBorder="0" applyAlignment="0" applyProtection="0"/>
    <xf numFmtId="0" fontId="109" fillId="29" borderId="0" applyNumberFormat="0" applyBorder="0" applyAlignment="0" applyProtection="0"/>
    <xf numFmtId="0" fontId="109" fillId="30" borderId="0" applyNumberFormat="0" applyBorder="0" applyAlignment="0" applyProtection="0"/>
    <xf numFmtId="0" fontId="109" fillId="31" borderId="0" applyNumberFormat="0" applyBorder="0" applyAlignment="0" applyProtection="0"/>
    <xf numFmtId="0" fontId="109" fillId="32" borderId="0" applyNumberFormat="0" applyBorder="0" applyAlignment="0" applyProtection="0"/>
    <xf numFmtId="0" fontId="109" fillId="27" borderId="0" applyNumberFormat="0" applyBorder="0" applyAlignment="0" applyProtection="0"/>
    <xf numFmtId="0" fontId="109" fillId="28" borderId="0" applyNumberFormat="0" applyBorder="0" applyAlignment="0" applyProtection="0"/>
    <xf numFmtId="0" fontId="109" fillId="33" borderId="0" applyNumberFormat="0" applyBorder="0" applyAlignment="0" applyProtection="0"/>
    <xf numFmtId="0" fontId="110" fillId="17" borderId="0" applyNumberFormat="0" applyBorder="0" applyAlignment="0" applyProtection="0"/>
    <xf numFmtId="187" fontId="111" fillId="0" borderId="0" applyFill="0"/>
    <xf numFmtId="187" fontId="111" fillId="0" borderId="0" applyFill="0"/>
    <xf numFmtId="188" fontId="111" fillId="0" borderId="0" applyFill="0"/>
    <xf numFmtId="189" fontId="111" fillId="0" borderId="0" applyFill="0"/>
    <xf numFmtId="187" fontId="111" fillId="0" borderId="0" applyFill="0"/>
    <xf numFmtId="190" fontId="111" fillId="0" borderId="0" applyFill="0"/>
    <xf numFmtId="187" fontId="111" fillId="0" borderId="0">
      <alignment horizontal="center"/>
    </xf>
    <xf numFmtId="187" fontId="111" fillId="0" borderId="0">
      <alignment horizontal="center"/>
    </xf>
    <xf numFmtId="188" fontId="111" fillId="0" borderId="0">
      <alignment horizontal="center"/>
    </xf>
    <xf numFmtId="189" fontId="111" fillId="0" borderId="0">
      <alignment horizontal="center"/>
    </xf>
    <xf numFmtId="187" fontId="111" fillId="0" borderId="0">
      <alignment horizontal="center"/>
    </xf>
    <xf numFmtId="190" fontId="111" fillId="0" borderId="0">
      <alignment horizontal="center"/>
    </xf>
    <xf numFmtId="0" fontId="111" fillId="0" borderId="0" applyFill="0">
      <alignment horizontal="center"/>
    </xf>
    <xf numFmtId="187" fontId="112" fillId="0" borderId="82" applyFill="0"/>
    <xf numFmtId="187" fontId="112" fillId="0" borderId="82" applyFill="0"/>
    <xf numFmtId="188" fontId="112" fillId="0" borderId="82" applyFill="0"/>
    <xf numFmtId="189" fontId="112" fillId="0" borderId="82" applyFill="0"/>
    <xf numFmtId="187" fontId="112" fillId="0" borderId="82" applyFill="0"/>
    <xf numFmtId="190" fontId="112" fillId="0" borderId="82" applyFill="0"/>
    <xf numFmtId="0" fontId="16" fillId="0" borderId="0" applyFont="0" applyAlignment="0"/>
    <xf numFmtId="0" fontId="16" fillId="0" borderId="0" applyFont="0" applyAlignment="0"/>
    <xf numFmtId="0" fontId="113" fillId="0" borderId="0" applyFill="0">
      <alignment vertical="top"/>
    </xf>
    <xf numFmtId="0" fontId="112" fillId="0" borderId="0" applyFill="0">
      <alignment horizontal="left" vertical="top"/>
    </xf>
    <xf numFmtId="187" fontId="114" fillId="0" borderId="83" applyFill="0"/>
    <xf numFmtId="187" fontId="114" fillId="0" borderId="83" applyFill="0"/>
    <xf numFmtId="188" fontId="114" fillId="0" borderId="83" applyFill="0"/>
    <xf numFmtId="189" fontId="114" fillId="0" borderId="83" applyFill="0"/>
    <xf numFmtId="187" fontId="114" fillId="0" borderId="83" applyFill="0"/>
    <xf numFmtId="190" fontId="114" fillId="0" borderId="83" applyFill="0"/>
    <xf numFmtId="0" fontId="16" fillId="0" borderId="0" applyNumberFormat="0" applyFont="0" applyAlignment="0"/>
    <xf numFmtId="0" fontId="16" fillId="0" borderId="0" applyNumberFormat="0" applyFont="0" applyAlignment="0"/>
    <xf numFmtId="0" fontId="113" fillId="0" borderId="0" applyFill="0">
      <alignment wrapText="1"/>
    </xf>
    <xf numFmtId="0" fontId="112" fillId="0" borderId="0" applyFill="0">
      <alignment horizontal="left" vertical="top" wrapText="1"/>
    </xf>
    <xf numFmtId="187" fontId="115" fillId="0" borderId="0" applyFill="0"/>
    <xf numFmtId="187" fontId="115" fillId="0" borderId="0" applyFill="0"/>
    <xf numFmtId="188" fontId="115" fillId="0" borderId="0" applyFill="0"/>
    <xf numFmtId="189" fontId="115" fillId="0" borderId="0" applyFill="0"/>
    <xf numFmtId="187" fontId="115" fillId="0" borderId="0" applyFill="0"/>
    <xf numFmtId="190" fontId="115" fillId="0" borderId="0" applyFill="0"/>
    <xf numFmtId="0" fontId="116" fillId="0" borderId="0" applyNumberFormat="0" applyFont="0" applyAlignment="0">
      <alignment horizontal="center"/>
    </xf>
    <xf numFmtId="0" fontId="117" fillId="0" borderId="0" applyFill="0">
      <alignment vertical="top" wrapText="1"/>
    </xf>
    <xf numFmtId="0" fontId="114" fillId="0" borderId="0" applyFill="0">
      <alignment horizontal="left" vertical="top" wrapText="1"/>
    </xf>
    <xf numFmtId="187" fontId="16" fillId="0" borderId="0" applyFill="0"/>
    <xf numFmtId="188" fontId="16" fillId="0" borderId="0" applyFill="0"/>
    <xf numFmtId="187" fontId="16" fillId="0" borderId="0" applyFill="0"/>
    <xf numFmtId="188" fontId="16" fillId="0" borderId="0" applyFill="0"/>
    <xf numFmtId="189" fontId="16" fillId="0" borderId="0" applyFill="0"/>
    <xf numFmtId="187" fontId="16" fillId="0" borderId="0" applyFill="0"/>
    <xf numFmtId="190" fontId="16" fillId="0" borderId="0" applyFill="0"/>
    <xf numFmtId="0" fontId="116" fillId="0" borderId="0" applyNumberFormat="0" applyFont="0" applyAlignment="0">
      <alignment horizontal="center"/>
    </xf>
    <xf numFmtId="0" fontId="118" fillId="0" borderId="0" applyFill="0">
      <alignment vertical="center" wrapText="1"/>
    </xf>
    <xf numFmtId="0" fontId="119" fillId="0" borderId="0">
      <alignment horizontal="left" vertical="center" wrapText="1"/>
    </xf>
    <xf numFmtId="187" fontId="19" fillId="0" borderId="0" applyFill="0"/>
    <xf numFmtId="187" fontId="19" fillId="0" borderId="0" applyFill="0"/>
    <xf numFmtId="188" fontId="19" fillId="0" borderId="0" applyFill="0"/>
    <xf numFmtId="189" fontId="19" fillId="0" borderId="0" applyFill="0"/>
    <xf numFmtId="187" fontId="19" fillId="0" borderId="0" applyFill="0"/>
    <xf numFmtId="190" fontId="19" fillId="0" borderId="0" applyFill="0"/>
    <xf numFmtId="0" fontId="116" fillId="0" borderId="0" applyNumberFormat="0" applyFont="0" applyAlignment="0">
      <alignment horizontal="center"/>
    </xf>
    <xf numFmtId="0" fontId="120" fillId="0" borderId="0" applyFill="0">
      <alignment horizontal="center" vertical="center" wrapText="1"/>
    </xf>
    <xf numFmtId="0" fontId="16" fillId="0" borderId="0" applyFill="0">
      <alignment horizontal="center" vertical="center" wrapText="1"/>
    </xf>
    <xf numFmtId="0" fontId="16" fillId="0" borderId="0" applyFill="0">
      <alignment horizontal="center" vertical="center" wrapText="1"/>
    </xf>
    <xf numFmtId="187" fontId="121" fillId="0" borderId="0" applyFill="0"/>
    <xf numFmtId="187" fontId="121" fillId="0" borderId="0" applyFill="0"/>
    <xf numFmtId="188" fontId="121" fillId="0" borderId="0" applyFill="0"/>
    <xf numFmtId="189" fontId="121" fillId="0" borderId="0" applyFill="0"/>
    <xf numFmtId="187" fontId="121" fillId="0" borderId="0" applyFill="0"/>
    <xf numFmtId="190" fontId="121" fillId="0" borderId="0" applyFill="0"/>
    <xf numFmtId="0" fontId="116" fillId="0" borderId="0" applyNumberFormat="0" applyFont="0" applyAlignment="0">
      <alignment horizontal="center"/>
    </xf>
    <xf numFmtId="0" fontId="122" fillId="0" borderId="0" applyFill="0">
      <alignment horizontal="center" vertical="center" wrapText="1"/>
    </xf>
    <xf numFmtId="0" fontId="123" fillId="0" borderId="0" applyFill="0">
      <alignment horizontal="center" vertical="center" wrapText="1"/>
    </xf>
    <xf numFmtId="187" fontId="124" fillId="0" borderId="0" applyFill="0"/>
    <xf numFmtId="187" fontId="124" fillId="0" borderId="0" applyFill="0"/>
    <xf numFmtId="188" fontId="124" fillId="0" borderId="0" applyFill="0"/>
    <xf numFmtId="189" fontId="124" fillId="0" borderId="0" applyFill="0"/>
    <xf numFmtId="187" fontId="124" fillId="0" borderId="0" applyFill="0"/>
    <xf numFmtId="190" fontId="124" fillId="0" borderId="0" applyFill="0"/>
    <xf numFmtId="0" fontId="116" fillId="0" borderId="0" applyNumberFormat="0" applyFont="0" applyAlignment="0">
      <alignment horizontal="center"/>
    </xf>
    <xf numFmtId="0" fontId="125" fillId="0" borderId="0">
      <alignment horizontal="center" wrapText="1"/>
    </xf>
    <xf numFmtId="0" fontId="121" fillId="0" borderId="0" applyFill="0">
      <alignment horizontal="center" wrapText="1"/>
    </xf>
    <xf numFmtId="0" fontId="126" fillId="0" borderId="84" applyNumberFormat="0" applyFill="0" applyAlignment="0" applyProtection="0"/>
    <xf numFmtId="0" fontId="127" fillId="0" borderId="85" applyNumberFormat="0" applyFill="0" applyAlignment="0" applyProtection="0"/>
    <xf numFmtId="0" fontId="128" fillId="0" borderId="86" applyNumberFormat="0" applyFill="0" applyAlignment="0" applyProtection="0"/>
    <xf numFmtId="0" fontId="128" fillId="0" borderId="0" applyNumberFormat="0" applyFill="0" applyBorder="0" applyAlignment="0" applyProtection="0"/>
    <xf numFmtId="0" fontId="129" fillId="34" borderId="87" applyNumberFormat="0" applyAlignment="0" applyProtection="0"/>
    <xf numFmtId="0" fontId="129" fillId="34" borderId="87" applyNumberFormat="0" applyAlignment="0" applyProtection="0"/>
    <xf numFmtId="0" fontId="130" fillId="0" borderId="88" applyNumberFormat="0" applyFill="0" applyAlignment="0" applyProtection="0"/>
    <xf numFmtId="0" fontId="131" fillId="35" borderId="89" applyNumberFormat="0" applyAlignment="0" applyProtection="0"/>
    <xf numFmtId="0" fontId="109" fillId="30" borderId="0" applyNumberFormat="0" applyBorder="0" applyAlignment="0" applyProtection="0"/>
    <xf numFmtId="0" fontId="109" fillId="31" borderId="0" applyNumberFormat="0" applyBorder="0" applyAlignment="0" applyProtection="0"/>
    <xf numFmtId="0" fontId="109" fillId="32" borderId="0" applyNumberFormat="0" applyBorder="0" applyAlignment="0" applyProtection="0"/>
    <xf numFmtId="0" fontId="109" fillId="27" borderId="0" applyNumberFormat="0" applyBorder="0" applyAlignment="0" applyProtection="0"/>
    <xf numFmtId="0" fontId="109" fillId="28" borderId="0" applyNumberFormat="0" applyBorder="0" applyAlignment="0" applyProtection="0"/>
    <xf numFmtId="0" fontId="109" fillId="33" borderId="0" applyNumberFormat="0" applyBorder="0" applyAlignment="0" applyProtection="0"/>
    <xf numFmtId="0" fontId="132" fillId="18" borderId="0" applyNumberFormat="0" applyBorder="0" applyAlignment="0" applyProtection="0"/>
    <xf numFmtId="0" fontId="133" fillId="0" borderId="0">
      <protection locked="0"/>
    </xf>
    <xf numFmtId="0" fontId="134" fillId="21" borderId="87" applyNumberFormat="0" applyAlignment="0" applyProtection="0"/>
    <xf numFmtId="0" fontId="135" fillId="0" borderId="0"/>
    <xf numFmtId="0" fontId="136" fillId="0" borderId="0" applyNumberFormat="0" applyFill="0" applyBorder="0" applyAlignment="0" applyProtection="0"/>
    <xf numFmtId="0" fontId="133" fillId="0" borderId="0">
      <protection locked="0"/>
    </xf>
    <xf numFmtId="0" fontId="133" fillId="0" borderId="0">
      <protection locked="0"/>
    </xf>
    <xf numFmtId="0" fontId="133" fillId="0" borderId="0">
      <protection locked="0"/>
    </xf>
    <xf numFmtId="0" fontId="133" fillId="0" borderId="0">
      <protection locked="0"/>
    </xf>
    <xf numFmtId="0" fontId="133" fillId="0" borderId="0">
      <protection locked="0"/>
    </xf>
    <xf numFmtId="0" fontId="133" fillId="0" borderId="0">
      <protection locked="0"/>
    </xf>
    <xf numFmtId="0" fontId="133" fillId="0" borderId="0">
      <protection locked="0"/>
    </xf>
    <xf numFmtId="191" fontId="133" fillId="0" borderId="0">
      <protection locked="0"/>
    </xf>
    <xf numFmtId="0" fontId="132" fillId="18" borderId="0" applyNumberFormat="0" applyBorder="0" applyAlignment="0" applyProtection="0"/>
    <xf numFmtId="0" fontId="16" fillId="0" borderId="0"/>
    <xf numFmtId="0" fontId="22" fillId="0" borderId="0"/>
    <xf numFmtId="0" fontId="137" fillId="0" borderId="0"/>
    <xf numFmtId="0" fontId="20" fillId="0" borderId="0"/>
    <xf numFmtId="0" fontId="22" fillId="0" borderId="0"/>
    <xf numFmtId="0" fontId="22" fillId="0" borderId="0"/>
    <xf numFmtId="0" fontId="78" fillId="0" borderId="0"/>
    <xf numFmtId="0" fontId="126" fillId="0" borderId="84" applyNumberFormat="0" applyFill="0" applyAlignment="0" applyProtection="0"/>
    <xf numFmtId="0" fontId="127" fillId="0" borderId="85" applyNumberFormat="0" applyFill="0" applyAlignment="0" applyProtection="0"/>
    <xf numFmtId="0" fontId="128" fillId="0" borderId="86" applyNumberFormat="0" applyFill="0" applyAlignment="0" applyProtection="0"/>
    <xf numFmtId="0" fontId="128" fillId="0" borderId="0" applyNumberFormat="0" applyFill="0" applyBorder="0" applyAlignment="0" applyProtection="0"/>
    <xf numFmtId="0" fontId="138" fillId="0" borderId="0">
      <protection locked="0"/>
    </xf>
    <xf numFmtId="0" fontId="138" fillId="0" borderId="0">
      <protection locked="0"/>
    </xf>
    <xf numFmtId="0" fontId="110" fillId="17" borderId="0" applyNumberFormat="0" applyBorder="0" applyAlignment="0" applyProtection="0"/>
    <xf numFmtId="0" fontId="134" fillId="21" borderId="87" applyNumberFormat="0" applyAlignment="0" applyProtection="0"/>
    <xf numFmtId="0" fontId="130" fillId="0" borderId="88" applyNumberFormat="0" applyFill="0" applyAlignment="0" applyProtection="0"/>
    <xf numFmtId="0" fontId="139" fillId="36" borderId="0" applyNumberFormat="0" applyBorder="0" applyAlignment="0" applyProtection="0"/>
    <xf numFmtId="0" fontId="139" fillId="36" borderId="0" applyNumberFormat="0" applyBorder="0" applyAlignment="0" applyProtection="0"/>
    <xf numFmtId="0" fontId="22" fillId="0" borderId="0"/>
    <xf numFmtId="0" fontId="4" fillId="0" borderId="0"/>
    <xf numFmtId="0" fontId="78" fillId="0" borderId="0"/>
    <xf numFmtId="0" fontId="4" fillId="0" borderId="0"/>
    <xf numFmtId="0" fontId="20" fillId="0" borderId="0"/>
    <xf numFmtId="0" fontId="20" fillId="0" borderId="0"/>
    <xf numFmtId="0" fontId="4" fillId="0" borderId="0"/>
    <xf numFmtId="0" fontId="4" fillId="0" borderId="0"/>
    <xf numFmtId="0" fontId="16" fillId="0" borderId="0"/>
    <xf numFmtId="0" fontId="4" fillId="0" borderId="0"/>
    <xf numFmtId="0" fontId="4" fillId="0" borderId="0"/>
    <xf numFmtId="0" fontId="4" fillId="0" borderId="0"/>
    <xf numFmtId="0" fontId="4" fillId="0" borderId="0"/>
    <xf numFmtId="192" fontId="137" fillId="0" borderId="0"/>
    <xf numFmtId="0" fontId="16" fillId="0" borderId="0"/>
    <xf numFmtId="0" fontId="16" fillId="0" borderId="0"/>
    <xf numFmtId="0" fontId="16" fillId="0" borderId="0"/>
    <xf numFmtId="0" fontId="22" fillId="0" borderId="0"/>
    <xf numFmtId="0" fontId="20" fillId="0" borderId="0"/>
    <xf numFmtId="0" fontId="16" fillId="0" borderId="0"/>
    <xf numFmtId="0" fontId="140" fillId="0" borderId="0"/>
    <xf numFmtId="0" fontId="23" fillId="0" borderId="0"/>
    <xf numFmtId="0" fontId="4" fillId="0" borderId="0"/>
    <xf numFmtId="0" fontId="140" fillId="0" borderId="0"/>
    <xf numFmtId="0" fontId="141" fillId="0" borderId="0"/>
    <xf numFmtId="0" fontId="142" fillId="0" borderId="0"/>
    <xf numFmtId="0" fontId="20" fillId="37" borderId="90" applyNumberFormat="0" applyFont="0" applyAlignment="0" applyProtection="0"/>
    <xf numFmtId="0" fontId="20" fillId="37" borderId="90" applyNumberFormat="0" applyFont="0" applyAlignment="0" applyProtection="0"/>
    <xf numFmtId="0" fontId="20" fillId="37" borderId="90" applyNumberFormat="0" applyFont="0" applyAlignment="0" applyProtection="0"/>
    <xf numFmtId="0" fontId="20" fillId="37" borderId="90" applyNumberFormat="0" applyFont="0" applyAlignment="0" applyProtection="0"/>
    <xf numFmtId="0" fontId="143" fillId="34" borderId="91" applyNumberFormat="0" applyAlignment="0" applyProtection="0"/>
    <xf numFmtId="193" fontId="78" fillId="0" borderId="0" applyAlignment="0"/>
    <xf numFmtId="9" fontId="20" fillId="0" borderId="0" applyFont="0" applyFill="0" applyBorder="0" applyAlignment="0" applyProtection="0"/>
    <xf numFmtId="4" fontId="111" fillId="38" borderId="0" applyFill="0"/>
    <xf numFmtId="0" fontId="144" fillId="0" borderId="0">
      <alignment horizontal="left" indent="7"/>
    </xf>
    <xf numFmtId="0" fontId="111" fillId="0" borderId="0" applyFill="0">
      <alignment horizontal="left" indent="7"/>
    </xf>
    <xf numFmtId="187" fontId="145" fillId="0" borderId="92" applyFill="0">
      <alignment horizontal="right"/>
    </xf>
    <xf numFmtId="187" fontId="145" fillId="0" borderId="92" applyFill="0">
      <alignment horizontal="right"/>
    </xf>
    <xf numFmtId="188" fontId="145" fillId="0" borderId="92" applyFill="0">
      <alignment horizontal="right"/>
    </xf>
    <xf numFmtId="189" fontId="145" fillId="0" borderId="92" applyFill="0">
      <alignment horizontal="right"/>
    </xf>
    <xf numFmtId="187" fontId="145" fillId="0" borderId="92" applyFill="0">
      <alignment horizontal="right"/>
    </xf>
    <xf numFmtId="190" fontId="145" fillId="0" borderId="92" applyFill="0">
      <alignment horizontal="right"/>
    </xf>
    <xf numFmtId="0" fontId="26" fillId="0" borderId="11" applyNumberFormat="0" applyFont="0" applyBorder="0">
      <alignment horizontal="right"/>
    </xf>
    <xf numFmtId="0" fontId="146" fillId="0" borderId="0" applyFill="0"/>
    <xf numFmtId="0" fontId="114" fillId="0" borderId="0" applyFill="0"/>
    <xf numFmtId="4" fontId="145" fillId="0" borderId="92" applyFill="0"/>
    <xf numFmtId="0" fontId="16" fillId="0" borderId="0" applyNumberFormat="0" applyFont="0" applyBorder="0" applyAlignment="0"/>
    <xf numFmtId="0" fontId="16" fillId="0" borderId="0" applyNumberFormat="0" applyFont="0" applyBorder="0" applyAlignment="0"/>
    <xf numFmtId="0" fontId="117" fillId="0" borderId="0" applyFill="0">
      <alignment horizontal="left" indent="1"/>
    </xf>
    <xf numFmtId="0" fontId="147" fillId="0" borderId="0" applyFill="0">
      <alignment horizontal="left" indent="1"/>
    </xf>
    <xf numFmtId="4" fontId="19" fillId="0" borderId="0" applyFill="0"/>
    <xf numFmtId="0" fontId="16" fillId="0" borderId="0" applyNumberFormat="0" applyFont="0" applyFill="0" applyBorder="0" applyAlignment="0"/>
    <xf numFmtId="0" fontId="16" fillId="0" borderId="0" applyNumberFormat="0" applyFont="0" applyFill="0" applyBorder="0" applyAlignment="0"/>
    <xf numFmtId="0" fontId="117" fillId="0" borderId="0" applyFill="0">
      <alignment horizontal="left" indent="2"/>
    </xf>
    <xf numFmtId="0" fontId="114" fillId="0" borderId="0" applyFill="0">
      <alignment horizontal="left" indent="2"/>
    </xf>
    <xf numFmtId="4" fontId="19" fillId="0" borderId="0" applyFill="0"/>
    <xf numFmtId="0" fontId="16" fillId="0" borderId="0" applyNumberFormat="0" applyFont="0" applyBorder="0" applyAlignment="0"/>
    <xf numFmtId="0" fontId="16" fillId="0" borderId="0" applyNumberFormat="0" applyFont="0" applyBorder="0" applyAlignment="0"/>
    <xf numFmtId="0" fontId="148" fillId="0" borderId="0">
      <alignment horizontal="left" indent="3"/>
    </xf>
    <xf numFmtId="0" fontId="66" fillId="0" borderId="0" applyFill="0">
      <alignment horizontal="left" indent="3"/>
    </xf>
    <xf numFmtId="4" fontId="19" fillId="0" borderId="0" applyFill="0"/>
    <xf numFmtId="0" fontId="16" fillId="0" borderId="0" applyNumberFormat="0" applyFont="0" applyBorder="0" applyAlignment="0"/>
    <xf numFmtId="0" fontId="16" fillId="0" borderId="0" applyNumberFormat="0" applyFont="0" applyBorder="0" applyAlignment="0"/>
    <xf numFmtId="0" fontId="120" fillId="0" borderId="0">
      <alignment horizontal="left" indent="4"/>
    </xf>
    <xf numFmtId="0" fontId="16" fillId="0" borderId="0" applyFill="0">
      <alignment horizontal="left" indent="4"/>
    </xf>
    <xf numFmtId="0" fontId="16" fillId="0" borderId="0" applyFill="0">
      <alignment horizontal="left" indent="4"/>
    </xf>
    <xf numFmtId="4" fontId="121" fillId="0" borderId="0" applyFill="0"/>
    <xf numFmtId="0" fontId="16" fillId="0" borderId="0" applyNumberFormat="0" applyFont="0" applyBorder="0" applyAlignment="0"/>
    <xf numFmtId="0" fontId="16" fillId="0" borderId="0" applyNumberFormat="0" applyFont="0" applyBorder="0" applyAlignment="0"/>
    <xf numFmtId="0" fontId="122" fillId="0" borderId="0">
      <alignment horizontal="left" indent="5"/>
    </xf>
    <xf numFmtId="0" fontId="123" fillId="0" borderId="0" applyFill="0">
      <alignment horizontal="left" indent="5"/>
    </xf>
    <xf numFmtId="4" fontId="124" fillId="0" borderId="0" applyFill="0"/>
    <xf numFmtId="0" fontId="16" fillId="0" borderId="0" applyNumberFormat="0" applyFont="0" applyFill="0" applyBorder="0" applyAlignment="0"/>
    <xf numFmtId="0" fontId="16" fillId="0" borderId="0" applyNumberFormat="0" applyFont="0" applyFill="0" applyBorder="0" applyAlignment="0"/>
    <xf numFmtId="0" fontId="125" fillId="0" borderId="0" applyFill="0">
      <alignment horizontal="left" indent="6"/>
    </xf>
    <xf numFmtId="0" fontId="121" fillId="0" borderId="0" applyFill="0">
      <alignment horizontal="left" indent="6"/>
    </xf>
    <xf numFmtId="0" fontId="143" fillId="34" borderId="91" applyNumberFormat="0" applyAlignment="0" applyProtection="0"/>
    <xf numFmtId="0" fontId="135" fillId="0" borderId="0"/>
    <xf numFmtId="0" fontId="135" fillId="0" borderId="0"/>
    <xf numFmtId="0" fontId="149" fillId="0" borderId="0" applyNumberFormat="0" applyFill="0" applyBorder="0" applyAlignment="0" applyProtection="0"/>
    <xf numFmtId="0" fontId="136"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33" fillId="0" borderId="93">
      <protection locked="0"/>
    </xf>
    <xf numFmtId="0" fontId="151" fillId="0" borderId="94" applyNumberFormat="0" applyFill="0" applyAlignment="0" applyProtection="0"/>
    <xf numFmtId="0" fontId="151" fillId="0" borderId="94" applyNumberFormat="0" applyFill="0" applyAlignment="0" applyProtection="0"/>
    <xf numFmtId="0" fontId="131" fillId="35" borderId="89" applyNumberFormat="0" applyAlignment="0" applyProtection="0"/>
    <xf numFmtId="0" fontId="149" fillId="0" borderId="0" applyNumberFormat="0" applyFill="0" applyBorder="0" applyAlignment="0" applyProtection="0"/>
    <xf numFmtId="0" fontId="155" fillId="0" borderId="0" applyNumberFormat="0" applyFill="0" applyBorder="0" applyAlignment="0" applyProtection="0"/>
    <xf numFmtId="0" fontId="157" fillId="0" borderId="0"/>
    <xf numFmtId="0" fontId="2" fillId="0" borderId="0"/>
    <xf numFmtId="0" fontId="20" fillId="0" borderId="0"/>
    <xf numFmtId="0" fontId="16" fillId="0" borderId="0"/>
    <xf numFmtId="0" fontId="1" fillId="0" borderId="0"/>
  </cellStyleXfs>
  <cellXfs count="1731">
    <xf numFmtId="0" fontId="0" fillId="0" borderId="0" xfId="0"/>
    <xf numFmtId="0" fontId="10" fillId="2" borderId="0" xfId="0" applyFont="1" applyFill="1" applyBorder="1" applyAlignment="1">
      <alignment horizontal="left" vertical="center"/>
    </xf>
    <xf numFmtId="0" fontId="11" fillId="2" borderId="0" xfId="0" applyFont="1" applyFill="1"/>
    <xf numFmtId="165" fontId="11" fillId="2" borderId="0" xfId="0" applyNumberFormat="1" applyFont="1" applyFill="1" applyBorder="1" applyAlignment="1">
      <alignment horizontal="right" vertical="center"/>
    </xf>
    <xf numFmtId="0" fontId="12" fillId="2" borderId="0" xfId="0" applyFont="1" applyFill="1" applyBorder="1" applyAlignment="1">
      <alignment horizontal="left" vertical="center"/>
    </xf>
    <xf numFmtId="165" fontId="13" fillId="2" borderId="0" xfId="0" applyNumberFormat="1" applyFont="1" applyFill="1" applyBorder="1" applyAlignment="1">
      <alignment horizontal="right"/>
    </xf>
    <xf numFmtId="0" fontId="27" fillId="2" borderId="0" xfId="0" applyFont="1" applyFill="1" applyBorder="1" applyAlignment="1">
      <alignment vertical="center"/>
    </xf>
    <xf numFmtId="3" fontId="11" fillId="2" borderId="0" xfId="0" applyNumberFormat="1" applyFont="1" applyFill="1"/>
    <xf numFmtId="165" fontId="30" fillId="0" borderId="0" xfId="0" applyNumberFormat="1" applyFont="1" applyBorder="1" applyAlignment="1">
      <alignment horizontal="right" vertical="center"/>
    </xf>
    <xf numFmtId="0" fontId="31" fillId="0" borderId="0" xfId="0" applyFont="1" applyBorder="1" applyAlignment="1">
      <alignment vertical="center"/>
    </xf>
    <xf numFmtId="3" fontId="31" fillId="0" borderId="0" xfId="0" applyNumberFormat="1" applyFont="1" applyBorder="1" applyAlignment="1">
      <alignment vertical="center"/>
    </xf>
    <xf numFmtId="0" fontId="31" fillId="0" borderId="0" xfId="0" applyFont="1" applyFill="1" applyBorder="1" applyAlignment="1">
      <alignment vertical="center"/>
    </xf>
    <xf numFmtId="176" fontId="33" fillId="0" borderId="0" xfId="0" applyNumberFormat="1" applyFont="1" applyBorder="1" applyAlignment="1">
      <alignment vertical="center"/>
    </xf>
    <xf numFmtId="177" fontId="31" fillId="0" borderId="0" xfId="0" applyNumberFormat="1" applyFont="1" applyBorder="1" applyAlignment="1">
      <alignment vertical="center"/>
    </xf>
    <xf numFmtId="168" fontId="31" fillId="0" borderId="0" xfId="0" applyNumberFormat="1" applyFont="1" applyBorder="1" applyAlignment="1">
      <alignment vertical="center"/>
    </xf>
    <xf numFmtId="3" fontId="11" fillId="2" borderId="0" xfId="0" applyNumberFormat="1" applyFont="1" applyFill="1" applyBorder="1"/>
    <xf numFmtId="0" fontId="34" fillId="2" borderId="16" xfId="0" applyFont="1" applyFill="1" applyBorder="1" applyAlignment="1">
      <alignment vertical="center"/>
    </xf>
    <xf numFmtId="0" fontId="34" fillId="2" borderId="2" xfId="0" applyFont="1" applyFill="1" applyBorder="1" applyAlignment="1">
      <alignment vertical="center"/>
    </xf>
    <xf numFmtId="0" fontId="36" fillId="2" borderId="0" xfId="0" applyFont="1" applyFill="1" applyBorder="1"/>
    <xf numFmtId="0" fontId="36" fillId="2" borderId="0" xfId="0" applyFont="1" applyFill="1"/>
    <xf numFmtId="3" fontId="36" fillId="2" borderId="0" xfId="0" applyNumberFormat="1" applyFont="1" applyFill="1"/>
    <xf numFmtId="0" fontId="35" fillId="2" borderId="0" xfId="0" applyFont="1" applyFill="1"/>
    <xf numFmtId="0" fontId="38" fillId="2" borderId="0" xfId="0" applyFont="1" applyFill="1"/>
    <xf numFmtId="0" fontId="39" fillId="2" borderId="0" xfId="0" applyFont="1" applyFill="1"/>
    <xf numFmtId="0" fontId="40" fillId="2" borderId="0" xfId="0" applyFont="1" applyFill="1" applyBorder="1" applyAlignment="1">
      <alignment vertical="center" wrapText="1"/>
    </xf>
    <xf numFmtId="0" fontId="43" fillId="2" borderId="0" xfId="0" applyFont="1" applyFill="1" applyAlignment="1">
      <alignment horizontal="right"/>
    </xf>
    <xf numFmtId="0" fontId="45" fillId="2" borderId="0" xfId="0" applyFont="1" applyFill="1"/>
    <xf numFmtId="0" fontId="45" fillId="2" borderId="0" xfId="0" applyFont="1" applyFill="1" applyAlignment="1">
      <alignment horizontal="right"/>
    </xf>
    <xf numFmtId="0" fontId="13" fillId="2" borderId="0" xfId="0" applyFont="1" applyFill="1" applyAlignment="1">
      <alignment horizontal="left" vertical="top"/>
    </xf>
    <xf numFmtId="0" fontId="13" fillId="2" borderId="0" xfId="0" applyFont="1" applyFill="1" applyAlignment="1">
      <alignment wrapText="1"/>
    </xf>
    <xf numFmtId="0" fontId="13" fillId="2" borderId="0" xfId="0" applyFont="1" applyFill="1" applyAlignment="1">
      <alignment horizontal="right" vertical="top" wrapText="1"/>
    </xf>
    <xf numFmtId="0" fontId="37" fillId="2" borderId="0" xfId="0" applyFont="1" applyFill="1"/>
    <xf numFmtId="0" fontId="10" fillId="2" borderId="0" xfId="0" applyFont="1" applyFill="1" applyAlignment="1"/>
    <xf numFmtId="3" fontId="45" fillId="2" borderId="0" xfId="0" applyNumberFormat="1" applyFont="1" applyFill="1"/>
    <xf numFmtId="0" fontId="32" fillId="2" borderId="3" xfId="0" applyFont="1" applyFill="1" applyBorder="1" applyAlignment="1">
      <alignment vertical="center"/>
    </xf>
    <xf numFmtId="0" fontId="14" fillId="2" borderId="4" xfId="0" applyFont="1" applyFill="1" applyBorder="1" applyAlignment="1">
      <alignment horizontal="left" vertical="center"/>
    </xf>
    <xf numFmtId="0" fontId="14" fillId="2" borderId="4" xfId="0" applyFont="1" applyFill="1" applyBorder="1" applyAlignment="1">
      <alignment vertical="center"/>
    </xf>
    <xf numFmtId="0" fontId="10" fillId="2" borderId="0" xfId="0" applyFont="1" applyFill="1" applyAlignment="1">
      <alignment horizontal="left" wrapText="1"/>
    </xf>
    <xf numFmtId="0" fontId="10" fillId="2" borderId="0" xfId="0" applyFont="1" applyFill="1" applyAlignment="1">
      <alignment horizontal="left" wrapText="1"/>
    </xf>
    <xf numFmtId="0" fontId="10" fillId="2" borderId="0" xfId="0" quotePrefix="1" applyFont="1" applyFill="1" applyBorder="1" applyAlignment="1">
      <alignment vertical="center" wrapText="1"/>
    </xf>
    <xf numFmtId="0" fontId="27" fillId="2" borderId="0" xfId="0" applyFont="1" applyFill="1" applyBorder="1"/>
    <xf numFmtId="0" fontId="11" fillId="2" borderId="0" xfId="0" applyFont="1" applyFill="1" applyAlignment="1"/>
    <xf numFmtId="0" fontId="14" fillId="2" borderId="3" xfId="25" applyNumberFormat="1" applyFont="1" applyFill="1" applyBorder="1" applyAlignment="1">
      <alignment horizontal="right" vertical="center" wrapText="1"/>
    </xf>
    <xf numFmtId="0" fontId="10" fillId="2" borderId="0" xfId="0" quotePrefix="1" applyFont="1" applyFill="1" applyBorder="1" applyAlignment="1">
      <alignment horizontal="left" vertical="center" wrapText="1"/>
    </xf>
    <xf numFmtId="0" fontId="14" fillId="2" borderId="0" xfId="0" applyFont="1" applyFill="1" applyBorder="1" applyAlignment="1">
      <alignment horizontal="left" vertical="center"/>
    </xf>
    <xf numFmtId="0" fontId="14" fillId="2" borderId="3" xfId="0" applyFont="1" applyFill="1" applyBorder="1" applyAlignment="1">
      <alignment horizontal="left" vertical="center"/>
    </xf>
    <xf numFmtId="0" fontId="11" fillId="0" borderId="0" xfId="0" applyFont="1" applyFill="1" applyBorder="1" applyAlignment="1">
      <alignment vertical="center"/>
    </xf>
    <xf numFmtId="0" fontId="47" fillId="2" borderId="0" xfId="0" applyFont="1" applyFill="1"/>
    <xf numFmtId="0" fontId="48" fillId="2" borderId="0" xfId="0" applyFont="1" applyFill="1" applyBorder="1" applyAlignment="1">
      <alignment horizontal="left" vertical="center"/>
    </xf>
    <xf numFmtId="0" fontId="14" fillId="2" borderId="3" xfId="0" applyFont="1" applyFill="1" applyBorder="1" applyAlignment="1">
      <alignment vertical="center"/>
    </xf>
    <xf numFmtId="0" fontId="49" fillId="2" borderId="0" xfId="0" applyFont="1" applyFill="1" applyBorder="1" applyAlignment="1">
      <alignment vertical="center"/>
    </xf>
    <xf numFmtId="3" fontId="15" fillId="8" borderId="4" xfId="26" applyNumberFormat="1" applyFont="1" applyFill="1" applyBorder="1" applyAlignment="1">
      <alignment horizontal="right" vertical="center"/>
    </xf>
    <xf numFmtId="3" fontId="14" fillId="8" borderId="4" xfId="26" applyNumberFormat="1" applyFont="1" applyFill="1" applyBorder="1" applyAlignment="1">
      <alignment horizontal="right" vertical="center"/>
    </xf>
    <xf numFmtId="0" fontId="43" fillId="2" borderId="5" xfId="25" applyNumberFormat="1" applyFont="1" applyFill="1" applyBorder="1" applyAlignment="1">
      <alignment horizontal="left" vertical="center" wrapText="1"/>
    </xf>
    <xf numFmtId="3" fontId="50" fillId="8" borderId="5" xfId="26" applyNumberFormat="1" applyFont="1" applyFill="1" applyBorder="1" applyAlignment="1">
      <alignment horizontal="right" vertical="center"/>
    </xf>
    <xf numFmtId="3" fontId="43" fillId="2" borderId="5" xfId="0" applyNumberFormat="1" applyFont="1" applyFill="1" applyBorder="1" applyAlignment="1">
      <alignment horizontal="right" vertical="center"/>
    </xf>
    <xf numFmtId="0" fontId="43" fillId="2" borderId="5" xfId="25" applyNumberFormat="1" applyFont="1" applyFill="1" applyBorder="1" applyAlignment="1">
      <alignment horizontal="left" vertical="center" wrapText="1" indent="1"/>
    </xf>
    <xf numFmtId="0" fontId="43" fillId="2" borderId="5" xfId="25" applyNumberFormat="1" applyFont="1" applyFill="1" applyBorder="1" applyAlignment="1">
      <alignment horizontal="left" vertical="center" wrapText="1" indent="2"/>
    </xf>
    <xf numFmtId="0" fontId="14" fillId="2" borderId="5" xfId="25" applyNumberFormat="1" applyFont="1" applyFill="1" applyBorder="1" applyAlignment="1">
      <alignment horizontal="left" vertical="center" wrapText="1"/>
    </xf>
    <xf numFmtId="3" fontId="15" fillId="8" borderId="5" xfId="26" applyNumberFormat="1" applyFont="1" applyFill="1" applyBorder="1" applyAlignment="1">
      <alignment horizontal="right" vertical="center"/>
    </xf>
    <xf numFmtId="3" fontId="14" fillId="2" borderId="5" xfId="0" applyNumberFormat="1" applyFont="1" applyFill="1" applyBorder="1" applyAlignment="1">
      <alignment horizontal="right" vertical="center"/>
    </xf>
    <xf numFmtId="3" fontId="43" fillId="0" borderId="5" xfId="0" applyNumberFormat="1" applyFont="1" applyFill="1" applyBorder="1" applyAlignment="1">
      <alignment horizontal="right" vertical="center"/>
    </xf>
    <xf numFmtId="3" fontId="50" fillId="8" borderId="23" xfId="26" applyNumberFormat="1" applyFont="1" applyFill="1" applyBorder="1" applyAlignment="1">
      <alignment horizontal="right" vertical="center"/>
    </xf>
    <xf numFmtId="3" fontId="43" fillId="2" borderId="23" xfId="0" applyNumberFormat="1" applyFont="1" applyFill="1" applyBorder="1" applyAlignment="1">
      <alignment horizontal="right" vertical="center"/>
    </xf>
    <xf numFmtId="0" fontId="14" fillId="2" borderId="6" xfId="25" applyNumberFormat="1" applyFont="1" applyFill="1" applyBorder="1" applyAlignment="1">
      <alignment horizontal="left" vertical="center" wrapText="1"/>
    </xf>
    <xf numFmtId="3" fontId="15" fillId="8" borderId="6" xfId="26" applyNumberFormat="1" applyFont="1" applyFill="1" applyBorder="1" applyAlignment="1">
      <alignment horizontal="right" vertical="center"/>
    </xf>
    <xf numFmtId="0" fontId="17" fillId="2" borderId="0" xfId="0" applyFont="1" applyFill="1" applyAlignment="1"/>
    <xf numFmtId="3" fontId="11" fillId="0" borderId="0" xfId="0" applyNumberFormat="1" applyFont="1" applyFill="1" applyBorder="1" applyAlignment="1">
      <alignment vertical="center"/>
    </xf>
    <xf numFmtId="0" fontId="47" fillId="0" borderId="0" xfId="0" applyFont="1" applyFill="1" applyBorder="1" applyAlignment="1">
      <alignment vertical="center"/>
    </xf>
    <xf numFmtId="0" fontId="38" fillId="2" borderId="0" xfId="0" applyFont="1" applyFill="1" applyBorder="1" applyAlignment="1">
      <alignment vertical="center"/>
    </xf>
    <xf numFmtId="0" fontId="49" fillId="2" borderId="0" xfId="0" applyFont="1" applyFill="1" applyBorder="1"/>
    <xf numFmtId="0" fontId="14" fillId="2" borderId="3" xfId="0" applyFont="1" applyFill="1" applyBorder="1" applyAlignment="1">
      <alignment vertical="center" wrapText="1"/>
    </xf>
    <xf numFmtId="14" fontId="14" fillId="2" borderId="3" xfId="25" applyNumberFormat="1" applyFont="1" applyFill="1" applyBorder="1" applyAlignment="1">
      <alignment horizontal="right" vertical="center" wrapText="1"/>
    </xf>
    <xf numFmtId="0" fontId="49" fillId="2" borderId="0" xfId="0" applyFont="1" applyFill="1" applyBorder="1" applyAlignment="1">
      <alignment horizontal="right"/>
    </xf>
    <xf numFmtId="9" fontId="43" fillId="2" borderId="5" xfId="16" applyFont="1" applyFill="1" applyBorder="1" applyAlignment="1">
      <alignment horizontal="right" vertical="center"/>
    </xf>
    <xf numFmtId="3" fontId="38" fillId="2" borderId="0" xfId="0" applyNumberFormat="1" applyFont="1" applyFill="1"/>
    <xf numFmtId="9" fontId="14" fillId="2" borderId="6" xfId="16" applyFont="1" applyFill="1" applyBorder="1" applyAlignment="1">
      <alignment horizontal="right" vertical="center"/>
    </xf>
    <xf numFmtId="3" fontId="14" fillId="2" borderId="6" xfId="25" applyNumberFormat="1" applyFont="1" applyFill="1" applyBorder="1" applyAlignment="1">
      <alignment horizontal="right" vertical="center"/>
    </xf>
    <xf numFmtId="3" fontId="43" fillId="2" borderId="0" xfId="16" applyNumberFormat="1" applyFont="1" applyFill="1" applyBorder="1" applyAlignment="1">
      <alignment horizontal="right" vertical="center"/>
    </xf>
    <xf numFmtId="3" fontId="43" fillId="2" borderId="5" xfId="16" applyNumberFormat="1" applyFont="1" applyFill="1" applyBorder="1" applyAlignment="1">
      <alignment horizontal="right" vertical="center"/>
    </xf>
    <xf numFmtId="0" fontId="14" fillId="2" borderId="17" xfId="0" applyFont="1" applyFill="1" applyBorder="1" applyAlignment="1">
      <alignment vertical="center" wrapText="1"/>
    </xf>
    <xf numFmtId="0" fontId="14" fillId="2" borderId="17" xfId="0" applyFont="1" applyFill="1" applyBorder="1" applyAlignment="1">
      <alignment horizontal="right" vertical="center" wrapText="1"/>
    </xf>
    <xf numFmtId="14" fontId="14" fillId="2" borderId="17" xfId="25" applyNumberFormat="1" applyFont="1" applyFill="1" applyBorder="1" applyAlignment="1">
      <alignment horizontal="right" vertical="center" wrapText="1"/>
    </xf>
    <xf numFmtId="14" fontId="15" fillId="2" borderId="17" xfId="25" applyNumberFormat="1" applyFont="1" applyFill="1" applyBorder="1" applyAlignment="1">
      <alignment horizontal="right" vertical="center" wrapText="1"/>
    </xf>
    <xf numFmtId="0" fontId="11" fillId="2" borderId="0" xfId="0" applyFont="1" applyFill="1" applyBorder="1" applyAlignment="1">
      <alignment vertical="center"/>
    </xf>
    <xf numFmtId="0" fontId="14" fillId="2" borderId="0" xfId="25" applyNumberFormat="1" applyFont="1" applyFill="1" applyBorder="1" applyAlignment="1">
      <alignment horizontal="right" vertical="center" wrapText="1"/>
    </xf>
    <xf numFmtId="0" fontId="43" fillId="2" borderId="4" xfId="25" applyNumberFormat="1" applyFont="1" applyFill="1" applyBorder="1" applyAlignment="1">
      <alignment horizontal="left" vertical="center" wrapText="1"/>
    </xf>
    <xf numFmtId="3" fontId="43" fillId="2" borderId="22" xfId="0" applyNumberFormat="1" applyFont="1" applyFill="1" applyBorder="1" applyAlignment="1">
      <alignment horizontal="right" vertical="center"/>
    </xf>
    <xf numFmtId="0" fontId="11" fillId="2" borderId="0" xfId="0" applyFont="1" applyFill="1" applyBorder="1"/>
    <xf numFmtId="0" fontId="53" fillId="2" borderId="0" xfId="0" quotePrefix="1" applyFont="1" applyFill="1" applyBorder="1" applyAlignment="1">
      <alignment horizontal="left"/>
    </xf>
    <xf numFmtId="0" fontId="53" fillId="2" borderId="0" xfId="0" applyFont="1" applyFill="1" applyBorder="1" applyAlignment="1">
      <alignment horizontal="left"/>
    </xf>
    <xf numFmtId="0" fontId="14" fillId="2" borderId="5" xfId="0" applyFont="1" applyFill="1" applyBorder="1" applyAlignment="1">
      <alignment horizontal="left" vertical="center" wrapText="1"/>
    </xf>
    <xf numFmtId="0" fontId="14" fillId="2" borderId="6" xfId="0" applyFont="1" applyFill="1" applyBorder="1" applyAlignment="1">
      <alignment horizontal="left" vertical="center"/>
    </xf>
    <xf numFmtId="3" fontId="14" fillId="2" borderId="6" xfId="0" applyNumberFormat="1" applyFont="1" applyFill="1" applyBorder="1" applyAlignment="1">
      <alignment horizontal="right" vertical="center"/>
    </xf>
    <xf numFmtId="0" fontId="43" fillId="2" borderId="21" xfId="25" applyNumberFormat="1" applyFont="1" applyFill="1" applyBorder="1" applyAlignment="1">
      <alignment horizontal="left" vertical="center" wrapText="1"/>
    </xf>
    <xf numFmtId="3" fontId="43" fillId="2" borderId="21" xfId="0" applyNumberFormat="1" applyFont="1" applyFill="1" applyBorder="1" applyAlignment="1">
      <alignment vertical="center"/>
    </xf>
    <xf numFmtId="3" fontId="43" fillId="2" borderId="5" xfId="0" applyNumberFormat="1" applyFont="1" applyFill="1" applyBorder="1" applyAlignment="1">
      <alignment vertical="center"/>
    </xf>
    <xf numFmtId="3" fontId="43" fillId="8" borderId="5" xfId="0" applyNumberFormat="1" applyFont="1" applyFill="1" applyBorder="1" applyAlignment="1">
      <alignment vertical="center"/>
    </xf>
    <xf numFmtId="0" fontId="43" fillId="2" borderId="23" xfId="25" applyNumberFormat="1" applyFont="1" applyFill="1" applyBorder="1" applyAlignment="1">
      <alignment horizontal="left" vertical="center" wrapText="1"/>
    </xf>
    <xf numFmtId="3" fontId="43" fillId="8" borderId="23" xfId="0" applyNumberFormat="1" applyFont="1" applyFill="1" applyBorder="1" applyAlignment="1">
      <alignment vertical="center"/>
    </xf>
    <xf numFmtId="9" fontId="14" fillId="2" borderId="17" xfId="25" quotePrefix="1" applyNumberFormat="1" applyFont="1" applyFill="1" applyBorder="1" applyAlignment="1">
      <alignment horizontal="right" vertical="center" wrapText="1"/>
    </xf>
    <xf numFmtId="9" fontId="14" fillId="2" borderId="17" xfId="25" applyNumberFormat="1" applyFont="1" applyFill="1" applyBorder="1" applyAlignment="1">
      <alignment horizontal="right" vertical="center" wrapText="1"/>
    </xf>
    <xf numFmtId="0" fontId="43" fillId="2" borderId="5" xfId="25" applyNumberFormat="1" applyFont="1" applyFill="1" applyBorder="1" applyAlignment="1">
      <alignment vertical="center" wrapText="1"/>
    </xf>
    <xf numFmtId="177" fontId="43" fillId="2" borderId="5" xfId="16" applyNumberFormat="1" applyFont="1" applyFill="1" applyBorder="1" applyAlignment="1">
      <alignment horizontal="right" vertical="center"/>
    </xf>
    <xf numFmtId="0" fontId="41" fillId="2" borderId="0" xfId="0" applyFont="1" applyFill="1"/>
    <xf numFmtId="0" fontId="54" fillId="2" borderId="0" xfId="0" applyFont="1" applyFill="1" applyBorder="1" applyAlignment="1">
      <alignment vertical="center"/>
    </xf>
    <xf numFmtId="9" fontId="14" fillId="2" borderId="17" xfId="25" quotePrefix="1" applyNumberFormat="1" applyFont="1" applyFill="1" applyBorder="1" applyAlignment="1">
      <alignment horizontal="right" vertical="center"/>
    </xf>
    <xf numFmtId="9" fontId="14" fillId="2" borderId="17" xfId="25" applyNumberFormat="1" applyFont="1" applyFill="1" applyBorder="1" applyAlignment="1">
      <alignment horizontal="right" vertical="center"/>
    </xf>
    <xf numFmtId="3" fontId="43" fillId="0" borderId="5" xfId="0" applyNumberFormat="1" applyFont="1" applyFill="1" applyBorder="1" applyAlignment="1">
      <alignment vertical="center"/>
    </xf>
    <xf numFmtId="0" fontId="14" fillId="2" borderId="22" xfId="25" applyNumberFormat="1" applyFont="1" applyFill="1" applyBorder="1" applyAlignment="1">
      <alignment vertical="center" wrapText="1"/>
    </xf>
    <xf numFmtId="168" fontId="43" fillId="2" borderId="5" xfId="0" applyNumberFormat="1" applyFont="1" applyFill="1" applyBorder="1" applyAlignment="1">
      <alignment horizontal="right" vertical="center"/>
    </xf>
    <xf numFmtId="3" fontId="43" fillId="2" borderId="4" xfId="0" applyNumberFormat="1" applyFont="1" applyFill="1" applyBorder="1" applyAlignment="1">
      <alignment horizontal="right" vertical="center"/>
    </xf>
    <xf numFmtId="10" fontId="43" fillId="2" borderId="4" xfId="16" applyNumberFormat="1" applyFont="1" applyFill="1" applyBorder="1" applyAlignment="1">
      <alignment horizontal="right" vertical="center"/>
    </xf>
    <xf numFmtId="177" fontId="43" fillId="2" borderId="4" xfId="16" applyNumberFormat="1" applyFont="1" applyFill="1" applyBorder="1" applyAlignment="1">
      <alignment horizontal="right" vertical="center"/>
    </xf>
    <xf numFmtId="3" fontId="50" fillId="2" borderId="4" xfId="0" applyNumberFormat="1" applyFont="1" applyFill="1" applyBorder="1" applyAlignment="1">
      <alignment horizontal="right" vertical="center"/>
    </xf>
    <xf numFmtId="3" fontId="50" fillId="9" borderId="22" xfId="0" applyNumberFormat="1" applyFont="1" applyFill="1" applyBorder="1" applyAlignment="1">
      <alignment horizontal="right" vertical="center"/>
    </xf>
    <xf numFmtId="0" fontId="43" fillId="2" borderId="0" xfId="25" applyNumberFormat="1" applyFont="1" applyFill="1" applyBorder="1" applyAlignment="1">
      <alignment vertical="top" wrapText="1"/>
    </xf>
    <xf numFmtId="10" fontId="43" fillId="2" borderId="5" xfId="16" applyNumberFormat="1" applyFont="1" applyFill="1" applyBorder="1" applyAlignment="1">
      <alignment horizontal="right" vertical="center"/>
    </xf>
    <xf numFmtId="3" fontId="43" fillId="9" borderId="0" xfId="0" applyNumberFormat="1" applyFont="1" applyFill="1" applyBorder="1" applyAlignment="1">
      <alignment horizontal="right" vertical="center"/>
    </xf>
    <xf numFmtId="3" fontId="14" fillId="2" borderId="14" xfId="0" applyNumberFormat="1" applyFont="1" applyFill="1" applyBorder="1" applyAlignment="1">
      <alignment horizontal="right" vertical="center"/>
    </xf>
    <xf numFmtId="10" fontId="14" fillId="2" borderId="14" xfId="16" applyNumberFormat="1" applyFont="1" applyFill="1" applyBorder="1" applyAlignment="1">
      <alignment horizontal="right" vertical="center"/>
    </xf>
    <xf numFmtId="177" fontId="14" fillId="2" borderId="14" xfId="16" applyNumberFormat="1" applyFont="1" applyFill="1" applyBorder="1" applyAlignment="1">
      <alignment horizontal="right" vertical="center"/>
    </xf>
    <xf numFmtId="3" fontId="14" fillId="2" borderId="3" xfId="0" applyNumberFormat="1" applyFont="1" applyFill="1" applyBorder="1" applyAlignment="1">
      <alignment horizontal="right" vertical="center"/>
    </xf>
    <xf numFmtId="168" fontId="43" fillId="2" borderId="4" xfId="0" applyNumberFormat="1" applyFont="1" applyFill="1" applyBorder="1" applyAlignment="1">
      <alignment horizontal="right" vertical="center"/>
    </xf>
    <xf numFmtId="0" fontId="14" fillId="2" borderId="15" xfId="25" applyNumberFormat="1" applyFont="1" applyFill="1" applyBorder="1" applyAlignment="1">
      <alignment horizontal="right" vertical="center"/>
    </xf>
    <xf numFmtId="3" fontId="14" fillId="2" borderId="15" xfId="0" applyNumberFormat="1" applyFont="1" applyFill="1" applyBorder="1" applyAlignment="1">
      <alignment horizontal="right" vertical="center"/>
    </xf>
    <xf numFmtId="3" fontId="43" fillId="2" borderId="15" xfId="0" applyNumberFormat="1" applyFont="1" applyFill="1" applyBorder="1" applyAlignment="1">
      <alignment horizontal="right" vertical="center"/>
    </xf>
    <xf numFmtId="177" fontId="14" fillId="2" borderId="15" xfId="16" applyNumberFormat="1" applyFont="1" applyFill="1" applyBorder="1" applyAlignment="1">
      <alignment horizontal="right" vertical="center"/>
    </xf>
    <xf numFmtId="0" fontId="28" fillId="2" borderId="0" xfId="25" applyNumberFormat="1" applyFont="1" applyFill="1" applyBorder="1" applyAlignment="1">
      <alignment vertical="top" wrapText="1"/>
    </xf>
    <xf numFmtId="0" fontId="14" fillId="2" borderId="0" xfId="25" applyNumberFormat="1" applyFont="1" applyFill="1" applyBorder="1" applyAlignment="1">
      <alignment vertical="center" wrapText="1"/>
    </xf>
    <xf numFmtId="0" fontId="38" fillId="2" borderId="0" xfId="0" applyFont="1" applyFill="1" applyAlignment="1"/>
    <xf numFmtId="10" fontId="14" fillId="10" borderId="14" xfId="16" applyNumberFormat="1" applyFont="1" applyFill="1" applyBorder="1" applyAlignment="1">
      <alignment horizontal="right" vertical="center"/>
    </xf>
    <xf numFmtId="0" fontId="14" fillId="2" borderId="2" xfId="0" applyFont="1" applyFill="1" applyBorder="1" applyAlignment="1">
      <alignment vertical="center"/>
    </xf>
    <xf numFmtId="3" fontId="11" fillId="2" borderId="0" xfId="0" applyNumberFormat="1" applyFont="1" applyFill="1" applyBorder="1" applyAlignment="1">
      <alignment vertical="center"/>
    </xf>
    <xf numFmtId="3" fontId="14" fillId="2" borderId="5" xfId="0" applyNumberFormat="1" applyFont="1" applyFill="1" applyBorder="1" applyAlignment="1">
      <alignment vertical="center"/>
    </xf>
    <xf numFmtId="3" fontId="37" fillId="2" borderId="0" xfId="0" applyNumberFormat="1" applyFont="1" applyFill="1"/>
    <xf numFmtId="0" fontId="14" fillId="2" borderId="26" xfId="25" applyNumberFormat="1" applyFont="1" applyFill="1" applyBorder="1" applyAlignment="1">
      <alignment vertical="center"/>
    </xf>
    <xf numFmtId="0" fontId="43" fillId="2" borderId="0" xfId="0" applyFont="1" applyFill="1" applyAlignment="1"/>
    <xf numFmtId="3" fontId="43" fillId="10" borderId="5" xfId="0" applyNumberFormat="1" applyFont="1" applyFill="1" applyBorder="1" applyAlignment="1">
      <alignment horizontal="right" vertical="center"/>
    </xf>
    <xf numFmtId="10" fontId="43" fillId="10" borderId="5" xfId="16" applyNumberFormat="1" applyFont="1" applyFill="1" applyBorder="1" applyAlignment="1">
      <alignment horizontal="right" vertical="center"/>
    </xf>
    <xf numFmtId="3" fontId="14" fillId="10" borderId="14" xfId="0" applyNumberFormat="1" applyFont="1" applyFill="1" applyBorder="1" applyAlignment="1">
      <alignment horizontal="right" vertical="center"/>
    </xf>
    <xf numFmtId="10" fontId="43" fillId="0" borderId="5" xfId="16" applyNumberFormat="1" applyFont="1" applyFill="1" applyBorder="1" applyAlignment="1">
      <alignment horizontal="right" vertical="center"/>
    </xf>
    <xf numFmtId="177" fontId="43" fillId="0" borderId="4" xfId="16" applyNumberFormat="1" applyFont="1" applyFill="1" applyBorder="1" applyAlignment="1">
      <alignment horizontal="right" vertical="center"/>
    </xf>
    <xf numFmtId="3" fontId="14" fillId="0" borderId="14" xfId="0" applyNumberFormat="1" applyFont="1" applyFill="1" applyBorder="1" applyAlignment="1">
      <alignment horizontal="right" vertical="center"/>
    </xf>
    <xf numFmtId="10" fontId="14" fillId="0" borderId="14" xfId="16" applyNumberFormat="1" applyFont="1" applyFill="1" applyBorder="1" applyAlignment="1">
      <alignment horizontal="right" vertical="center"/>
    </xf>
    <xf numFmtId="0" fontId="11" fillId="2" borderId="0" xfId="0" applyFont="1" applyFill="1" applyAlignment="1">
      <alignment vertical="center"/>
    </xf>
    <xf numFmtId="0" fontId="12" fillId="2" borderId="0" xfId="0" applyFont="1" applyFill="1" applyBorder="1" applyAlignment="1">
      <alignment vertical="center" wrapText="1"/>
    </xf>
    <xf numFmtId="1" fontId="14" fillId="2" borderId="17" xfId="0" applyNumberFormat="1" applyFont="1" applyFill="1" applyBorder="1" applyAlignment="1">
      <alignment horizontal="right" vertical="center" wrapText="1"/>
    </xf>
    <xf numFmtId="0" fontId="14" fillId="2" borderId="0" xfId="0" applyFont="1" applyFill="1" applyBorder="1" applyAlignment="1">
      <alignment vertical="center"/>
    </xf>
    <xf numFmtId="3" fontId="17" fillId="2" borderId="0" xfId="0" applyNumberFormat="1" applyFont="1" applyFill="1" applyBorder="1" applyAlignment="1">
      <alignment vertical="center"/>
    </xf>
    <xf numFmtId="0" fontId="14" fillId="2" borderId="5" xfId="0" applyFont="1" applyFill="1" applyBorder="1" applyAlignment="1">
      <alignment vertical="center"/>
    </xf>
    <xf numFmtId="0" fontId="56" fillId="2" borderId="0" xfId="0" applyFont="1" applyFill="1" applyBorder="1" applyAlignment="1">
      <alignment horizontal="right" vertical="center"/>
    </xf>
    <xf numFmtId="0" fontId="17" fillId="2" borderId="0" xfId="0" applyFont="1" applyFill="1" applyBorder="1" applyAlignment="1">
      <alignment wrapText="1"/>
    </xf>
    <xf numFmtId="0" fontId="10" fillId="2" borderId="0" xfId="26" quotePrefix="1" applyFont="1" applyFill="1" applyBorder="1" applyAlignment="1">
      <alignment vertical="center" wrapText="1"/>
    </xf>
    <xf numFmtId="0" fontId="43" fillId="2" borderId="0" xfId="26" applyFont="1" applyFill="1"/>
    <xf numFmtId="0" fontId="43" fillId="2" borderId="0" xfId="26" applyFont="1" applyFill="1" applyAlignment="1">
      <alignment vertical="center"/>
    </xf>
    <xf numFmtId="0" fontId="14" fillId="2" borderId="0" xfId="26" applyFont="1" applyFill="1" applyBorder="1" applyAlignment="1">
      <alignment horizontal="left" vertical="center"/>
    </xf>
    <xf numFmtId="0" fontId="14" fillId="2" borderId="0" xfId="26" applyFont="1" applyFill="1" applyBorder="1" applyAlignment="1">
      <alignment vertical="center"/>
    </xf>
    <xf numFmtId="0" fontId="14" fillId="2" borderId="5" xfId="26" applyFont="1" applyFill="1" applyBorder="1" applyAlignment="1">
      <alignment vertical="center"/>
    </xf>
    <xf numFmtId="0" fontId="14" fillId="2" borderId="6" xfId="26" applyFont="1" applyFill="1" applyBorder="1" applyAlignment="1">
      <alignment vertical="center"/>
    </xf>
    <xf numFmtId="3" fontId="14" fillId="2" borderId="6" xfId="26" applyNumberFormat="1" applyFont="1" applyFill="1" applyBorder="1" applyAlignment="1">
      <alignment vertical="center"/>
    </xf>
    <xf numFmtId="3" fontId="43" fillId="2" borderId="0" xfId="26" applyNumberFormat="1" applyFont="1" applyFill="1"/>
    <xf numFmtId="0" fontId="11" fillId="2" borderId="0" xfId="26" applyFont="1" applyFill="1"/>
    <xf numFmtId="0" fontId="43" fillId="2" borderId="0" xfId="26" applyFont="1" applyFill="1" applyBorder="1" applyAlignment="1">
      <alignment vertical="center"/>
    </xf>
    <xf numFmtId="3" fontId="43" fillId="2" borderId="0" xfId="26" applyNumberFormat="1" applyFont="1" applyFill="1" applyBorder="1" applyAlignment="1">
      <alignment vertical="center"/>
    </xf>
    <xf numFmtId="10" fontId="43" fillId="2" borderId="0" xfId="16" applyNumberFormat="1" applyFont="1" applyFill="1"/>
    <xf numFmtId="0" fontId="52" fillId="2" borderId="0" xfId="26" applyFont="1" applyFill="1"/>
    <xf numFmtId="3" fontId="52" fillId="2" borderId="0" xfId="26" applyNumberFormat="1" applyFont="1" applyFill="1"/>
    <xf numFmtId="0" fontId="17" fillId="2" borderId="0" xfId="26" applyFont="1" applyFill="1" applyAlignment="1">
      <alignment vertical="center"/>
    </xf>
    <xf numFmtId="0" fontId="11" fillId="2" borderId="0" xfId="26" applyFont="1" applyFill="1" applyAlignment="1">
      <alignment vertical="center"/>
    </xf>
    <xf numFmtId="0" fontId="11" fillId="2" borderId="0" xfId="26" applyFont="1" applyFill="1" applyBorder="1"/>
    <xf numFmtId="0" fontId="56" fillId="2" borderId="0" xfId="26" applyFont="1" applyFill="1" applyBorder="1" applyAlignment="1">
      <alignment horizontal="right" vertical="center"/>
    </xf>
    <xf numFmtId="0" fontId="27" fillId="2" borderId="0" xfId="26" applyFont="1" applyFill="1" applyBorder="1" applyAlignment="1">
      <alignment vertical="center"/>
    </xf>
    <xf numFmtId="0" fontId="14" fillId="2" borderId="21" xfId="26" applyFont="1" applyFill="1" applyBorder="1" applyAlignment="1">
      <alignment vertical="center" wrapText="1"/>
    </xf>
    <xf numFmtId="3" fontId="14" fillId="2" borderId="21" xfId="26" applyNumberFormat="1" applyFont="1" applyFill="1" applyBorder="1" applyAlignment="1">
      <alignment horizontal="right" vertical="center"/>
    </xf>
    <xf numFmtId="0" fontId="14" fillId="2" borderId="24" xfId="26" applyFont="1" applyFill="1" applyBorder="1" applyAlignment="1">
      <alignment horizontal="left" vertical="center" wrapText="1"/>
    </xf>
    <xf numFmtId="3" fontId="14" fillId="2" borderId="24" xfId="26" applyNumberFormat="1" applyFont="1" applyFill="1" applyBorder="1" applyAlignment="1">
      <alignment horizontal="right" vertical="center" wrapText="1"/>
    </xf>
    <xf numFmtId="0" fontId="17" fillId="2" borderId="0" xfId="26" applyFont="1" applyFill="1" applyBorder="1" applyAlignment="1">
      <alignment wrapText="1"/>
    </xf>
    <xf numFmtId="3" fontId="11" fillId="2" borderId="0" xfId="26" applyNumberFormat="1" applyFont="1" applyFill="1"/>
    <xf numFmtId="0" fontId="38" fillId="2" borderId="0" xfId="26" applyFont="1" applyFill="1"/>
    <xf numFmtId="0" fontId="14" fillId="2" borderId="5" xfId="26" applyNumberFormat="1" applyFont="1" applyFill="1" applyBorder="1" applyAlignment="1">
      <alignment horizontal="right" vertical="center"/>
    </xf>
    <xf numFmtId="0" fontId="49" fillId="2" borderId="0" xfId="26" applyFont="1" applyFill="1" applyBorder="1" applyAlignment="1">
      <alignment vertical="center"/>
    </xf>
    <xf numFmtId="3" fontId="49" fillId="2" borderId="0" xfId="26" applyNumberFormat="1" applyFont="1" applyFill="1" applyBorder="1" applyAlignment="1">
      <alignment vertical="center"/>
    </xf>
    <xf numFmtId="0" fontId="58" fillId="2" borderId="0" xfId="26" applyFont="1" applyFill="1"/>
    <xf numFmtId="0" fontId="11" fillId="2" borderId="0" xfId="26" applyFont="1" applyFill="1" applyBorder="1" applyAlignment="1">
      <alignment vertical="center"/>
    </xf>
    <xf numFmtId="0" fontId="10" fillId="2" borderId="0" xfId="26" applyFont="1" applyFill="1" applyBorder="1" applyAlignment="1">
      <alignment vertical="center"/>
    </xf>
    <xf numFmtId="0" fontId="57" fillId="2" borderId="0" xfId="26" applyFont="1" applyFill="1" applyBorder="1" applyAlignment="1">
      <alignment horizontal="left" vertical="center" wrapText="1"/>
    </xf>
    <xf numFmtId="0" fontId="34" fillId="2" borderId="0" xfId="26" applyFont="1" applyFill="1" applyBorder="1"/>
    <xf numFmtId="0" fontId="14" fillId="2" borderId="2" xfId="25" applyNumberFormat="1" applyFont="1" applyFill="1" applyBorder="1" applyAlignment="1">
      <alignment vertical="center"/>
    </xf>
    <xf numFmtId="0" fontId="14" fillId="2" borderId="2" xfId="25" applyNumberFormat="1" applyFont="1" applyFill="1" applyBorder="1" applyAlignment="1">
      <alignment horizontal="right" vertical="center"/>
    </xf>
    <xf numFmtId="0" fontId="14" fillId="2" borderId="0" xfId="25" applyNumberFormat="1" applyFont="1" applyFill="1" applyBorder="1" applyAlignment="1">
      <alignment vertical="center"/>
    </xf>
    <xf numFmtId="0" fontId="17" fillId="2" borderId="0" xfId="26" applyFont="1" applyFill="1" applyBorder="1" applyAlignment="1">
      <alignment vertical="center"/>
    </xf>
    <xf numFmtId="0" fontId="59" fillId="2" borderId="0" xfId="26" quotePrefix="1" applyFont="1" applyFill="1" applyBorder="1"/>
    <xf numFmtId="165" fontId="17" fillId="2" borderId="0" xfId="26" applyNumberFormat="1" applyFont="1" applyFill="1" applyBorder="1" applyAlignment="1">
      <alignment horizontal="right" vertical="center"/>
    </xf>
    <xf numFmtId="165" fontId="17" fillId="2" borderId="0" xfId="26" applyNumberFormat="1" applyFont="1" applyFill="1" applyBorder="1" applyAlignment="1">
      <alignment horizontal="left" vertical="center"/>
    </xf>
    <xf numFmtId="14" fontId="60" fillId="2" borderId="0" xfId="26" applyNumberFormat="1" applyFont="1" applyFill="1" applyBorder="1" applyAlignment="1">
      <alignment vertical="center"/>
    </xf>
    <xf numFmtId="3" fontId="60" fillId="2" borderId="0" xfId="26" applyNumberFormat="1" applyFont="1" applyFill="1" applyBorder="1" applyAlignment="1">
      <alignment vertical="center"/>
    </xf>
    <xf numFmtId="0" fontId="47" fillId="2" borderId="0" xfId="26" applyFont="1" applyFill="1"/>
    <xf numFmtId="0" fontId="47" fillId="2" borderId="0" xfId="26" applyFont="1" applyFill="1" applyBorder="1"/>
    <xf numFmtId="14" fontId="60" fillId="2" borderId="0" xfId="26" applyNumberFormat="1" applyFont="1" applyFill="1" applyBorder="1"/>
    <xf numFmtId="3" fontId="60" fillId="2" borderId="0" xfId="26" applyNumberFormat="1" applyFont="1" applyFill="1" applyBorder="1"/>
    <xf numFmtId="14" fontId="60" fillId="2" borderId="27" xfId="26" applyNumberFormat="1" applyFont="1" applyFill="1" applyBorder="1"/>
    <xf numFmtId="3" fontId="60" fillId="2" borderId="27" xfId="26" applyNumberFormat="1" applyFont="1" applyFill="1" applyBorder="1"/>
    <xf numFmtId="0" fontId="61" fillId="0" borderId="0" xfId="28" applyFont="1"/>
    <xf numFmtId="0" fontId="8" fillId="0" borderId="0" xfId="28"/>
    <xf numFmtId="0" fontId="62" fillId="0" borderId="0" xfId="28" applyFont="1" applyAlignment="1">
      <alignment vertical="center"/>
    </xf>
    <xf numFmtId="0" fontId="63" fillId="12" borderId="18" xfId="28" applyFont="1" applyFill="1" applyBorder="1" applyAlignment="1">
      <alignment vertical="center"/>
    </xf>
    <xf numFmtId="0" fontId="14" fillId="2" borderId="24" xfId="0" applyFont="1" applyFill="1" applyBorder="1" applyAlignment="1">
      <alignment horizontal="left" vertical="center" wrapText="1"/>
    </xf>
    <xf numFmtId="0" fontId="27" fillId="2" borderId="0" xfId="26" applyFont="1" applyFill="1" applyBorder="1"/>
    <xf numFmtId="0" fontId="14" fillId="2" borderId="3" xfId="26" applyFont="1" applyFill="1" applyBorder="1" applyAlignment="1">
      <alignment horizontal="left" vertical="center"/>
    </xf>
    <xf numFmtId="0" fontId="14" fillId="2" borderId="6" xfId="26" applyFont="1" applyFill="1" applyBorder="1" applyAlignment="1">
      <alignment horizontal="left" vertical="center" wrapText="1"/>
    </xf>
    <xf numFmtId="165" fontId="13" fillId="2" borderId="0" xfId="26" applyNumberFormat="1" applyFont="1" applyFill="1" applyBorder="1" applyAlignment="1">
      <alignment horizontal="right"/>
    </xf>
    <xf numFmtId="3" fontId="14" fillId="2" borderId="0" xfId="26" applyNumberFormat="1" applyFont="1" applyFill="1" applyBorder="1" applyAlignment="1">
      <alignment horizontal="right" vertical="center"/>
    </xf>
    <xf numFmtId="3" fontId="14" fillId="2" borderId="5" xfId="26" applyNumberFormat="1" applyFont="1" applyFill="1" applyBorder="1" applyAlignment="1">
      <alignment horizontal="right" vertical="center"/>
    </xf>
    <xf numFmtId="0" fontId="14" fillId="2" borderId="23" xfId="26" applyFont="1" applyFill="1" applyBorder="1" applyAlignment="1">
      <alignment horizontal="left" vertical="center" wrapText="1"/>
    </xf>
    <xf numFmtId="3" fontId="14" fillId="2" borderId="23" xfId="26" applyNumberFormat="1" applyFont="1" applyFill="1" applyBorder="1" applyAlignment="1">
      <alignment horizontal="right" vertical="center"/>
    </xf>
    <xf numFmtId="0" fontId="47" fillId="0" borderId="0" xfId="0" applyFont="1" applyFill="1" applyAlignment="1">
      <alignment vertical="center" wrapText="1"/>
    </xf>
    <xf numFmtId="0" fontId="14" fillId="2" borderId="21" xfId="26" applyFont="1" applyFill="1" applyBorder="1" applyAlignment="1">
      <alignment vertical="center"/>
    </xf>
    <xf numFmtId="0" fontId="11" fillId="0" borderId="0" xfId="0" applyFont="1" applyFill="1"/>
    <xf numFmtId="0" fontId="43" fillId="12" borderId="4" xfId="28" applyFont="1" applyFill="1" applyBorder="1" applyAlignment="1">
      <alignment vertical="center" wrapText="1"/>
    </xf>
    <xf numFmtId="0" fontId="43" fillId="12" borderId="30" xfId="28" applyFont="1" applyFill="1" applyBorder="1" applyAlignment="1">
      <alignment vertical="center" wrapText="1"/>
    </xf>
    <xf numFmtId="0" fontId="14" fillId="2" borderId="6" xfId="0" applyFont="1" applyFill="1" applyBorder="1" applyAlignment="1">
      <alignment vertical="center"/>
    </xf>
    <xf numFmtId="0" fontId="14" fillId="2" borderId="2" xfId="0" applyFont="1" applyFill="1" applyBorder="1" applyAlignment="1">
      <alignment horizontal="right" vertical="top"/>
    </xf>
    <xf numFmtId="0" fontId="14" fillId="2" borderId="2" xfId="0" applyFont="1" applyFill="1" applyBorder="1" applyAlignment="1">
      <alignment horizontal="right" wrapText="1"/>
    </xf>
    <xf numFmtId="0" fontId="14" fillId="2" borderId="2" xfId="0" applyFont="1" applyFill="1" applyBorder="1" applyAlignment="1">
      <alignment horizontal="right" vertical="center" wrapText="1"/>
    </xf>
    <xf numFmtId="3" fontId="14" fillId="7" borderId="14" xfId="0" applyNumberFormat="1" applyFont="1" applyFill="1" applyBorder="1" applyAlignment="1">
      <alignment horizontal="left" vertical="center"/>
    </xf>
    <xf numFmtId="3" fontId="14" fillId="7" borderId="14" xfId="0" applyNumberFormat="1" applyFont="1" applyFill="1" applyBorder="1" applyAlignment="1">
      <alignment vertical="center"/>
    </xf>
    <xf numFmtId="3" fontId="14" fillId="7" borderId="14" xfId="0" applyNumberFormat="1" applyFont="1" applyFill="1" applyBorder="1" applyAlignment="1">
      <alignment horizontal="right" vertical="center"/>
    </xf>
    <xf numFmtId="3" fontId="14" fillId="7" borderId="5" xfId="0" quotePrefix="1" applyNumberFormat="1" applyFont="1" applyFill="1" applyBorder="1" applyAlignment="1">
      <alignment horizontal="left" vertical="center" wrapText="1"/>
    </xf>
    <xf numFmtId="3" fontId="14" fillId="7" borderId="5" xfId="0" applyNumberFormat="1" applyFont="1" applyFill="1" applyBorder="1" applyAlignment="1">
      <alignment vertical="center"/>
    </xf>
    <xf numFmtId="3" fontId="14" fillId="7" borderId="5" xfId="0" applyNumberFormat="1" applyFont="1" applyFill="1" applyBorder="1" applyAlignment="1">
      <alignment horizontal="right" vertical="center" wrapText="1"/>
    </xf>
    <xf numFmtId="3" fontId="14" fillId="7" borderId="3" xfId="0" quotePrefix="1" applyNumberFormat="1" applyFont="1" applyFill="1" applyBorder="1" applyAlignment="1">
      <alignment horizontal="left" vertical="center" wrapText="1"/>
    </xf>
    <xf numFmtId="3" fontId="14" fillId="7" borderId="3" xfId="0" applyNumberFormat="1" applyFont="1" applyFill="1" applyBorder="1" applyAlignment="1">
      <alignment horizontal="left" vertical="center" wrapText="1"/>
    </xf>
    <xf numFmtId="3" fontId="14" fillId="7" borderId="3" xfId="0" applyNumberFormat="1" applyFont="1" applyFill="1" applyBorder="1" applyAlignment="1">
      <alignment vertical="center"/>
    </xf>
    <xf numFmtId="3" fontId="14" fillId="7" borderId="3" xfId="0" applyNumberFormat="1" applyFont="1" applyFill="1" applyBorder="1" applyAlignment="1">
      <alignment horizontal="right" vertical="center"/>
    </xf>
    <xf numFmtId="3" fontId="14" fillId="7" borderId="5" xfId="0" applyNumberFormat="1" applyFont="1" applyFill="1" applyBorder="1" applyAlignment="1">
      <alignment horizontal="left" vertical="center" wrapText="1"/>
    </xf>
    <xf numFmtId="3" fontId="14" fillId="7" borderId="5" xfId="0" applyNumberFormat="1" applyFont="1" applyFill="1" applyBorder="1" applyAlignment="1">
      <alignment horizontal="right" vertical="center"/>
    </xf>
    <xf numFmtId="3" fontId="14" fillId="7" borderId="14" xfId="0" applyNumberFormat="1" applyFont="1" applyFill="1" applyBorder="1" applyAlignment="1">
      <alignment horizontal="left" vertical="center" wrapText="1"/>
    </xf>
    <xf numFmtId="3" fontId="14" fillId="7" borderId="4" xfId="0" applyNumberFormat="1" applyFont="1" applyFill="1" applyBorder="1" applyAlignment="1">
      <alignment horizontal="left" vertical="center" wrapText="1"/>
    </xf>
    <xf numFmtId="3" fontId="14" fillId="7" borderId="4" xfId="0" applyNumberFormat="1" applyFont="1" applyFill="1" applyBorder="1" applyAlignment="1">
      <alignment horizontal="right" vertical="center"/>
    </xf>
    <xf numFmtId="3" fontId="14" fillId="7" borderId="0" xfId="0" applyNumberFormat="1" applyFont="1" applyFill="1" applyBorder="1" applyAlignment="1">
      <alignment horizontal="right" vertical="center"/>
    </xf>
    <xf numFmtId="3" fontId="14" fillId="7" borderId="23" xfId="0" applyNumberFormat="1" applyFont="1" applyFill="1" applyBorder="1" applyAlignment="1">
      <alignment horizontal="left" vertical="center" wrapText="1"/>
    </xf>
    <xf numFmtId="3" fontId="14" fillId="7" borderId="23" xfId="0" applyNumberFormat="1" applyFont="1" applyFill="1" applyBorder="1" applyAlignment="1">
      <alignment vertical="center"/>
    </xf>
    <xf numFmtId="3" fontId="14" fillId="7" borderId="23" xfId="0" applyNumberFormat="1" applyFont="1" applyFill="1" applyBorder="1" applyAlignment="1">
      <alignment horizontal="right" vertical="center"/>
    </xf>
    <xf numFmtId="3" fontId="14" fillId="7" borderId="3" xfId="0" applyNumberFormat="1" applyFont="1" applyFill="1" applyBorder="1" applyAlignment="1">
      <alignment horizontal="right" vertical="center" wrapText="1"/>
    </xf>
    <xf numFmtId="0" fontId="32" fillId="2" borderId="5" xfId="0" applyFont="1" applyFill="1" applyBorder="1" applyAlignment="1">
      <alignment horizontal="left" vertical="center"/>
    </xf>
    <xf numFmtId="0" fontId="14" fillId="2" borderId="0" xfId="0" applyFont="1" applyFill="1" applyBorder="1" applyAlignment="1">
      <alignment horizontal="left" vertical="center"/>
    </xf>
    <xf numFmtId="0" fontId="14" fillId="2" borderId="3" xfId="0" applyFont="1" applyFill="1" applyBorder="1" applyAlignment="1">
      <alignment horizontal="left" vertical="center"/>
    </xf>
    <xf numFmtId="10" fontId="43" fillId="10" borderId="4" xfId="16" applyNumberFormat="1" applyFont="1" applyFill="1" applyBorder="1" applyAlignment="1">
      <alignment horizontal="right" vertical="center"/>
    </xf>
    <xf numFmtId="3" fontId="43" fillId="10" borderId="15" xfId="0" applyNumberFormat="1" applyFont="1" applyFill="1" applyBorder="1" applyAlignment="1">
      <alignment horizontal="right" vertical="center"/>
    </xf>
    <xf numFmtId="0" fontId="14" fillId="2" borderId="0" xfId="0" applyFont="1" applyFill="1" applyBorder="1" applyAlignment="1">
      <alignment horizontal="left" vertical="center"/>
    </xf>
    <xf numFmtId="0" fontId="14" fillId="2" borderId="40" xfId="0" applyFont="1" applyFill="1" applyBorder="1" applyAlignment="1">
      <alignment horizontal="right" vertical="center" wrapText="1"/>
    </xf>
    <xf numFmtId="0" fontId="14" fillId="2" borderId="37" xfId="25" quotePrefix="1" applyNumberFormat="1" applyFont="1" applyFill="1" applyBorder="1" applyAlignment="1">
      <alignment vertical="center" wrapText="1"/>
    </xf>
    <xf numFmtId="0" fontId="43" fillId="2" borderId="5" xfId="26" applyFont="1" applyFill="1" applyBorder="1" applyAlignment="1">
      <alignment horizontal="left" vertical="center" wrapText="1"/>
    </xf>
    <xf numFmtId="3" fontId="43" fillId="2" borderId="5" xfId="26" applyNumberFormat="1" applyFont="1" applyFill="1" applyBorder="1" applyAlignment="1">
      <alignment horizontal="right" vertical="center"/>
    </xf>
    <xf numFmtId="0" fontId="43" fillId="2" borderId="5" xfId="26" applyFont="1" applyFill="1" applyBorder="1" applyAlignment="1">
      <alignment horizontal="left" vertical="center"/>
    </xf>
    <xf numFmtId="0" fontId="43" fillId="2" borderId="24" xfId="26" applyFont="1" applyFill="1" applyBorder="1" applyAlignment="1">
      <alignment horizontal="left" vertical="center" wrapText="1"/>
    </xf>
    <xf numFmtId="3" fontId="43" fillId="2" borderId="24" xfId="26" applyNumberFormat="1" applyFont="1" applyFill="1" applyBorder="1" applyAlignment="1">
      <alignment horizontal="right" vertical="center"/>
    </xf>
    <xf numFmtId="0" fontId="48" fillId="2" borderId="0" xfId="26" applyFont="1" applyFill="1" applyBorder="1" applyAlignment="1">
      <alignment vertical="center" wrapText="1"/>
    </xf>
    <xf numFmtId="0" fontId="43" fillId="2" borderId="5" xfId="26" applyFont="1" applyFill="1" applyBorder="1" applyAlignment="1">
      <alignment vertical="center"/>
    </xf>
    <xf numFmtId="3" fontId="43" fillId="0" borderId="5" xfId="26" applyNumberFormat="1" applyFont="1" applyFill="1" applyBorder="1" applyAlignment="1">
      <alignment vertical="center"/>
    </xf>
    <xf numFmtId="3" fontId="14" fillId="0" borderId="6" xfId="26" applyNumberFormat="1" applyFont="1" applyFill="1" applyBorder="1" applyAlignment="1">
      <alignment vertical="center"/>
    </xf>
    <xf numFmtId="3" fontId="43" fillId="2" borderId="4" xfId="26" applyNumberFormat="1" applyFont="1" applyFill="1" applyBorder="1" applyAlignment="1">
      <alignment horizontal="right" vertical="center"/>
    </xf>
    <xf numFmtId="3" fontId="43" fillId="2" borderId="23" xfId="26" applyNumberFormat="1" applyFont="1" applyFill="1" applyBorder="1" applyAlignment="1">
      <alignment horizontal="right" vertical="center"/>
    </xf>
    <xf numFmtId="0" fontId="43" fillId="2" borderId="6" xfId="25" applyNumberFormat="1" applyFont="1" applyFill="1" applyBorder="1" applyAlignment="1">
      <alignment horizontal="left" vertical="center" wrapText="1"/>
    </xf>
    <xf numFmtId="3" fontId="43" fillId="2" borderId="6" xfId="26" applyNumberFormat="1" applyFont="1" applyFill="1" applyBorder="1" applyAlignment="1">
      <alignment horizontal="right" vertical="center"/>
    </xf>
    <xf numFmtId="0" fontId="48" fillId="2" borderId="0" xfId="26" applyFont="1" applyFill="1" applyBorder="1" applyAlignment="1">
      <alignment horizontal="left" vertical="center"/>
    </xf>
    <xf numFmtId="165" fontId="38" fillId="2" borderId="0" xfId="26" applyNumberFormat="1" applyFont="1" applyFill="1" applyBorder="1" applyAlignment="1">
      <alignment horizontal="right" vertical="center"/>
    </xf>
    <xf numFmtId="9" fontId="43" fillId="2" borderId="21" xfId="16" applyFont="1" applyFill="1" applyBorder="1" applyAlignment="1">
      <alignment vertical="center" wrapText="1"/>
    </xf>
    <xf numFmtId="9" fontId="43" fillId="2" borderId="4" xfId="16" applyFont="1" applyFill="1" applyBorder="1" applyAlignment="1">
      <alignment vertical="center" wrapText="1"/>
    </xf>
    <xf numFmtId="9" fontId="43" fillId="2" borderId="5" xfId="16" applyFont="1" applyFill="1" applyBorder="1" applyAlignment="1">
      <alignment vertical="center" wrapText="1"/>
    </xf>
    <xf numFmtId="3" fontId="43" fillId="8" borderId="5" xfId="24" applyNumberFormat="1" applyFont="1" applyFill="1" applyBorder="1" applyAlignment="1">
      <alignment vertical="center"/>
    </xf>
    <xf numFmtId="3" fontId="43" fillId="8" borderId="0" xfId="24" applyNumberFormat="1" applyFont="1" applyFill="1" applyBorder="1" applyAlignment="1">
      <alignment vertical="center"/>
    </xf>
    <xf numFmtId="9" fontId="43" fillId="8" borderId="0" xfId="24" applyFont="1" applyFill="1" applyBorder="1" applyAlignment="1">
      <alignment horizontal="right" vertical="center"/>
    </xf>
    <xf numFmtId="3" fontId="50" fillId="8" borderId="5" xfId="24" applyNumberFormat="1" applyFont="1" applyFill="1" applyBorder="1" applyAlignment="1">
      <alignment vertical="center"/>
    </xf>
    <xf numFmtId="9" fontId="43" fillId="8" borderId="5" xfId="24" applyFont="1" applyFill="1" applyBorder="1" applyAlignment="1">
      <alignment horizontal="right" vertical="center"/>
    </xf>
    <xf numFmtId="3" fontId="14" fillId="8" borderId="6" xfId="25" applyNumberFormat="1" applyFont="1" applyFill="1" applyBorder="1" applyAlignment="1">
      <alignment vertical="center"/>
    </xf>
    <xf numFmtId="9" fontId="43" fillId="8" borderId="6" xfId="24" applyFont="1" applyFill="1" applyBorder="1" applyAlignment="1">
      <alignment horizontal="right" vertical="center"/>
    </xf>
    <xf numFmtId="0" fontId="38" fillId="0" borderId="0" xfId="0" applyFont="1"/>
    <xf numFmtId="9" fontId="14" fillId="2" borderId="6" xfId="16" applyFont="1" applyFill="1" applyBorder="1" applyAlignment="1">
      <alignment vertical="center"/>
    </xf>
    <xf numFmtId="0" fontId="14" fillId="12" borderId="41" xfId="28" applyFont="1" applyFill="1" applyBorder="1" applyAlignment="1">
      <alignment horizontal="right" vertical="center" wrapText="1"/>
    </xf>
    <xf numFmtId="0" fontId="43" fillId="2" borderId="0" xfId="25" applyNumberFormat="1" applyFont="1" applyFill="1" applyBorder="1" applyAlignment="1">
      <alignment horizontal="left" vertical="center"/>
    </xf>
    <xf numFmtId="3" fontId="43" fillId="2" borderId="0" xfId="0" applyNumberFormat="1" applyFont="1" applyFill="1" applyBorder="1" applyAlignment="1">
      <alignment horizontal="right" vertical="center"/>
    </xf>
    <xf numFmtId="0" fontId="43" fillId="2" borderId="5" xfId="25" applyNumberFormat="1" applyFont="1" applyFill="1" applyBorder="1" applyAlignment="1">
      <alignment horizontal="left" vertical="center"/>
    </xf>
    <xf numFmtId="0" fontId="8" fillId="0" borderId="0" xfId="28" applyAlignment="1">
      <alignment vertical="center"/>
    </xf>
    <xf numFmtId="0" fontId="14" fillId="12" borderId="6" xfId="28" applyFont="1" applyFill="1" applyBorder="1" applyAlignment="1">
      <alignment vertical="center" wrapText="1"/>
    </xf>
    <xf numFmtId="3" fontId="43" fillId="2" borderId="0" xfId="0" applyNumberFormat="1" applyFont="1" applyFill="1" applyBorder="1" applyAlignment="1">
      <alignment vertical="center"/>
    </xf>
    <xf numFmtId="3" fontId="43" fillId="2" borderId="6" xfId="0" applyNumberFormat="1" applyFont="1" applyFill="1" applyBorder="1" applyAlignment="1">
      <alignment vertical="center"/>
    </xf>
    <xf numFmtId="3" fontId="43" fillId="2" borderId="21" xfId="26" applyNumberFormat="1" applyFont="1" applyFill="1" applyBorder="1" applyAlignment="1">
      <alignment vertical="center"/>
    </xf>
    <xf numFmtId="3" fontId="43" fillId="9" borderId="5" xfId="26" applyNumberFormat="1" applyFont="1" applyFill="1" applyBorder="1" applyAlignment="1">
      <alignment vertical="center"/>
    </xf>
    <xf numFmtId="3" fontId="43" fillId="2" borderId="5" xfId="26" applyNumberFormat="1" applyFont="1" applyFill="1" applyBorder="1" applyAlignment="1">
      <alignment vertical="center"/>
    </xf>
    <xf numFmtId="3" fontId="43" fillId="9" borderId="23" xfId="26" applyNumberFormat="1" applyFont="1" applyFill="1" applyBorder="1" applyAlignment="1">
      <alignment vertical="center"/>
    </xf>
    <xf numFmtId="3" fontId="43" fillId="2" borderId="23" xfId="26" applyNumberFormat="1" applyFont="1" applyFill="1" applyBorder="1" applyAlignment="1">
      <alignment vertical="center"/>
    </xf>
    <xf numFmtId="3" fontId="43" fillId="9" borderId="21" xfId="26" applyNumberFormat="1" applyFont="1" applyFill="1" applyBorder="1" applyAlignment="1">
      <alignment vertical="center"/>
    </xf>
    <xf numFmtId="3" fontId="52" fillId="2" borderId="5" xfId="26" applyNumberFormat="1" applyFont="1" applyFill="1" applyBorder="1" applyAlignment="1">
      <alignment vertical="center"/>
    </xf>
    <xf numFmtId="0" fontId="43" fillId="2" borderId="5" xfId="26" applyFont="1" applyFill="1" applyBorder="1" applyAlignment="1">
      <alignment horizontal="left" vertical="center" indent="1"/>
    </xf>
    <xf numFmtId="0" fontId="43" fillId="2" borderId="6" xfId="26" applyFont="1" applyFill="1" applyBorder="1" applyAlignment="1">
      <alignment horizontal="left" vertical="center" indent="1"/>
    </xf>
    <xf numFmtId="3" fontId="43" fillId="2" borderId="6" xfId="26" applyNumberFormat="1" applyFont="1" applyFill="1" applyBorder="1" applyAlignment="1">
      <alignment vertical="center"/>
    </xf>
    <xf numFmtId="3" fontId="14" fillId="0" borderId="21" xfId="26" applyNumberFormat="1" applyFont="1" applyFill="1" applyBorder="1" applyAlignment="1">
      <alignment vertical="center"/>
    </xf>
    <xf numFmtId="3" fontId="43" fillId="2" borderId="4" xfId="0" applyNumberFormat="1" applyFont="1" applyFill="1" applyBorder="1" applyAlignment="1">
      <alignment vertical="center"/>
    </xf>
    <xf numFmtId="14" fontId="43" fillId="2" borderId="0" xfId="26" applyNumberFormat="1" applyFont="1" applyFill="1" applyBorder="1" applyAlignment="1">
      <alignment horizontal="left" vertical="center"/>
    </xf>
    <xf numFmtId="168" fontId="43" fillId="2" borderId="0" xfId="26" applyNumberFormat="1" applyFont="1" applyFill="1" applyBorder="1" applyAlignment="1">
      <alignment vertical="center"/>
    </xf>
    <xf numFmtId="14" fontId="43" fillId="2" borderId="5" xfId="26" applyNumberFormat="1" applyFont="1" applyFill="1" applyBorder="1" applyAlignment="1">
      <alignment horizontal="left" vertical="center"/>
    </xf>
    <xf numFmtId="0" fontId="65" fillId="2" borderId="0" xfId="26" quotePrefix="1" applyFont="1" applyFill="1" applyBorder="1" applyAlignment="1">
      <alignment vertical="center"/>
    </xf>
    <xf numFmtId="14" fontId="43" fillId="2" borderId="6" xfId="26" applyNumberFormat="1" applyFont="1" applyFill="1" applyBorder="1" applyAlignment="1">
      <alignment horizontal="left" vertical="center"/>
    </xf>
    <xf numFmtId="0" fontId="43" fillId="2" borderId="0" xfId="26" quotePrefix="1" applyFont="1" applyFill="1" applyBorder="1" applyAlignment="1">
      <alignment horizontal="left" vertical="center"/>
    </xf>
    <xf numFmtId="0" fontId="14" fillId="2" borderId="0" xfId="0" applyFont="1" applyFill="1" applyBorder="1" applyAlignment="1">
      <alignment horizontal="left" vertical="center"/>
    </xf>
    <xf numFmtId="0" fontId="14" fillId="2" borderId="3" xfId="0" applyFont="1" applyFill="1" applyBorder="1" applyAlignment="1">
      <alignment horizontal="left" vertical="center"/>
    </xf>
    <xf numFmtId="0" fontId="14" fillId="2" borderId="3" xfId="0" applyFont="1" applyFill="1" applyBorder="1" applyAlignment="1">
      <alignment horizontal="right" vertical="center" wrapText="1"/>
    </xf>
    <xf numFmtId="3" fontId="43" fillId="2" borderId="32" xfId="25" applyNumberFormat="1" applyFont="1" applyFill="1" applyBorder="1" applyAlignment="1">
      <alignment horizontal="right" vertical="center" wrapText="1"/>
    </xf>
    <xf numFmtId="3" fontId="43" fillId="2" borderId="38" xfId="25" applyNumberFormat="1" applyFont="1" applyFill="1" applyBorder="1" applyAlignment="1">
      <alignment horizontal="right" vertical="center" wrapText="1"/>
    </xf>
    <xf numFmtId="3" fontId="43" fillId="2" borderId="4" xfId="25" applyNumberFormat="1" applyFont="1" applyFill="1" applyBorder="1" applyAlignment="1">
      <alignment horizontal="right" vertical="center" wrapText="1"/>
    </xf>
    <xf numFmtId="0" fontId="43" fillId="2" borderId="6" xfId="0" applyFont="1" applyFill="1" applyBorder="1" applyAlignment="1">
      <alignment horizontal="left" vertical="center" wrapText="1"/>
    </xf>
    <xf numFmtId="3" fontId="43" fillId="2" borderId="33" xfId="0" applyNumberFormat="1" applyFont="1" applyFill="1" applyBorder="1" applyAlignment="1">
      <alignment horizontal="right" vertical="center" wrapText="1"/>
    </xf>
    <xf numFmtId="3" fontId="43" fillId="2" borderId="39" xfId="0" applyNumberFormat="1" applyFont="1" applyFill="1" applyBorder="1" applyAlignment="1">
      <alignment horizontal="right" vertical="center" wrapText="1"/>
    </xf>
    <xf numFmtId="3" fontId="43" fillId="2" borderId="6" xfId="0" applyNumberFormat="1" applyFont="1" applyFill="1" applyBorder="1" applyAlignment="1">
      <alignment horizontal="right" vertical="center" wrapText="1"/>
    </xf>
    <xf numFmtId="0" fontId="29" fillId="0" borderId="1" xfId="0" applyFont="1" applyBorder="1" applyAlignment="1">
      <alignment vertical="center"/>
    </xf>
    <xf numFmtId="175" fontId="15" fillId="2" borderId="0" xfId="0" applyNumberFormat="1" applyFont="1" applyFill="1" applyBorder="1" applyAlignment="1">
      <alignment horizontal="right" vertical="center"/>
    </xf>
    <xf numFmtId="0" fontId="43" fillId="2" borderId="5" xfId="0" applyFont="1" applyFill="1" applyBorder="1" applyAlignment="1">
      <alignment vertical="center"/>
    </xf>
    <xf numFmtId="0" fontId="43" fillId="2" borderId="5" xfId="0" applyFont="1" applyFill="1" applyBorder="1" applyAlignment="1">
      <alignment horizontal="left" vertical="center" indent="1"/>
    </xf>
    <xf numFmtId="177" fontId="43" fillId="2" borderId="5" xfId="24" applyNumberFormat="1" applyFont="1" applyFill="1" applyBorder="1" applyAlignment="1">
      <alignment horizontal="right" vertical="center"/>
    </xf>
    <xf numFmtId="0" fontId="58" fillId="2" borderId="0" xfId="0" applyFont="1" applyFill="1" applyBorder="1" applyAlignment="1">
      <alignment horizontal="left" vertical="center"/>
    </xf>
    <xf numFmtId="0" fontId="58" fillId="2" borderId="0" xfId="0" applyFont="1" applyFill="1" applyBorder="1" applyAlignment="1">
      <alignment vertical="center"/>
    </xf>
    <xf numFmtId="0" fontId="58" fillId="2" borderId="5" xfId="0" applyFont="1" applyFill="1" applyBorder="1" applyAlignment="1">
      <alignment horizontal="left" vertical="center"/>
    </xf>
    <xf numFmtId="0" fontId="58" fillId="2" borderId="5" xfId="0" applyFont="1" applyFill="1" applyBorder="1" applyAlignment="1">
      <alignment vertical="center"/>
    </xf>
    <xf numFmtId="3" fontId="50" fillId="0" borderId="5" xfId="0" applyNumberFormat="1" applyFont="1" applyFill="1" applyBorder="1" applyAlignment="1">
      <alignment vertical="center"/>
    </xf>
    <xf numFmtId="0" fontId="58" fillId="2" borderId="5" xfId="0" applyFont="1" applyFill="1" applyBorder="1" applyAlignment="1">
      <alignment horizontal="left" vertical="center" wrapText="1"/>
    </xf>
    <xf numFmtId="0" fontId="32" fillId="2" borderId="6" xfId="0" applyFont="1" applyFill="1" applyBorder="1" applyAlignment="1">
      <alignment horizontal="left" vertical="center"/>
    </xf>
    <xf numFmtId="0" fontId="43" fillId="2" borderId="0" xfId="0" applyFont="1" applyFill="1" applyBorder="1" applyAlignment="1">
      <alignment horizontal="left" vertical="center"/>
    </xf>
    <xf numFmtId="0" fontId="43" fillId="2" borderId="5" xfId="0" applyFont="1" applyFill="1" applyBorder="1" applyAlignment="1">
      <alignment horizontal="left" vertical="center"/>
    </xf>
    <xf numFmtId="0" fontId="43" fillId="2" borderId="5" xfId="0" applyFont="1" applyFill="1" applyBorder="1" applyAlignment="1">
      <alignment vertical="center" wrapText="1"/>
    </xf>
    <xf numFmtId="0" fontId="43" fillId="2" borderId="6" xfId="0" applyFont="1" applyFill="1" applyBorder="1" applyAlignment="1">
      <alignment horizontal="left" vertical="center"/>
    </xf>
    <xf numFmtId="0" fontId="43" fillId="2" borderId="5" xfId="0" applyFont="1" applyFill="1" applyBorder="1" applyAlignment="1">
      <alignment horizontal="justify" vertical="center" wrapText="1"/>
    </xf>
    <xf numFmtId="3" fontId="43" fillId="2" borderId="5" xfId="0" quotePrefix="1" applyNumberFormat="1" applyFont="1" applyFill="1" applyBorder="1" applyAlignment="1">
      <alignment horizontal="right" vertical="center"/>
    </xf>
    <xf numFmtId="0" fontId="43" fillId="2" borderId="0" xfId="0" applyFont="1" applyFill="1" applyBorder="1" applyAlignment="1">
      <alignment horizontal="justify" vertical="center" wrapText="1"/>
    </xf>
    <xf numFmtId="3" fontId="43" fillId="2" borderId="5" xfId="0" applyNumberFormat="1" applyFont="1" applyFill="1" applyBorder="1" applyAlignment="1">
      <alignment horizontal="right" vertical="center" wrapText="1"/>
    </xf>
    <xf numFmtId="0" fontId="43" fillId="2" borderId="23" xfId="0" applyFont="1" applyFill="1" applyBorder="1" applyAlignment="1">
      <alignment horizontal="justify" vertical="center" wrapText="1"/>
    </xf>
    <xf numFmtId="3" fontId="43" fillId="2" borderId="23" xfId="0" applyNumberFormat="1" applyFont="1" applyFill="1" applyBorder="1" applyAlignment="1">
      <alignment vertical="center"/>
    </xf>
    <xf numFmtId="3" fontId="43" fillId="2" borderId="23" xfId="0" quotePrefix="1" applyNumberFormat="1" applyFont="1" applyFill="1" applyBorder="1" applyAlignment="1">
      <alignment horizontal="right" vertical="center"/>
    </xf>
    <xf numFmtId="0" fontId="43" fillId="2" borderId="6" xfId="0" applyFont="1" applyFill="1" applyBorder="1" applyAlignment="1">
      <alignment horizontal="justify" vertical="center" wrapText="1"/>
    </xf>
    <xf numFmtId="3" fontId="43" fillId="2" borderId="6" xfId="0" applyNumberFormat="1" applyFont="1" applyFill="1" applyBorder="1" applyAlignment="1">
      <alignment horizontal="right" vertical="center"/>
    </xf>
    <xf numFmtId="3" fontId="43" fillId="9" borderId="22" xfId="0" applyNumberFormat="1" applyFont="1" applyFill="1" applyBorder="1" applyAlignment="1">
      <alignment horizontal="right" vertical="center"/>
    </xf>
    <xf numFmtId="3" fontId="43" fillId="9" borderId="5" xfId="0" applyNumberFormat="1" applyFont="1" applyFill="1" applyBorder="1" applyAlignment="1">
      <alignment horizontal="right" vertical="center"/>
    </xf>
    <xf numFmtId="3" fontId="43" fillId="9" borderId="23" xfId="0" applyNumberFormat="1" applyFont="1" applyFill="1" applyBorder="1" applyAlignment="1">
      <alignment horizontal="right" vertical="center"/>
    </xf>
    <xf numFmtId="3" fontId="43" fillId="9" borderId="4" xfId="0" applyNumberFormat="1" applyFont="1" applyFill="1" applyBorder="1" applyAlignment="1">
      <alignment horizontal="right" vertical="center"/>
    </xf>
    <xf numFmtId="3" fontId="43" fillId="9" borderId="6" xfId="0" applyNumberFormat="1" applyFont="1" applyFill="1" applyBorder="1" applyAlignment="1">
      <alignment horizontal="right" vertical="center"/>
    </xf>
    <xf numFmtId="3" fontId="43" fillId="2" borderId="5" xfId="25" applyNumberFormat="1" applyFont="1" applyFill="1" applyBorder="1" applyAlignment="1">
      <alignment horizontal="right" vertical="center" wrapText="1"/>
    </xf>
    <xf numFmtId="3" fontId="51" fillId="2" borderId="5" xfId="25" applyNumberFormat="1" applyFont="1" applyFill="1" applyBorder="1" applyAlignment="1">
      <alignment horizontal="right" vertical="center" wrapText="1"/>
    </xf>
    <xf numFmtId="0" fontId="17" fillId="2" borderId="0" xfId="0" applyFont="1" applyFill="1" applyBorder="1" applyAlignment="1">
      <alignment horizontal="left" vertical="center" wrapText="1"/>
    </xf>
    <xf numFmtId="0" fontId="47" fillId="0" borderId="0" xfId="0" applyFont="1" applyFill="1" applyAlignment="1">
      <alignment horizontal="left" vertical="center"/>
    </xf>
    <xf numFmtId="177" fontId="14" fillId="0" borderId="14" xfId="16" applyNumberFormat="1" applyFont="1" applyFill="1" applyBorder="1" applyAlignment="1">
      <alignment horizontal="right" vertical="center"/>
    </xf>
    <xf numFmtId="10" fontId="31" fillId="0" borderId="0" xfId="30" applyNumberFormat="1" applyFont="1" applyBorder="1" applyAlignment="1">
      <alignment vertical="center"/>
    </xf>
    <xf numFmtId="0" fontId="68" fillId="2" borderId="0" xfId="0" quotePrefix="1" applyFont="1" applyFill="1" applyBorder="1" applyAlignment="1">
      <alignment vertical="center" wrapText="1"/>
    </xf>
    <xf numFmtId="0" fontId="68" fillId="0" borderId="0" xfId="0" quotePrefix="1" applyFont="1" applyFill="1" applyBorder="1" applyAlignment="1">
      <alignment horizontal="left" vertical="center" wrapText="1"/>
    </xf>
    <xf numFmtId="0" fontId="66" fillId="0" borderId="0" xfId="0" applyFont="1" applyAlignment="1"/>
    <xf numFmtId="0" fontId="68" fillId="0" borderId="0" xfId="0" quotePrefix="1" applyFont="1" applyFill="1" applyBorder="1" applyAlignment="1">
      <alignment horizontal="left" vertical="center"/>
    </xf>
    <xf numFmtId="14" fontId="69" fillId="2" borderId="3" xfId="0" quotePrefix="1" applyNumberFormat="1" applyFont="1" applyFill="1" applyBorder="1" applyAlignment="1">
      <alignment horizontal="right" vertical="center"/>
    </xf>
    <xf numFmtId="14" fontId="70" fillId="2" borderId="3" xfId="0" quotePrefix="1" applyNumberFormat="1" applyFont="1" applyFill="1" applyBorder="1" applyAlignment="1">
      <alignment horizontal="right" vertical="center"/>
    </xf>
    <xf numFmtId="0" fontId="72" fillId="2" borderId="0" xfId="0" applyFont="1" applyFill="1" applyAlignment="1">
      <alignment vertical="center"/>
    </xf>
    <xf numFmtId="0" fontId="68" fillId="2" borderId="0" xfId="0" quotePrefix="1" applyFont="1" applyFill="1" applyBorder="1" applyAlignment="1">
      <alignment horizontal="left" vertical="center"/>
    </xf>
    <xf numFmtId="0" fontId="72" fillId="2" borderId="0" xfId="0" applyFont="1" applyFill="1"/>
    <xf numFmtId="0" fontId="72" fillId="2" borderId="0" xfId="0" applyFont="1" applyFill="1" applyAlignment="1"/>
    <xf numFmtId="0" fontId="68" fillId="2" borderId="0" xfId="28" quotePrefix="1" applyFont="1" applyFill="1" applyBorder="1" applyAlignment="1">
      <alignment horizontal="left" vertical="center"/>
    </xf>
    <xf numFmtId="0" fontId="68" fillId="2" borderId="0" xfId="26" quotePrefix="1" applyFont="1" applyFill="1" applyBorder="1" applyAlignment="1">
      <alignment vertical="center" wrapText="1"/>
    </xf>
    <xf numFmtId="0" fontId="68" fillId="2" borderId="0" xfId="26" quotePrefix="1" applyFont="1" applyFill="1" applyBorder="1" applyAlignment="1">
      <alignment horizontal="left" vertical="center" wrapText="1"/>
    </xf>
    <xf numFmtId="0" fontId="68" fillId="2" borderId="0" xfId="26" quotePrefix="1" applyFont="1" applyFill="1" applyBorder="1" applyAlignment="1">
      <alignment horizontal="left" vertical="center"/>
    </xf>
    <xf numFmtId="0" fontId="72" fillId="2" borderId="0" xfId="26" applyFont="1" applyFill="1"/>
    <xf numFmtId="0" fontId="68" fillId="2" borderId="0" xfId="26" applyFont="1" applyFill="1" applyBorder="1" applyAlignment="1">
      <alignment vertical="center"/>
    </xf>
    <xf numFmtId="165" fontId="47" fillId="2" borderId="0" xfId="0" applyNumberFormat="1" applyFont="1" applyFill="1" applyBorder="1" applyAlignment="1">
      <alignment horizontal="right"/>
    </xf>
    <xf numFmtId="0" fontId="74" fillId="2" borderId="18" xfId="0" applyFont="1" applyFill="1" applyBorder="1" applyAlignment="1">
      <alignment horizontal="right" vertical="center" wrapText="1"/>
    </xf>
    <xf numFmtId="0" fontId="74" fillId="2" borderId="18" xfId="0" applyFont="1" applyFill="1" applyBorder="1" applyAlignment="1">
      <alignment horizontal="right" vertical="center"/>
    </xf>
    <xf numFmtId="0" fontId="68" fillId="2" borderId="0" xfId="0" applyFont="1" applyFill="1" applyAlignment="1">
      <alignment horizontal="left" wrapText="1"/>
    </xf>
    <xf numFmtId="3" fontId="14" fillId="2" borderId="0" xfId="0" applyNumberFormat="1" applyFont="1" applyFill="1" applyBorder="1" applyAlignment="1">
      <alignment horizontal="right" vertical="center"/>
    </xf>
    <xf numFmtId="0" fontId="75" fillId="0" borderId="0" xfId="31" applyFont="1" applyFill="1" applyBorder="1" applyAlignment="1">
      <alignment horizontal="center" vertical="center" wrapText="1"/>
    </xf>
    <xf numFmtId="0" fontId="10" fillId="2" borderId="0" xfId="26" quotePrefix="1" applyFont="1" applyFill="1" applyBorder="1" applyAlignment="1">
      <alignment horizontal="left" vertical="center" wrapText="1"/>
    </xf>
    <xf numFmtId="0" fontId="14" fillId="2" borderId="5" xfId="26" applyFont="1" applyFill="1" applyBorder="1" applyAlignment="1">
      <alignment horizontal="left" vertical="center" wrapText="1"/>
    </xf>
    <xf numFmtId="0" fontId="14" fillId="2" borderId="5" xfId="26" applyFont="1" applyFill="1" applyBorder="1" applyAlignment="1">
      <alignment horizontal="left" vertical="center"/>
    </xf>
    <xf numFmtId="0" fontId="14" fillId="2" borderId="6" xfId="26" applyFont="1" applyFill="1" applyBorder="1" applyAlignment="1">
      <alignment horizontal="center" vertical="center"/>
    </xf>
    <xf numFmtId="0" fontId="45" fillId="2" borderId="0" xfId="26" applyFont="1" applyFill="1" applyBorder="1" applyAlignment="1">
      <alignment horizontal="center" vertical="center"/>
    </xf>
    <xf numFmtId="0" fontId="45" fillId="2" borderId="0" xfId="26" applyFont="1" applyFill="1" applyBorder="1" applyAlignment="1">
      <alignment horizontal="left" vertical="center"/>
    </xf>
    <xf numFmtId="3" fontId="45" fillId="2" borderId="0" xfId="26" applyNumberFormat="1" applyFont="1" applyFill="1" applyBorder="1" applyAlignment="1">
      <alignment horizontal="right" vertical="center"/>
    </xf>
    <xf numFmtId="0" fontId="45" fillId="2" borderId="5" xfId="26" applyFont="1" applyFill="1" applyBorder="1" applyAlignment="1">
      <alignment horizontal="center" vertical="center"/>
    </xf>
    <xf numFmtId="0" fontId="45" fillId="2" borderId="5" xfId="26" applyFont="1" applyFill="1" applyBorder="1" applyAlignment="1">
      <alignment horizontal="left" vertical="center" wrapText="1"/>
    </xf>
    <xf numFmtId="3" fontId="45" fillId="2" borderId="5" xfId="26" applyNumberFormat="1" applyFont="1" applyFill="1" applyBorder="1" applyAlignment="1">
      <alignment horizontal="right" vertical="center"/>
    </xf>
    <xf numFmtId="3" fontId="14" fillId="2" borderId="6" xfId="26" applyNumberFormat="1" applyFont="1" applyFill="1" applyBorder="1" applyAlignment="1">
      <alignment horizontal="right" vertical="center"/>
    </xf>
    <xf numFmtId="0" fontId="49" fillId="2" borderId="0" xfId="26" applyFont="1" applyFill="1" applyBorder="1"/>
    <xf numFmtId="3" fontId="45" fillId="2" borderId="5" xfId="26" applyNumberFormat="1" applyFont="1" applyFill="1" applyBorder="1" applyAlignment="1">
      <alignment vertical="center"/>
    </xf>
    <xf numFmtId="0" fontId="43" fillId="2" borderId="5" xfId="26" applyFont="1" applyFill="1" applyBorder="1" applyAlignment="1">
      <alignment horizontal="center" vertical="center"/>
    </xf>
    <xf numFmtId="3" fontId="14" fillId="2" borderId="14" xfId="26" applyNumberFormat="1" applyFont="1" applyFill="1" applyBorder="1" applyAlignment="1">
      <alignment vertical="center"/>
    </xf>
    <xf numFmtId="0" fontId="45" fillId="2" borderId="5" xfId="26" applyFont="1" applyFill="1" applyBorder="1" applyAlignment="1">
      <alignment horizontal="left" vertical="center"/>
    </xf>
    <xf numFmtId="0" fontId="45" fillId="2" borderId="6" xfId="26" applyFont="1" applyFill="1" applyBorder="1" applyAlignment="1">
      <alignment horizontal="center" vertical="center"/>
    </xf>
    <xf numFmtId="0" fontId="45" fillId="2" borderId="6" xfId="26" applyFont="1" applyFill="1" applyBorder="1" applyAlignment="1">
      <alignment horizontal="left" vertical="center" wrapText="1"/>
    </xf>
    <xf numFmtId="3" fontId="45" fillId="2" borderId="6" xfId="26" applyNumberFormat="1" applyFont="1" applyFill="1" applyBorder="1" applyAlignment="1">
      <alignment vertical="center"/>
    </xf>
    <xf numFmtId="0" fontId="45" fillId="2" borderId="0" xfId="26" applyFont="1" applyFill="1" applyBorder="1" applyAlignment="1">
      <alignment horizontal="left" vertical="center" wrapText="1"/>
    </xf>
    <xf numFmtId="3" fontId="45" fillId="2" borderId="6" xfId="26" applyNumberFormat="1" applyFont="1" applyFill="1" applyBorder="1" applyAlignment="1">
      <alignment horizontal="right" vertical="center"/>
    </xf>
    <xf numFmtId="0" fontId="14" fillId="2" borderId="21" xfId="0" applyFont="1" applyFill="1" applyBorder="1" applyAlignment="1">
      <alignment horizontal="left" vertical="center" indent="1"/>
    </xf>
    <xf numFmtId="175" fontId="14" fillId="2" borderId="21" xfId="0" applyNumberFormat="1" applyFont="1" applyFill="1" applyBorder="1" applyAlignment="1">
      <alignment vertical="center"/>
    </xf>
    <xf numFmtId="0" fontId="14" fillId="2" borderId="5" xfId="0" applyFont="1" applyFill="1" applyBorder="1" applyAlignment="1">
      <alignment horizontal="left" vertical="center" indent="1"/>
    </xf>
    <xf numFmtId="3" fontId="38" fillId="2" borderId="0" xfId="0" applyNumberFormat="1" applyFont="1" applyFill="1" applyBorder="1" applyAlignment="1">
      <alignment vertical="center"/>
    </xf>
    <xf numFmtId="0" fontId="76" fillId="2" borderId="0" xfId="0" applyFont="1" applyFill="1" applyBorder="1" applyAlignment="1">
      <alignment horizontal="right" vertical="center"/>
    </xf>
    <xf numFmtId="0" fontId="77" fillId="0" borderId="3" xfId="6" applyNumberFormat="1" applyFont="1" applyFill="1" applyBorder="1" applyAlignment="1">
      <alignment horizontal="center"/>
    </xf>
    <xf numFmtId="179" fontId="14" fillId="0" borderId="5" xfId="32" applyNumberFormat="1" applyFont="1" applyFill="1" applyBorder="1" applyAlignment="1">
      <alignment horizontal="left" vertical="center"/>
    </xf>
    <xf numFmtId="180" fontId="43" fillId="0" borderId="21" xfId="6" applyNumberFormat="1" applyFont="1" applyFill="1" applyBorder="1" applyAlignment="1">
      <alignment horizontal="right" vertical="center"/>
    </xf>
    <xf numFmtId="181" fontId="43" fillId="0" borderId="5" xfId="6" applyNumberFormat="1" applyFont="1" applyFill="1" applyBorder="1" applyAlignment="1">
      <alignment horizontal="right" vertical="center"/>
    </xf>
    <xf numFmtId="181" fontId="43" fillId="0" borderId="14" xfId="6" applyNumberFormat="1" applyFont="1" applyFill="1" applyBorder="1" applyAlignment="1">
      <alignment horizontal="right" vertical="center"/>
    </xf>
    <xf numFmtId="180" fontId="14" fillId="0" borderId="4" xfId="6" applyNumberFormat="1" applyFont="1" applyFill="1" applyBorder="1" applyAlignment="1">
      <alignment horizontal="left" vertical="center"/>
    </xf>
    <xf numFmtId="181" fontId="43" fillId="0" borderId="4" xfId="6" applyNumberFormat="1" applyFont="1" applyFill="1" applyBorder="1" applyAlignment="1">
      <alignment horizontal="right" vertical="center"/>
    </xf>
    <xf numFmtId="181" fontId="14" fillId="0" borderId="15" xfId="6" applyNumberFormat="1" applyFont="1" applyFill="1" applyBorder="1" applyAlignment="1">
      <alignment horizontal="right" vertical="center"/>
    </xf>
    <xf numFmtId="181" fontId="43" fillId="0" borderId="0" xfId="6" applyNumberFormat="1" applyFont="1" applyFill="1" applyBorder="1" applyAlignment="1">
      <alignment horizontal="right" vertical="center"/>
    </xf>
    <xf numFmtId="0" fontId="38" fillId="0" borderId="0" xfId="0" applyFont="1" applyFill="1" applyBorder="1" applyAlignment="1">
      <alignment vertical="center"/>
    </xf>
    <xf numFmtId="0" fontId="43" fillId="2" borderId="5" xfId="0" applyFont="1" applyFill="1" applyBorder="1" applyAlignment="1">
      <alignment horizontal="left" vertical="center" wrapText="1" indent="1"/>
    </xf>
    <xf numFmtId="180" fontId="43" fillId="0" borderId="5" xfId="6" applyNumberFormat="1" applyFont="1" applyFill="1" applyBorder="1" applyAlignment="1">
      <alignment horizontal="left" vertical="center"/>
    </xf>
    <xf numFmtId="180" fontId="43" fillId="0" borderId="5" xfId="6" applyNumberFormat="1" applyFont="1" applyFill="1" applyBorder="1" applyAlignment="1">
      <alignment horizontal="left" vertical="center" wrapText="1"/>
    </xf>
    <xf numFmtId="180" fontId="43" fillId="0" borderId="23" xfId="6" applyNumberFormat="1" applyFont="1" applyFill="1" applyBorder="1" applyAlignment="1">
      <alignment horizontal="left" vertical="center"/>
    </xf>
    <xf numFmtId="180" fontId="43" fillId="0" borderId="0" xfId="6" applyNumberFormat="1" applyFont="1" applyFill="1" applyBorder="1" applyAlignment="1">
      <alignment horizontal="left" vertical="center"/>
    </xf>
    <xf numFmtId="0" fontId="11" fillId="0" borderId="0" xfId="26" applyFont="1" applyFill="1" applyBorder="1" applyAlignment="1">
      <alignment vertical="center"/>
    </xf>
    <xf numFmtId="0" fontId="12" fillId="0" borderId="0" xfId="26" applyFont="1" applyFill="1" applyBorder="1" applyAlignment="1">
      <alignment horizontal="left" vertical="center" wrapText="1"/>
    </xf>
    <xf numFmtId="179" fontId="14" fillId="0" borderId="5" xfId="32" applyNumberFormat="1" applyFont="1" applyFill="1" applyBorder="1" applyAlignment="1">
      <alignment vertical="center" wrapText="1"/>
    </xf>
    <xf numFmtId="179" fontId="14" fillId="0" borderId="6" xfId="32" applyNumberFormat="1" applyFont="1" applyFill="1" applyBorder="1" applyAlignment="1">
      <alignment vertical="center" wrapText="1"/>
    </xf>
    <xf numFmtId="180" fontId="43" fillId="0" borderId="5" xfId="6" applyNumberFormat="1" applyFont="1" applyFill="1" applyBorder="1" applyAlignment="1">
      <alignment vertical="center" wrapText="1"/>
    </xf>
    <xf numFmtId="179" fontId="43" fillId="0" borderId="5" xfId="32" applyNumberFormat="1" applyFont="1" applyFill="1" applyBorder="1" applyAlignment="1">
      <alignment vertical="center" wrapText="1"/>
    </xf>
    <xf numFmtId="180" fontId="43" fillId="0" borderId="5" xfId="6" applyNumberFormat="1" applyFont="1" applyFill="1" applyBorder="1" applyAlignment="1">
      <alignment vertical="center"/>
    </xf>
    <xf numFmtId="0" fontId="38" fillId="0" borderId="0" xfId="26" applyFont="1" applyBorder="1" applyAlignment="1">
      <alignment vertical="center"/>
    </xf>
    <xf numFmtId="0" fontId="38" fillId="0" borderId="0" xfId="26" applyFont="1" applyBorder="1" applyAlignment="1">
      <alignment horizontal="center" vertical="center"/>
    </xf>
    <xf numFmtId="0" fontId="48" fillId="0" borderId="0" xfId="26" applyFont="1" applyBorder="1" applyAlignment="1">
      <alignment vertical="center"/>
    </xf>
    <xf numFmtId="0" fontId="48" fillId="0" borderId="0" xfId="26" applyFont="1" applyFill="1" applyBorder="1" applyAlignment="1">
      <alignment vertical="center"/>
    </xf>
    <xf numFmtId="177" fontId="38" fillId="0" borderId="0" xfId="26" applyNumberFormat="1" applyFont="1" applyBorder="1" applyAlignment="1">
      <alignment vertical="center"/>
    </xf>
    <xf numFmtId="0" fontId="38" fillId="2" borderId="0" xfId="26" applyFont="1" applyFill="1" applyBorder="1" applyAlignment="1">
      <alignment vertical="center"/>
    </xf>
    <xf numFmtId="177" fontId="38" fillId="2" borderId="0" xfId="26" applyNumberFormat="1" applyFont="1" applyFill="1" applyBorder="1" applyAlignment="1">
      <alignment vertical="center"/>
    </xf>
    <xf numFmtId="0" fontId="38" fillId="0" borderId="0" xfId="26" applyFont="1" applyFill="1" applyBorder="1" applyAlignment="1">
      <alignment vertical="center"/>
    </xf>
    <xf numFmtId="3" fontId="58" fillId="0" borderId="0" xfId="16" quotePrefix="1" applyNumberFormat="1" applyFont="1" applyFill="1" applyBorder="1" applyAlignment="1">
      <alignment horizontal="center" vertical="center" wrapText="1"/>
    </xf>
    <xf numFmtId="0" fontId="58" fillId="0" borderId="0" xfId="26" applyFont="1" applyFill="1" applyBorder="1" applyAlignment="1">
      <alignment horizontal="center" vertical="center" wrapText="1"/>
    </xf>
    <xf numFmtId="177" fontId="58" fillId="0" borderId="0" xfId="16" applyNumberFormat="1" applyFont="1" applyFill="1" applyBorder="1" applyAlignment="1">
      <alignment horizontal="center" vertical="center" wrapText="1"/>
    </xf>
    <xf numFmtId="0" fontId="10" fillId="2" borderId="0" xfId="26" applyFont="1" applyFill="1" applyBorder="1" applyAlignment="1">
      <alignment horizontal="left" vertical="center"/>
    </xf>
    <xf numFmtId="3" fontId="11" fillId="2" borderId="0" xfId="26" applyNumberFormat="1" applyFont="1" applyFill="1" applyBorder="1" applyAlignment="1">
      <alignment vertical="center"/>
    </xf>
    <xf numFmtId="0" fontId="53" fillId="2" borderId="0" xfId="26" quotePrefix="1" applyFont="1" applyFill="1" applyBorder="1" applyAlignment="1">
      <alignment horizontal="left"/>
    </xf>
    <xf numFmtId="0" fontId="53" fillId="2" borderId="0" xfId="26" applyFont="1" applyFill="1" applyBorder="1" applyAlignment="1">
      <alignment horizontal="left"/>
    </xf>
    <xf numFmtId="3" fontId="11" fillId="2" borderId="0" xfId="26" applyNumberFormat="1" applyFont="1" applyFill="1" applyBorder="1"/>
    <xf numFmtId="0" fontId="14" fillId="2" borderId="15" xfId="25" applyNumberFormat="1" applyFont="1" applyFill="1" applyBorder="1" applyAlignment="1">
      <alignment vertical="center" wrapText="1"/>
    </xf>
    <xf numFmtId="3" fontId="15" fillId="2" borderId="15" xfId="26" applyNumberFormat="1" applyFont="1" applyFill="1" applyBorder="1" applyAlignment="1">
      <alignment vertical="center"/>
    </xf>
    <xf numFmtId="165" fontId="11" fillId="2" borderId="0" xfId="26" applyNumberFormat="1" applyFont="1" applyFill="1" applyBorder="1" applyAlignment="1">
      <alignment horizontal="right"/>
    </xf>
    <xf numFmtId="3" fontId="14" fillId="2" borderId="15" xfId="26" applyNumberFormat="1" applyFont="1" applyFill="1" applyBorder="1" applyAlignment="1">
      <alignment horizontal="right" vertical="center"/>
    </xf>
    <xf numFmtId="168" fontId="43" fillId="2" borderId="5" xfId="26" applyNumberFormat="1" applyFont="1" applyFill="1" applyBorder="1" applyAlignment="1">
      <alignment vertical="center"/>
    </xf>
    <xf numFmtId="168" fontId="14" fillId="2" borderId="28" xfId="26" applyNumberFormat="1" applyFont="1" applyFill="1" applyBorder="1" applyAlignment="1">
      <alignment vertical="center"/>
    </xf>
    <xf numFmtId="168" fontId="14" fillId="2" borderId="5" xfId="26" applyNumberFormat="1" applyFont="1" applyFill="1" applyBorder="1" applyAlignment="1">
      <alignment vertical="center"/>
    </xf>
    <xf numFmtId="3" fontId="43" fillId="2" borderId="4" xfId="26" applyNumberFormat="1" applyFont="1" applyFill="1" applyBorder="1" applyAlignment="1">
      <alignment vertical="center"/>
    </xf>
    <xf numFmtId="3" fontId="43" fillId="2" borderId="21" xfId="26" applyNumberFormat="1" applyFont="1" applyFill="1" applyBorder="1" applyAlignment="1">
      <alignment horizontal="right" vertical="center"/>
    </xf>
    <xf numFmtId="168" fontId="14" fillId="2" borderId="21" xfId="26" applyNumberFormat="1" applyFont="1" applyFill="1" applyBorder="1" applyAlignment="1">
      <alignment vertical="center"/>
    </xf>
    <xf numFmtId="168" fontId="14" fillId="2" borderId="4" xfId="26" applyNumberFormat="1" applyFont="1" applyFill="1" applyBorder="1" applyAlignment="1">
      <alignment vertical="center"/>
    </xf>
    <xf numFmtId="0" fontId="14" fillId="2" borderId="28" xfId="25" applyNumberFormat="1" applyFont="1" applyFill="1" applyBorder="1" applyAlignment="1">
      <alignment vertical="center" wrapText="1"/>
    </xf>
    <xf numFmtId="3" fontId="43" fillId="2" borderId="22" xfId="26" applyNumberFormat="1" applyFont="1" applyFill="1" applyBorder="1" applyAlignment="1">
      <alignment vertical="center"/>
    </xf>
    <xf numFmtId="3" fontId="43" fillId="2" borderId="5" xfId="26" applyNumberFormat="1" applyFont="1" applyFill="1" applyBorder="1" applyAlignment="1">
      <alignment horizontal="right"/>
    </xf>
    <xf numFmtId="10" fontId="43" fillId="2" borderId="5" xfId="16" applyNumberFormat="1" applyFont="1" applyFill="1" applyBorder="1" applyAlignment="1">
      <alignment horizontal="right"/>
    </xf>
    <xf numFmtId="3" fontId="43" fillId="2" borderId="4" xfId="26" applyNumberFormat="1" applyFont="1" applyFill="1" applyBorder="1" applyAlignment="1">
      <alignment horizontal="right"/>
    </xf>
    <xf numFmtId="10" fontId="43" fillId="2" borderId="4" xfId="16" applyNumberFormat="1" applyFont="1" applyFill="1" applyBorder="1" applyAlignment="1">
      <alignment horizontal="right"/>
    </xf>
    <xf numFmtId="0" fontId="47" fillId="0" borderId="0" xfId="26" applyFont="1" applyFill="1" applyBorder="1" applyAlignment="1">
      <alignment vertical="center"/>
    </xf>
    <xf numFmtId="0" fontId="43" fillId="0" borderId="0" xfId="26" applyFont="1" applyFill="1" applyBorder="1" applyAlignment="1">
      <alignment vertical="center"/>
    </xf>
    <xf numFmtId="168" fontId="47" fillId="0" borderId="0" xfId="26" applyNumberFormat="1" applyFont="1" applyFill="1" applyBorder="1" applyAlignment="1">
      <alignment vertical="center"/>
    </xf>
    <xf numFmtId="168" fontId="11" fillId="0" borderId="0" xfId="26" applyNumberFormat="1" applyFont="1" applyFill="1" applyBorder="1" applyAlignment="1">
      <alignment vertical="center"/>
    </xf>
    <xf numFmtId="0" fontId="56" fillId="0" borderId="0" xfId="26" applyFont="1"/>
    <xf numFmtId="165" fontId="38" fillId="2" borderId="0" xfId="26" applyNumberFormat="1" applyFont="1" applyFill="1" applyBorder="1" applyAlignment="1">
      <alignment horizontal="right"/>
    </xf>
    <xf numFmtId="0" fontId="14" fillId="0" borderId="0" xfId="26" applyFont="1" applyFill="1" applyBorder="1" applyAlignment="1">
      <alignment vertical="center" wrapText="1"/>
    </xf>
    <xf numFmtId="3" fontId="38" fillId="0" borderId="0" xfId="26" applyNumberFormat="1" applyFont="1" applyFill="1" applyBorder="1" applyAlignment="1">
      <alignment vertical="center"/>
    </xf>
    <xf numFmtId="168" fontId="38" fillId="0" borderId="0" xfId="26" applyNumberFormat="1" applyFont="1" applyFill="1" applyBorder="1" applyAlignment="1">
      <alignment vertical="center"/>
    </xf>
    <xf numFmtId="0" fontId="14" fillId="2" borderId="6" xfId="26" applyFont="1" applyFill="1" applyBorder="1" applyAlignment="1">
      <alignment horizontal="left" vertical="center"/>
    </xf>
    <xf numFmtId="0" fontId="38" fillId="0" borderId="0" xfId="26" applyFont="1" applyFill="1" applyBorder="1"/>
    <xf numFmtId="0" fontId="82" fillId="0" borderId="0" xfId="26" applyFont="1" applyFill="1" applyBorder="1" applyAlignment="1">
      <alignment horizontal="left" vertical="center" wrapText="1"/>
    </xf>
    <xf numFmtId="0" fontId="43" fillId="2" borderId="2" xfId="26" applyFont="1" applyFill="1" applyBorder="1" applyAlignment="1">
      <alignment vertical="center"/>
    </xf>
    <xf numFmtId="0" fontId="38" fillId="0" borderId="0" xfId="26" applyFont="1" applyFill="1" applyBorder="1" applyAlignment="1">
      <alignment horizontal="right" vertical="center"/>
    </xf>
    <xf numFmtId="0" fontId="83" fillId="0" borderId="0" xfId="26" applyFont="1" applyFill="1" applyBorder="1" applyAlignment="1">
      <alignment horizontal="justify"/>
    </xf>
    <xf numFmtId="0" fontId="83" fillId="0" borderId="0" xfId="26" applyFont="1" applyFill="1" applyBorder="1"/>
    <xf numFmtId="0" fontId="34" fillId="0" borderId="0" xfId="26" applyFont="1" applyFill="1" applyBorder="1" applyAlignment="1">
      <alignment vertical="center"/>
    </xf>
    <xf numFmtId="0" fontId="12" fillId="0" borderId="0" xfId="26" applyFont="1" applyFill="1" applyBorder="1" applyAlignment="1">
      <alignment vertical="center" wrapText="1"/>
    </xf>
    <xf numFmtId="0" fontId="14" fillId="2" borderId="0" xfId="26" applyFont="1" applyFill="1" applyBorder="1" applyAlignment="1">
      <alignment vertical="center" wrapText="1"/>
    </xf>
    <xf numFmtId="168" fontId="84" fillId="2" borderId="0" xfId="26" applyNumberFormat="1" applyFont="1" applyFill="1" applyBorder="1" applyAlignment="1">
      <alignment vertical="center"/>
    </xf>
    <xf numFmtId="168" fontId="81" fillId="2" borderId="0" xfId="26" applyNumberFormat="1" applyFont="1" applyFill="1" applyBorder="1" applyAlignment="1">
      <alignment vertical="center"/>
    </xf>
    <xf numFmtId="0" fontId="60" fillId="0" borderId="0" xfId="26" applyFont="1" applyFill="1" applyBorder="1" applyAlignment="1">
      <alignment vertical="center"/>
    </xf>
    <xf numFmtId="0" fontId="14" fillId="2" borderId="22" xfId="25" applyNumberFormat="1" applyFont="1" applyFill="1" applyBorder="1" applyAlignment="1">
      <alignment vertical="center"/>
    </xf>
    <xf numFmtId="9" fontId="14" fillId="2" borderId="3" xfId="25" applyNumberFormat="1" applyFont="1" applyFill="1" applyBorder="1" applyAlignment="1">
      <alignment horizontal="right" vertical="center"/>
    </xf>
    <xf numFmtId="168" fontId="43" fillId="2" borderId="17" xfId="26" applyNumberFormat="1" applyFont="1" applyFill="1" applyBorder="1" applyAlignment="1">
      <alignment vertical="center"/>
    </xf>
    <xf numFmtId="168" fontId="43" fillId="2" borderId="4" xfId="26" applyNumberFormat="1" applyFont="1" applyFill="1" applyBorder="1" applyAlignment="1">
      <alignment vertical="center"/>
    </xf>
    <xf numFmtId="168" fontId="43" fillId="2" borderId="4" xfId="26" applyNumberFormat="1" applyFont="1" applyFill="1" applyBorder="1" applyAlignment="1">
      <alignment horizontal="right" vertical="center"/>
    </xf>
    <xf numFmtId="168" fontId="43" fillId="2" borderId="5" xfId="26" applyNumberFormat="1" applyFont="1" applyFill="1" applyBorder="1" applyAlignment="1">
      <alignment horizontal="right" vertical="center"/>
    </xf>
    <xf numFmtId="168" fontId="43" fillId="2" borderId="6" xfId="26" applyNumberFormat="1" applyFont="1" applyFill="1" applyBorder="1" applyAlignment="1">
      <alignment vertical="center"/>
    </xf>
    <xf numFmtId="168" fontId="43" fillId="2" borderId="6" xfId="26" applyNumberFormat="1" applyFont="1" applyFill="1" applyBorder="1" applyAlignment="1">
      <alignment horizontal="right" vertical="center"/>
    </xf>
    <xf numFmtId="0" fontId="17" fillId="2" borderId="0" xfId="26" applyFont="1" applyFill="1"/>
    <xf numFmtId="0" fontId="48" fillId="0" borderId="0" xfId="26" applyFont="1" applyFill="1" applyBorder="1" applyAlignment="1">
      <alignment horizontal="left" vertical="center" wrapText="1"/>
    </xf>
    <xf numFmtId="0" fontId="43" fillId="0" borderId="0" xfId="26" quotePrefix="1" applyFont="1" applyFill="1" applyBorder="1" applyAlignment="1"/>
    <xf numFmtId="3" fontId="43" fillId="0" borderId="0" xfId="26" applyNumberFormat="1" applyFont="1" applyFill="1" applyBorder="1" applyAlignment="1"/>
    <xf numFmtId="0" fontId="43" fillId="0" borderId="0" xfId="26" applyFont="1" applyFill="1" applyBorder="1" applyAlignment="1"/>
    <xf numFmtId="165" fontId="11" fillId="2" borderId="0" xfId="0" applyNumberFormat="1" applyFont="1" applyFill="1" applyBorder="1" applyAlignment="1">
      <alignment horizontal="right"/>
    </xf>
    <xf numFmtId="165" fontId="60" fillId="2" borderId="0" xfId="0" applyNumberFormat="1" applyFont="1" applyFill="1" applyBorder="1" applyAlignment="1">
      <alignment horizontal="right"/>
    </xf>
    <xf numFmtId="168" fontId="35" fillId="2" borderId="0" xfId="0" applyNumberFormat="1" applyFont="1" applyFill="1" applyBorder="1" applyAlignment="1">
      <alignment vertical="center"/>
    </xf>
    <xf numFmtId="168" fontId="85" fillId="2" borderId="0" xfId="0" applyNumberFormat="1" applyFont="1" applyFill="1" applyBorder="1" applyAlignment="1">
      <alignment vertical="center"/>
    </xf>
    <xf numFmtId="0" fontId="68" fillId="0" borderId="0" xfId="0" quotePrefix="1" applyFont="1" applyFill="1" applyBorder="1" applyAlignment="1">
      <alignment horizontal="left" vertical="center" wrapText="1"/>
    </xf>
    <xf numFmtId="0" fontId="10" fillId="2" borderId="0" xfId="26" quotePrefix="1" applyFont="1" applyFill="1" applyBorder="1" applyAlignment="1">
      <alignment horizontal="left" vertical="center" wrapText="1"/>
    </xf>
    <xf numFmtId="0" fontId="68" fillId="2" borderId="0" xfId="26" quotePrefix="1" applyFont="1" applyFill="1" applyBorder="1" applyAlignment="1">
      <alignment horizontal="left" vertical="center" wrapText="1"/>
    </xf>
    <xf numFmtId="0" fontId="68" fillId="0" borderId="0" xfId="26" quotePrefix="1" applyFont="1" applyFill="1" applyBorder="1" applyAlignment="1">
      <alignment horizontal="left" vertical="center" wrapText="1"/>
    </xf>
    <xf numFmtId="0" fontId="80" fillId="0" borderId="0" xfId="26" applyFont="1" applyBorder="1" applyAlignment="1">
      <alignment horizontal="justify" vertical="center"/>
    </xf>
    <xf numFmtId="0" fontId="14" fillId="2" borderId="0" xfId="26" applyFont="1" applyFill="1" applyBorder="1" applyAlignment="1">
      <alignment horizontal="left" vertical="center" wrapText="1"/>
    </xf>
    <xf numFmtId="0" fontId="68" fillId="2" borderId="0" xfId="0" applyFont="1" applyFill="1" applyAlignment="1">
      <alignment horizontal="left"/>
    </xf>
    <xf numFmtId="0" fontId="14" fillId="2" borderId="5" xfId="0" applyFont="1" applyFill="1" applyBorder="1" applyAlignment="1">
      <alignment horizontal="left" vertical="center"/>
    </xf>
    <xf numFmtId="0" fontId="14" fillId="2" borderId="21" xfId="0" applyFont="1" applyFill="1" applyBorder="1" applyAlignment="1">
      <alignment horizontal="left" vertical="center" wrapText="1"/>
    </xf>
    <xf numFmtId="0" fontId="68" fillId="2" borderId="0" xfId="0" applyFont="1" applyFill="1" applyAlignment="1">
      <alignment horizontal="left" wrapText="1"/>
    </xf>
    <xf numFmtId="0" fontId="10" fillId="2" borderId="0" xfId="0" applyFont="1" applyFill="1" applyBorder="1" applyAlignment="1">
      <alignment horizontal="left" vertical="center" wrapText="1"/>
    </xf>
    <xf numFmtId="0" fontId="10" fillId="2" borderId="0" xfId="0" applyFont="1" applyFill="1" applyAlignment="1">
      <alignment horizontal="left" wrapText="1"/>
    </xf>
    <xf numFmtId="0" fontId="60" fillId="2" borderId="0" xfId="0" applyFont="1" applyFill="1" applyBorder="1" applyAlignment="1">
      <alignment horizontal="left" wrapText="1"/>
    </xf>
    <xf numFmtId="0" fontId="68" fillId="0" borderId="0" xfId="0" quotePrefix="1" applyFont="1" applyFill="1" applyBorder="1" applyAlignment="1">
      <alignment horizontal="left" vertical="center" wrapText="1"/>
    </xf>
    <xf numFmtId="0" fontId="14" fillId="2" borderId="3" xfId="25" applyNumberFormat="1" applyFont="1" applyFill="1" applyBorder="1" applyAlignment="1">
      <alignment horizontal="right" vertical="center" wrapText="1"/>
    </xf>
    <xf numFmtId="0" fontId="64" fillId="0" borderId="0" xfId="0" applyFont="1" applyFill="1" applyAlignment="1">
      <alignment horizontal="left" vertical="center" wrapText="1"/>
    </xf>
    <xf numFmtId="0" fontId="47" fillId="2" borderId="0" xfId="26" applyFont="1" applyFill="1" applyBorder="1" applyAlignment="1">
      <alignment horizontal="left" vertical="center" wrapText="1"/>
    </xf>
    <xf numFmtId="0" fontId="14" fillId="2" borderId="0" xfId="25" applyNumberFormat="1" applyFont="1" applyFill="1" applyBorder="1" applyAlignment="1">
      <alignment horizontal="left" vertical="center" wrapText="1"/>
    </xf>
    <xf numFmtId="0" fontId="43" fillId="2" borderId="0" xfId="0" applyFont="1" applyFill="1" applyBorder="1" applyAlignment="1">
      <alignment horizontal="left" vertical="center" wrapText="1"/>
    </xf>
    <xf numFmtId="1" fontId="14" fillId="2" borderId="3" xfId="0" applyNumberFormat="1" applyFont="1" applyFill="1" applyBorder="1" applyAlignment="1">
      <alignment horizontal="right" vertical="center" wrapText="1"/>
    </xf>
    <xf numFmtId="0" fontId="86" fillId="0" borderId="0" xfId="26" applyFont="1" applyBorder="1" applyAlignment="1">
      <alignment vertical="center"/>
    </xf>
    <xf numFmtId="0" fontId="38" fillId="0" borderId="0" xfId="26" applyFont="1" applyFill="1" applyBorder="1" applyAlignment="1">
      <alignment horizontal="center" vertical="center"/>
    </xf>
    <xf numFmtId="0" fontId="43" fillId="0" borderId="0" xfId="26" applyFont="1" applyFill="1" applyBorder="1" applyAlignment="1">
      <alignment horizontal="center" vertical="center"/>
    </xf>
    <xf numFmtId="0" fontId="68" fillId="0" borderId="0" xfId="26" applyFont="1" applyFill="1" applyBorder="1" applyAlignment="1">
      <alignment horizontal="left" vertical="center"/>
    </xf>
    <xf numFmtId="0" fontId="10" fillId="0" borderId="0" xfId="26" applyFont="1" applyFill="1" applyBorder="1" applyAlignment="1">
      <alignment horizontal="left" vertical="center"/>
    </xf>
    <xf numFmtId="14" fontId="15" fillId="2" borderId="17" xfId="25" quotePrefix="1" applyNumberFormat="1" applyFont="1" applyFill="1" applyBorder="1" applyAlignment="1">
      <alignment horizontal="right" vertical="center" wrapText="1"/>
    </xf>
    <xf numFmtId="14" fontId="14" fillId="2" borderId="17" xfId="25" quotePrefix="1" applyNumberFormat="1" applyFont="1" applyFill="1" applyBorder="1" applyAlignment="1">
      <alignment horizontal="right" vertical="center" wrapText="1"/>
    </xf>
    <xf numFmtId="0" fontId="51" fillId="2" borderId="5" xfId="25" applyNumberFormat="1" applyFont="1" applyFill="1" applyBorder="1" applyAlignment="1">
      <alignment horizontal="left" vertical="center" wrapText="1" indent="1"/>
    </xf>
    <xf numFmtId="0" fontId="43" fillId="2" borderId="5" xfId="26" applyFont="1" applyFill="1" applyBorder="1" applyAlignment="1">
      <alignment vertical="center" wrapText="1"/>
    </xf>
    <xf numFmtId="0" fontId="43" fillId="2" borderId="6" xfId="26" applyFont="1" applyFill="1" applyBorder="1" applyAlignment="1">
      <alignment vertical="center" wrapText="1"/>
    </xf>
    <xf numFmtId="0" fontId="43" fillId="2" borderId="0" xfId="26" applyFont="1" applyFill="1" applyBorder="1" applyAlignment="1">
      <alignment vertical="center" wrapText="1"/>
    </xf>
    <xf numFmtId="0" fontId="43" fillId="2" borderId="6" xfId="26" applyFont="1" applyFill="1" applyBorder="1" applyAlignment="1">
      <alignment vertical="center"/>
    </xf>
    <xf numFmtId="3" fontId="50" fillId="2" borderId="0" xfId="26" applyNumberFormat="1" applyFont="1" applyFill="1" applyBorder="1" applyAlignment="1">
      <alignment horizontal="right" vertical="center"/>
    </xf>
    <xf numFmtId="3" fontId="43" fillId="2" borderId="0" xfId="26" applyNumberFormat="1" applyFont="1" applyFill="1" applyBorder="1" applyAlignment="1">
      <alignment horizontal="right" vertical="center"/>
    </xf>
    <xf numFmtId="3" fontId="50" fillId="2" borderId="5" xfId="26" applyNumberFormat="1" applyFont="1" applyFill="1" applyBorder="1" applyAlignment="1">
      <alignment horizontal="right" vertical="center"/>
    </xf>
    <xf numFmtId="3" fontId="50" fillId="2" borderId="6" xfId="26" applyNumberFormat="1" applyFont="1" applyFill="1" applyBorder="1" applyAlignment="1">
      <alignment horizontal="right" vertical="center"/>
    </xf>
    <xf numFmtId="0" fontId="43" fillId="0" borderId="0" xfId="26" applyFont="1" applyFill="1" applyBorder="1" applyAlignment="1">
      <alignment horizontal="left" vertical="center" wrapText="1"/>
    </xf>
    <xf numFmtId="0" fontId="43" fillId="0" borderId="0" xfId="26" quotePrefix="1" applyFont="1" applyFill="1" applyBorder="1" applyAlignment="1">
      <alignment horizontal="center" vertical="center"/>
    </xf>
    <xf numFmtId="0" fontId="43" fillId="0" borderId="5" xfId="26" applyFont="1" applyFill="1" applyBorder="1" applyAlignment="1">
      <alignment horizontal="left" vertical="center" wrapText="1"/>
    </xf>
    <xf numFmtId="0" fontId="43" fillId="0" borderId="6" xfId="26" applyFont="1" applyFill="1" applyBorder="1" applyAlignment="1">
      <alignment horizontal="left" vertical="center" wrapText="1"/>
    </xf>
    <xf numFmtId="0" fontId="43" fillId="0" borderId="5" xfId="26" quotePrefix="1" applyFont="1" applyFill="1" applyBorder="1" applyAlignment="1">
      <alignment horizontal="left" vertical="center" wrapText="1"/>
    </xf>
    <xf numFmtId="0" fontId="43" fillId="2" borderId="4" xfId="26" applyFont="1" applyFill="1" applyBorder="1" applyAlignment="1">
      <alignment horizontal="left" vertical="center" wrapText="1"/>
    </xf>
    <xf numFmtId="0" fontId="72" fillId="2" borderId="0" xfId="26" applyFont="1" applyFill="1" applyAlignment="1"/>
    <xf numFmtId="0" fontId="43" fillId="0" borderId="0" xfId="26" quotePrefix="1" applyFont="1" applyFill="1" applyBorder="1" applyAlignment="1">
      <alignment horizontal="left" vertical="center"/>
    </xf>
    <xf numFmtId="0" fontId="68" fillId="2" borderId="0" xfId="26" applyFont="1" applyFill="1" applyBorder="1" applyAlignment="1">
      <alignment horizontal="left" vertical="center"/>
    </xf>
    <xf numFmtId="165" fontId="87" fillId="2" borderId="0" xfId="26" applyNumberFormat="1" applyFont="1" applyFill="1" applyBorder="1" applyAlignment="1">
      <alignment horizontal="right"/>
    </xf>
    <xf numFmtId="0" fontId="43" fillId="2" borderId="0" xfId="26" quotePrefix="1" applyFont="1" applyFill="1" applyBorder="1" applyAlignment="1">
      <alignment horizontal="center" vertical="center"/>
    </xf>
    <xf numFmtId="0" fontId="43" fillId="2" borderId="5" xfId="26" quotePrefix="1" applyFont="1" applyFill="1" applyBorder="1" applyAlignment="1">
      <alignment horizontal="center" vertical="center"/>
    </xf>
    <xf numFmtId="0" fontId="43" fillId="2" borderId="6" xfId="26" quotePrefix="1" applyFont="1" applyFill="1" applyBorder="1" applyAlignment="1">
      <alignment horizontal="center" vertical="center"/>
    </xf>
    <xf numFmtId="0" fontId="43" fillId="2" borderId="5" xfId="26" quotePrefix="1" applyFont="1" applyFill="1" applyBorder="1" applyAlignment="1">
      <alignment horizontal="left" vertical="center" indent="2"/>
    </xf>
    <xf numFmtId="3" fontId="70" fillId="2" borderId="2" xfId="0" quotePrefix="1" applyNumberFormat="1" applyFont="1" applyFill="1" applyBorder="1" applyAlignment="1">
      <alignment horizontal="right" vertical="center"/>
    </xf>
    <xf numFmtId="0" fontId="88" fillId="2" borderId="0" xfId="0" applyFont="1" applyFill="1" applyBorder="1" applyAlignment="1">
      <alignment vertical="center"/>
    </xf>
    <xf numFmtId="0" fontId="14" fillId="2" borderId="21" xfId="0" applyFont="1" applyFill="1" applyBorder="1" applyAlignment="1">
      <alignment horizontal="left" vertical="center"/>
    </xf>
    <xf numFmtId="177" fontId="43" fillId="2" borderId="5" xfId="0" applyNumberFormat="1" applyFont="1" applyFill="1" applyBorder="1" applyAlignment="1">
      <alignment horizontal="right" vertical="center"/>
    </xf>
    <xf numFmtId="168" fontId="58" fillId="2" borderId="5" xfId="0" applyNumberFormat="1" applyFont="1" applyFill="1" applyBorder="1" applyAlignment="1">
      <alignment vertical="center"/>
    </xf>
    <xf numFmtId="168" fontId="58" fillId="2" borderId="5" xfId="0" applyNumberFormat="1" applyFont="1" applyFill="1" applyBorder="1" applyAlignment="1">
      <alignment horizontal="right" vertical="center"/>
    </xf>
    <xf numFmtId="168" fontId="58" fillId="2" borderId="5" xfId="0" applyNumberFormat="1" applyFont="1" applyFill="1" applyBorder="1" applyAlignment="1">
      <alignment vertical="center" wrapText="1"/>
    </xf>
    <xf numFmtId="0" fontId="32" fillId="2" borderId="6" xfId="0" applyFont="1" applyFill="1" applyBorder="1"/>
    <xf numFmtId="165" fontId="37" fillId="2" borderId="0" xfId="0" applyNumberFormat="1" applyFont="1" applyFill="1" applyBorder="1" applyAlignment="1">
      <alignment horizontal="right" vertical="center"/>
    </xf>
    <xf numFmtId="0" fontId="14" fillId="2" borderId="1" xfId="25" applyNumberFormat="1" applyFont="1" applyFill="1" applyBorder="1" applyAlignment="1">
      <alignment horizontal="right" vertical="center" wrapText="1"/>
    </xf>
    <xf numFmtId="180" fontId="43" fillId="0" borderId="23" xfId="6" applyNumberFormat="1" applyFont="1" applyFill="1" applyBorder="1" applyAlignment="1">
      <alignment vertical="center"/>
    </xf>
    <xf numFmtId="180" fontId="14" fillId="0" borderId="0" xfId="6" applyNumberFormat="1" applyFont="1" applyFill="1" applyBorder="1" applyAlignment="1">
      <alignment horizontal="right" vertical="center"/>
    </xf>
    <xf numFmtId="179" fontId="14" fillId="0" borderId="0" xfId="32" applyNumberFormat="1" applyFont="1" applyFill="1" applyBorder="1" applyAlignment="1">
      <alignment vertical="center" wrapText="1"/>
    </xf>
    <xf numFmtId="181" fontId="14" fillId="0" borderId="0" xfId="6" applyNumberFormat="1" applyFont="1" applyFill="1" applyBorder="1" applyAlignment="1">
      <alignment horizontal="right" vertical="center"/>
    </xf>
    <xf numFmtId="179" fontId="14" fillId="0" borderId="5" xfId="32" applyNumberFormat="1" applyFont="1" applyFill="1" applyBorder="1" applyAlignment="1">
      <alignment horizontal="center" vertical="center"/>
    </xf>
    <xf numFmtId="179" fontId="43" fillId="0" borderId="5" xfId="32" applyNumberFormat="1" applyFont="1" applyFill="1" applyBorder="1" applyAlignment="1">
      <alignment horizontal="center" vertical="center"/>
    </xf>
    <xf numFmtId="179" fontId="14" fillId="0" borderId="6" xfId="32" applyNumberFormat="1" applyFont="1" applyFill="1" applyBorder="1" applyAlignment="1">
      <alignment horizontal="center" vertical="center"/>
    </xf>
    <xf numFmtId="0" fontId="0" fillId="0" borderId="0" xfId="0" applyAlignment="1"/>
    <xf numFmtId="0" fontId="14" fillId="2" borderId="3" xfId="26" applyFont="1" applyFill="1" applyBorder="1" applyAlignment="1">
      <alignment horizontal="left" vertical="center" wrapText="1"/>
    </xf>
    <xf numFmtId="177" fontId="43" fillId="2" borderId="0" xfId="16" applyNumberFormat="1" applyFont="1" applyFill="1" applyBorder="1" applyAlignment="1">
      <alignment horizontal="right" vertical="center" wrapText="1"/>
    </xf>
    <xf numFmtId="0" fontId="68" fillId="0" borderId="0" xfId="0" quotePrefix="1" applyFont="1" applyFill="1" applyBorder="1" applyAlignment="1">
      <alignment horizontal="left" vertical="center" wrapText="1"/>
    </xf>
    <xf numFmtId="0" fontId="68" fillId="2" borderId="0" xfId="0" applyFont="1" applyFill="1" applyBorder="1" applyAlignment="1">
      <alignment horizontal="left" vertical="center"/>
    </xf>
    <xf numFmtId="0" fontId="12" fillId="0" borderId="0" xfId="0" applyFont="1" applyFill="1" applyBorder="1" applyAlignment="1">
      <alignment horizontal="left" vertical="center" wrapText="1"/>
    </xf>
    <xf numFmtId="0" fontId="43" fillId="2" borderId="0" xfId="0" applyFont="1" applyFill="1" applyBorder="1" applyAlignment="1">
      <alignment horizontal="right" vertical="center"/>
    </xf>
    <xf numFmtId="9" fontId="43" fillId="2" borderId="0" xfId="16" applyFont="1" applyFill="1" applyBorder="1" applyAlignment="1">
      <alignment horizontal="center" vertical="center"/>
    </xf>
    <xf numFmtId="0" fontId="43" fillId="2" borderId="0" xfId="25" applyNumberFormat="1" applyFont="1" applyFill="1" applyBorder="1" applyAlignment="1">
      <alignment horizontal="left" vertical="center" indent="1"/>
    </xf>
    <xf numFmtId="3" fontId="14" fillId="2" borderId="0" xfId="25" applyNumberFormat="1" applyFont="1" applyFill="1" applyBorder="1" applyAlignment="1">
      <alignment horizontal="right" vertical="center"/>
    </xf>
    <xf numFmtId="9" fontId="14" fillId="2" borderId="0" xfId="16" applyFont="1" applyFill="1" applyBorder="1" applyAlignment="1">
      <alignment horizontal="right" vertical="center"/>
    </xf>
    <xf numFmtId="3" fontId="15" fillId="2" borderId="0" xfId="25" applyNumberFormat="1" applyFont="1" applyFill="1" applyBorder="1" applyAlignment="1">
      <alignment horizontal="right" vertical="center"/>
    </xf>
    <xf numFmtId="165" fontId="43" fillId="2" borderId="0" xfId="0" applyNumberFormat="1" applyFont="1" applyFill="1" applyBorder="1" applyAlignment="1">
      <alignment horizontal="right"/>
    </xf>
    <xf numFmtId="0" fontId="14" fillId="2" borderId="3" xfId="26" applyFont="1" applyFill="1" applyBorder="1" applyAlignment="1">
      <alignment vertical="center"/>
    </xf>
    <xf numFmtId="0" fontId="0" fillId="0" borderId="0" xfId="0" applyBorder="1"/>
    <xf numFmtId="0" fontId="14" fillId="2" borderId="3" xfId="25" applyNumberFormat="1" applyFont="1" applyFill="1" applyBorder="1" applyAlignment="1">
      <alignment horizontal="centerContinuous" vertical="center" wrapText="1"/>
    </xf>
    <xf numFmtId="0" fontId="14" fillId="2" borderId="3" xfId="25" applyNumberFormat="1" applyFont="1" applyFill="1" applyBorder="1" applyAlignment="1">
      <alignment horizontal="centerContinuous" vertical="center"/>
    </xf>
    <xf numFmtId="3" fontId="43" fillId="2" borderId="0" xfId="0" applyNumberFormat="1" applyFont="1" applyFill="1" applyBorder="1" applyAlignment="1">
      <alignment horizontal="right" vertical="center" wrapText="1"/>
    </xf>
    <xf numFmtId="165" fontId="43" fillId="2" borderId="0" xfId="26" applyNumberFormat="1" applyFont="1" applyFill="1" applyBorder="1" applyAlignment="1">
      <alignment horizontal="right" vertical="center"/>
    </xf>
    <xf numFmtId="0" fontId="11" fillId="0" borderId="0" xfId="26" applyFont="1" applyFill="1"/>
    <xf numFmtId="0" fontId="14" fillId="2" borderId="3" xfId="25" quotePrefix="1" applyNumberFormat="1" applyFont="1" applyFill="1" applyBorder="1" applyAlignment="1">
      <alignment horizontal="right" vertical="center" wrapText="1"/>
    </xf>
    <xf numFmtId="3" fontId="14" fillId="2" borderId="0" xfId="0" applyNumberFormat="1" applyFont="1" applyFill="1" applyBorder="1" applyAlignment="1">
      <alignment vertical="center"/>
    </xf>
    <xf numFmtId="165" fontId="43" fillId="2" borderId="0" xfId="0" applyNumberFormat="1" applyFont="1" applyFill="1" applyBorder="1" applyAlignment="1">
      <alignment horizontal="right" vertical="center"/>
    </xf>
    <xf numFmtId="0" fontId="14" fillId="2" borderId="3" xfId="0" applyFont="1" applyFill="1" applyBorder="1" applyAlignment="1">
      <alignment horizontal="left" vertical="center" wrapText="1"/>
    </xf>
    <xf numFmtId="0" fontId="42" fillId="2" borderId="3" xfId="0" applyFont="1" applyFill="1" applyBorder="1" applyAlignment="1">
      <alignment horizontal="left" vertical="center" wrapText="1"/>
    </xf>
    <xf numFmtId="0" fontId="43" fillId="12" borderId="0" xfId="28" applyFont="1" applyFill="1" applyAlignment="1">
      <alignment horizontal="right" vertical="center"/>
    </xf>
    <xf numFmtId="0" fontId="14" fillId="12" borderId="29" xfId="28" applyFont="1" applyFill="1" applyBorder="1" applyAlignment="1">
      <alignment vertical="center"/>
    </xf>
    <xf numFmtId="1" fontId="14" fillId="2" borderId="3" xfId="0" applyNumberFormat="1" applyFont="1" applyFill="1" applyBorder="1" applyAlignment="1">
      <alignment horizontal="right" vertical="center"/>
    </xf>
    <xf numFmtId="0" fontId="8" fillId="0" borderId="0" xfId="28" applyBorder="1"/>
    <xf numFmtId="0" fontId="43" fillId="12" borderId="0" xfId="28" applyFont="1" applyFill="1" applyBorder="1" applyAlignment="1">
      <alignment horizontal="right" vertical="center"/>
    </xf>
    <xf numFmtId="1" fontId="14" fillId="2" borderId="3" xfId="26" applyNumberFormat="1" applyFont="1" applyFill="1" applyBorder="1" applyAlignment="1">
      <alignment horizontal="center" vertical="center" wrapText="1"/>
    </xf>
    <xf numFmtId="0" fontId="72" fillId="2" borderId="0" xfId="26" applyFont="1" applyFill="1" applyAlignment="1">
      <alignment vertical="center"/>
    </xf>
    <xf numFmtId="0" fontId="14" fillId="2" borderId="21" xfId="26" applyNumberFormat="1" applyFont="1" applyFill="1" applyBorder="1" applyAlignment="1">
      <alignment horizontal="right" vertical="center"/>
    </xf>
    <xf numFmtId="14" fontId="10" fillId="2" borderId="2" xfId="25" quotePrefix="1" applyNumberFormat="1" applyFont="1" applyFill="1" applyBorder="1" applyAlignment="1">
      <alignment horizontal="right" vertical="center" wrapText="1"/>
    </xf>
    <xf numFmtId="14" fontId="57" fillId="2" borderId="2" xfId="25" quotePrefix="1" applyNumberFormat="1" applyFont="1" applyFill="1" applyBorder="1" applyAlignment="1">
      <alignment horizontal="right" vertical="center" wrapText="1"/>
    </xf>
    <xf numFmtId="0" fontId="57" fillId="2" borderId="17" xfId="26" applyFont="1" applyFill="1" applyBorder="1" applyAlignment="1">
      <alignment horizontal="right" vertical="center"/>
    </xf>
    <xf numFmtId="14" fontId="10" fillId="2" borderId="17" xfId="25" quotePrefix="1" applyNumberFormat="1" applyFont="1" applyFill="1" applyBorder="1" applyAlignment="1">
      <alignment horizontal="right" vertical="center" wrapText="1"/>
    </xf>
    <xf numFmtId="14" fontId="57" fillId="2" borderId="17" xfId="25" quotePrefix="1" applyNumberFormat="1" applyFont="1" applyFill="1" applyBorder="1" applyAlignment="1">
      <alignment horizontal="right" vertical="center" wrapText="1"/>
    </xf>
    <xf numFmtId="14" fontId="10" fillId="2" borderId="3" xfId="0" quotePrefix="1" applyNumberFormat="1" applyFont="1" applyFill="1" applyBorder="1" applyAlignment="1">
      <alignment horizontal="right" vertical="center"/>
    </xf>
    <xf numFmtId="14" fontId="57" fillId="2" borderId="3" xfId="0" quotePrefix="1" applyNumberFormat="1" applyFont="1" applyFill="1" applyBorder="1" applyAlignment="1">
      <alignment horizontal="right" vertical="center"/>
    </xf>
    <xf numFmtId="0" fontId="29" fillId="0" borderId="0" xfId="0" applyFont="1" applyBorder="1" applyAlignment="1">
      <alignment vertical="center"/>
    </xf>
    <xf numFmtId="0" fontId="29" fillId="0" borderId="0" xfId="0" applyFont="1" applyBorder="1" applyAlignment="1">
      <alignment horizontal="left" vertical="center"/>
    </xf>
    <xf numFmtId="3" fontId="10" fillId="2" borderId="2" xfId="0" quotePrefix="1" applyNumberFormat="1" applyFont="1" applyFill="1" applyBorder="1" applyAlignment="1">
      <alignment horizontal="right" vertical="center"/>
    </xf>
    <xf numFmtId="3" fontId="57" fillId="2" borderId="2" xfId="0" quotePrefix="1" applyNumberFormat="1" applyFont="1" applyFill="1" applyBorder="1" applyAlignment="1">
      <alignment horizontal="right" vertical="center"/>
    </xf>
    <xf numFmtId="0" fontId="43" fillId="2" borderId="5" xfId="0" applyFont="1" applyFill="1" applyBorder="1" applyAlignment="1">
      <alignment horizontal="left" vertical="center" indent="3"/>
    </xf>
    <xf numFmtId="0" fontId="43" fillId="2" borderId="5" xfId="0" applyFont="1" applyFill="1" applyBorder="1" applyAlignment="1">
      <alignment horizontal="left" vertical="center" wrapText="1" indent="3"/>
    </xf>
    <xf numFmtId="3" fontId="14" fillId="2" borderId="17" xfId="0" applyNumberFormat="1" applyFont="1" applyFill="1" applyBorder="1" applyAlignment="1">
      <alignment vertical="center"/>
    </xf>
    <xf numFmtId="3" fontId="43" fillId="2" borderId="5" xfId="0" applyNumberFormat="1" applyFont="1" applyFill="1" applyBorder="1" applyAlignment="1">
      <alignment horizontal="left" vertical="center" indent="3"/>
    </xf>
    <xf numFmtId="0" fontId="43" fillId="2" borderId="4" xfId="0" applyNumberFormat="1" applyFont="1" applyFill="1" applyBorder="1" applyAlignment="1">
      <alignment vertical="center"/>
    </xf>
    <xf numFmtId="3" fontId="43" fillId="2" borderId="5" xfId="0" applyNumberFormat="1" applyFont="1" applyFill="1" applyBorder="1" applyAlignment="1">
      <alignment horizontal="left" vertical="center" wrapText="1" indent="3"/>
    </xf>
    <xf numFmtId="3" fontId="14" fillId="2" borderId="26" xfId="0" applyNumberFormat="1" applyFont="1" applyFill="1" applyBorder="1" applyAlignment="1">
      <alignment vertical="center"/>
    </xf>
    <xf numFmtId="0" fontId="43" fillId="12" borderId="23" xfId="0" applyFont="1" applyFill="1" applyBorder="1" applyAlignment="1">
      <alignment horizontal="left" vertical="center" indent="1"/>
    </xf>
    <xf numFmtId="0" fontId="43" fillId="12" borderId="5" xfId="0" applyFont="1" applyFill="1" applyBorder="1" applyAlignment="1">
      <alignment horizontal="left" vertical="center" indent="1"/>
    </xf>
    <xf numFmtId="0" fontId="43" fillId="12" borderId="5" xfId="0" applyFont="1" applyFill="1" applyBorder="1" applyAlignment="1">
      <alignment horizontal="left" vertical="center" wrapText="1" indent="1"/>
    </xf>
    <xf numFmtId="0" fontId="15" fillId="2" borderId="2" xfId="26" applyFont="1" applyFill="1" applyBorder="1" applyAlignment="1">
      <alignment horizontal="right" vertical="center" wrapText="1"/>
    </xf>
    <xf numFmtId="14" fontId="15" fillId="2" borderId="2" xfId="26" applyNumberFormat="1" applyFont="1" applyFill="1" applyBorder="1" applyAlignment="1">
      <alignment horizontal="right" vertical="center" wrapText="1"/>
    </xf>
    <xf numFmtId="14" fontId="14" fillId="2" borderId="2" xfId="26" applyNumberFormat="1" applyFont="1" applyFill="1" applyBorder="1" applyAlignment="1">
      <alignment horizontal="right" vertical="center" wrapText="1"/>
    </xf>
    <xf numFmtId="182" fontId="43" fillId="2" borderId="0" xfId="26" applyNumberFormat="1" applyFont="1" applyFill="1" applyBorder="1" applyAlignment="1">
      <alignment horizontal="left" vertical="center"/>
    </xf>
    <xf numFmtId="0" fontId="17" fillId="2" borderId="0" xfId="26" applyFont="1" applyFill="1" applyBorder="1" applyAlignment="1">
      <alignment horizontal="left" vertical="center"/>
    </xf>
    <xf numFmtId="0" fontId="16" fillId="0" borderId="0" xfId="33"/>
    <xf numFmtId="0" fontId="43" fillId="2" borderId="6" xfId="26" applyFont="1" applyFill="1" applyBorder="1" applyAlignment="1">
      <alignment horizontal="left" vertical="center"/>
    </xf>
    <xf numFmtId="168" fontId="43" fillId="2" borderId="0" xfId="26" applyNumberFormat="1" applyFont="1" applyFill="1" applyBorder="1" applyAlignment="1">
      <alignment horizontal="justify" vertical="center"/>
    </xf>
    <xf numFmtId="0" fontId="68" fillId="0" borderId="0" xfId="0" applyFont="1" applyBorder="1" applyAlignment="1">
      <alignment horizontal="left" vertical="center"/>
    </xf>
    <xf numFmtId="0" fontId="31" fillId="0" borderId="0" xfId="0" applyFont="1" applyFill="1"/>
    <xf numFmtId="0" fontId="47" fillId="0" borderId="46" xfId="0" applyFont="1" applyFill="1" applyBorder="1"/>
    <xf numFmtId="0" fontId="57" fillId="0" borderId="46" xfId="0" applyFont="1" applyFill="1" applyBorder="1" applyAlignment="1">
      <alignment horizontal="right" vertical="center" wrapText="1"/>
    </xf>
    <xf numFmtId="0" fontId="92" fillId="0" borderId="0" xfId="0" applyFont="1" applyFill="1" applyBorder="1" applyAlignment="1">
      <alignment horizontal="left" indent="1"/>
    </xf>
    <xf numFmtId="177" fontId="47" fillId="0" borderId="4" xfId="35" applyNumberFormat="1" applyFont="1" applyFill="1" applyBorder="1" applyAlignment="1">
      <alignment vertical="center"/>
    </xf>
    <xf numFmtId="10" fontId="47" fillId="0" borderId="4" xfId="0" applyNumberFormat="1" applyFont="1" applyFill="1" applyBorder="1" applyAlignment="1">
      <alignment vertical="center"/>
    </xf>
    <xf numFmtId="178" fontId="47" fillId="0" borderId="4" xfId="0" applyNumberFormat="1" applyFont="1" applyFill="1" applyBorder="1" applyAlignment="1">
      <alignment vertical="center"/>
    </xf>
    <xf numFmtId="178" fontId="47" fillId="0" borderId="4" xfId="35" applyNumberFormat="1" applyFont="1" applyFill="1" applyBorder="1" applyAlignment="1">
      <alignment vertical="center"/>
    </xf>
    <xf numFmtId="0" fontId="57" fillId="0" borderId="5" xfId="0" applyFont="1" applyFill="1" applyBorder="1" applyAlignment="1">
      <alignment vertical="center"/>
    </xf>
    <xf numFmtId="177" fontId="47" fillId="0" borderId="5" xfId="35" applyNumberFormat="1" applyFont="1" applyFill="1" applyBorder="1" applyAlignment="1">
      <alignment vertical="center"/>
    </xf>
    <xf numFmtId="10" fontId="47" fillId="0" borderId="5" xfId="0" applyNumberFormat="1" applyFont="1" applyFill="1" applyBorder="1" applyAlignment="1">
      <alignment vertical="center"/>
    </xf>
    <xf numFmtId="178" fontId="47" fillId="0" borderId="5" xfId="0" applyNumberFormat="1" applyFont="1" applyFill="1" applyBorder="1" applyAlignment="1">
      <alignment vertical="center"/>
    </xf>
    <xf numFmtId="178" fontId="47" fillId="0" borderId="5" xfId="35" applyNumberFormat="1" applyFont="1" applyFill="1" applyBorder="1" applyAlignment="1">
      <alignment vertical="center"/>
    </xf>
    <xf numFmtId="0" fontId="57" fillId="0" borderId="47" xfId="0" applyFont="1" applyFill="1" applyBorder="1" applyAlignment="1">
      <alignment vertical="center"/>
    </xf>
    <xf numFmtId="177" fontId="47" fillId="0" borderId="47" xfId="35" applyNumberFormat="1" applyFont="1" applyFill="1" applyBorder="1" applyAlignment="1">
      <alignment vertical="center"/>
    </xf>
    <xf numFmtId="10" fontId="47" fillId="0" borderId="47" xfId="0" applyNumberFormat="1" applyFont="1" applyFill="1" applyBorder="1" applyAlignment="1">
      <alignment vertical="center"/>
    </xf>
    <xf numFmtId="178" fontId="47" fillId="0" borderId="47" xfId="0" applyNumberFormat="1" applyFont="1" applyFill="1" applyBorder="1" applyAlignment="1">
      <alignment vertical="center"/>
    </xf>
    <xf numFmtId="0" fontId="35" fillId="2" borderId="44" xfId="0" applyFont="1" applyFill="1" applyBorder="1" applyAlignment="1">
      <alignment horizontal="left" vertical="center"/>
    </xf>
    <xf numFmtId="3" fontId="35" fillId="2" borderId="44" xfId="0" applyNumberFormat="1" applyFont="1" applyFill="1" applyBorder="1" applyAlignment="1">
      <alignment horizontal="right" vertical="center"/>
    </xf>
    <xf numFmtId="0" fontId="35" fillId="2" borderId="43" xfId="0" applyFont="1" applyFill="1" applyBorder="1" applyAlignment="1">
      <alignment horizontal="left" vertical="center"/>
    </xf>
    <xf numFmtId="0" fontId="35" fillId="2" borderId="45" xfId="0" applyFont="1" applyFill="1" applyBorder="1" applyAlignment="1">
      <alignment horizontal="left" vertical="center"/>
    </xf>
    <xf numFmtId="3" fontId="35" fillId="2" borderId="45" xfId="0" applyNumberFormat="1" applyFont="1" applyFill="1" applyBorder="1" applyAlignment="1">
      <alignment horizontal="right" vertical="center"/>
    </xf>
    <xf numFmtId="0" fontId="43" fillId="0" borderId="4" xfId="26" applyFont="1" applyFill="1" applyBorder="1" applyAlignment="1">
      <alignment horizontal="left" vertical="center" wrapText="1"/>
    </xf>
    <xf numFmtId="0" fontId="43" fillId="0" borderId="23" xfId="26" applyFont="1" applyFill="1" applyBorder="1" applyAlignment="1">
      <alignment horizontal="left" vertical="center" wrapText="1"/>
    </xf>
    <xf numFmtId="0" fontId="38" fillId="0" borderId="0" xfId="26" applyFont="1" applyFill="1" applyBorder="1" applyAlignment="1">
      <alignment vertical="center" wrapText="1"/>
    </xf>
    <xf numFmtId="0" fontId="48" fillId="0" borderId="0" xfId="26" applyFont="1" applyFill="1" applyBorder="1" applyAlignment="1">
      <alignment horizontal="left" vertical="center" wrapText="1"/>
    </xf>
    <xf numFmtId="0" fontId="47" fillId="2" borderId="21" xfId="26" applyFont="1" applyFill="1" applyBorder="1" applyAlignment="1">
      <alignment horizontal="left" vertical="center"/>
    </xf>
    <xf numFmtId="0" fontId="47" fillId="2" borderId="5" xfId="26" applyFont="1" applyFill="1" applyBorder="1" applyAlignment="1">
      <alignment horizontal="left" vertical="center" wrapText="1"/>
    </xf>
    <xf numFmtId="0" fontId="47" fillId="2" borderId="6" xfId="26" applyFont="1" applyFill="1" applyBorder="1" applyAlignment="1">
      <alignment horizontal="left" vertical="center" wrapText="1"/>
    </xf>
    <xf numFmtId="3" fontId="73" fillId="12" borderId="5" xfId="0" applyNumberFormat="1" applyFont="1" applyFill="1" applyBorder="1" applyAlignment="1">
      <alignment horizontal="right" vertical="center"/>
    </xf>
    <xf numFmtId="0" fontId="47" fillId="12" borderId="21" xfId="0" applyFont="1" applyFill="1" applyBorder="1" applyAlignment="1">
      <alignment vertical="center"/>
    </xf>
    <xf numFmtId="0" fontId="10" fillId="12" borderId="21" xfId="0" applyFont="1" applyFill="1" applyBorder="1" applyAlignment="1">
      <alignment horizontal="right" vertical="center"/>
    </xf>
    <xf numFmtId="0" fontId="57" fillId="12" borderId="21" xfId="0" applyFont="1" applyFill="1" applyBorder="1" applyAlignment="1">
      <alignment horizontal="right" vertical="center"/>
    </xf>
    <xf numFmtId="0" fontId="47" fillId="12" borderId="5" xfId="0" applyFont="1" applyFill="1" applyBorder="1" applyAlignment="1">
      <alignment horizontal="left" vertical="center" indent="1"/>
    </xf>
    <xf numFmtId="0" fontId="47" fillId="12" borderId="5" xfId="0" applyFont="1" applyFill="1" applyBorder="1" applyAlignment="1">
      <alignment vertical="center"/>
    </xf>
    <xf numFmtId="3" fontId="47" fillId="12" borderId="5" xfId="0" applyNumberFormat="1" applyFont="1" applyFill="1" applyBorder="1" applyAlignment="1">
      <alignment horizontal="right" vertical="center"/>
    </xf>
    <xf numFmtId="3" fontId="47" fillId="12" borderId="23" xfId="0" applyNumberFormat="1" applyFont="1" applyFill="1" applyBorder="1" applyAlignment="1">
      <alignment horizontal="right" vertical="center"/>
    </xf>
    <xf numFmtId="3" fontId="57" fillId="12" borderId="21" xfId="0" applyNumberFormat="1" applyFont="1" applyFill="1" applyBorder="1" applyAlignment="1">
      <alignment horizontal="right" vertical="center"/>
    </xf>
    <xf numFmtId="3" fontId="57" fillId="12" borderId="6" xfId="0" applyNumberFormat="1" applyFont="1" applyFill="1" applyBorder="1" applyAlignment="1">
      <alignment horizontal="right" vertical="center"/>
    </xf>
    <xf numFmtId="180" fontId="43" fillId="0" borderId="0" xfId="6" applyNumberFormat="1" applyFont="1" applyFill="1"/>
    <xf numFmtId="164" fontId="43" fillId="0" borderId="0" xfId="6" applyNumberFormat="1" applyFont="1" applyFill="1" applyAlignment="1">
      <alignment wrapText="1"/>
    </xf>
    <xf numFmtId="164" fontId="43" fillId="0" borderId="0" xfId="6" applyNumberFormat="1" applyFont="1" applyFill="1"/>
    <xf numFmtId="3" fontId="52" fillId="0" borderId="0" xfId="6" applyNumberFormat="1" applyFont="1" applyFill="1" applyAlignment="1">
      <alignment horizontal="center" vertical="center" wrapText="1"/>
    </xf>
    <xf numFmtId="0" fontId="14" fillId="0" borderId="0" xfId="6" applyFont="1" applyFill="1" applyBorder="1" applyAlignment="1">
      <alignment horizontal="center" vertical="center" wrapText="1"/>
    </xf>
    <xf numFmtId="0" fontId="43" fillId="0" borderId="0" xfId="6" applyFont="1" applyFill="1" applyAlignment="1">
      <alignment wrapText="1"/>
    </xf>
    <xf numFmtId="3" fontId="43" fillId="0" borderId="0" xfId="6" applyNumberFormat="1" applyFont="1" applyFill="1" applyBorder="1" applyAlignment="1">
      <alignment horizontal="center" wrapText="1"/>
    </xf>
    <xf numFmtId="3" fontId="43" fillId="0" borderId="0" xfId="6" applyNumberFormat="1" applyFont="1" applyFill="1" applyBorder="1" applyAlignment="1">
      <alignment horizontal="left" wrapText="1"/>
    </xf>
    <xf numFmtId="164" fontId="43" fillId="0" borderId="0" xfId="6" applyNumberFormat="1" applyFont="1" applyFill="1" applyBorder="1" applyAlignment="1">
      <alignment wrapText="1"/>
    </xf>
    <xf numFmtId="164" fontId="96" fillId="0" borderId="0" xfId="6" applyNumberFormat="1" applyFont="1" applyFill="1" applyAlignment="1">
      <alignment wrapText="1"/>
    </xf>
    <xf numFmtId="4" fontId="43" fillId="0" borderId="0" xfId="6" applyNumberFormat="1" applyFont="1" applyFill="1" applyBorder="1" applyAlignment="1">
      <alignment horizontal="left" wrapText="1"/>
    </xf>
    <xf numFmtId="0" fontId="43" fillId="0" borderId="0" xfId="6" applyFont="1" applyFill="1"/>
    <xf numFmtId="3" fontId="43" fillId="0" borderId="0" xfId="6" applyNumberFormat="1" applyFont="1" applyFill="1" applyBorder="1" applyAlignment="1">
      <alignment horizontal="center"/>
    </xf>
    <xf numFmtId="3" fontId="43" fillId="0" borderId="0" xfId="6" applyNumberFormat="1" applyFont="1" applyFill="1" applyBorder="1" applyAlignment="1">
      <alignment horizontal="left"/>
    </xf>
    <xf numFmtId="164" fontId="43" fillId="0" borderId="0" xfId="6" applyNumberFormat="1" applyFont="1" applyFill="1" applyBorder="1"/>
    <xf numFmtId="164" fontId="96" fillId="0" borderId="0" xfId="6" applyNumberFormat="1" applyFont="1" applyFill="1"/>
    <xf numFmtId="164" fontId="52" fillId="0" borderId="0" xfId="6" applyNumberFormat="1" applyFont="1" applyFill="1"/>
    <xf numFmtId="180" fontId="43" fillId="0" borderId="0" xfId="32" applyNumberFormat="1" applyFont="1" applyFill="1" applyBorder="1" applyAlignment="1">
      <alignment vertical="center" wrapText="1"/>
    </xf>
    <xf numFmtId="180" fontId="43" fillId="0" borderId="0" xfId="6" applyNumberFormat="1" applyFont="1" applyFill="1" applyBorder="1" applyAlignment="1">
      <alignment vertical="center" wrapText="1"/>
    </xf>
    <xf numFmtId="0" fontId="95" fillId="0" borderId="0" xfId="6" applyFont="1" applyFill="1" applyBorder="1" applyAlignment="1">
      <alignment horizontal="right" vertical="center" wrapText="1"/>
    </xf>
    <xf numFmtId="164" fontId="52" fillId="0" borderId="0" xfId="6" applyNumberFormat="1" applyFont="1" applyFill="1" applyAlignment="1">
      <alignment vertical="center" wrapText="1"/>
    </xf>
    <xf numFmtId="164" fontId="43" fillId="0" borderId="0" xfId="6" applyNumberFormat="1" applyFont="1" applyFill="1" applyAlignment="1">
      <alignment vertical="center"/>
    </xf>
    <xf numFmtId="17" fontId="52" fillId="0" borderId="0" xfId="6" applyNumberFormat="1" applyFont="1" applyFill="1" applyAlignment="1">
      <alignment vertical="center" wrapText="1"/>
    </xf>
    <xf numFmtId="0" fontId="97" fillId="2" borderId="0" xfId="38" applyFont="1" applyFill="1"/>
    <xf numFmtId="0" fontId="97" fillId="2" borderId="0" xfId="38" applyFont="1" applyFill="1" applyBorder="1"/>
    <xf numFmtId="0" fontId="98" fillId="2" borderId="0" xfId="38" applyFont="1" applyFill="1" applyBorder="1"/>
    <xf numFmtId="3" fontId="97" fillId="2" borderId="0" xfId="38" applyNumberFormat="1" applyFont="1" applyFill="1" applyBorder="1"/>
    <xf numFmtId="3" fontId="97" fillId="2" borderId="0" xfId="38" applyNumberFormat="1" applyFont="1" applyFill="1"/>
    <xf numFmtId="177" fontId="97" fillId="2" borderId="0" xfId="38" applyNumberFormat="1" applyFont="1" applyFill="1" applyBorder="1"/>
    <xf numFmtId="0" fontId="99" fillId="2" borderId="0" xfId="38" applyFont="1" applyFill="1" applyBorder="1"/>
    <xf numFmtId="0" fontId="97" fillId="2" borderId="0" xfId="38" applyFont="1" applyFill="1" applyAlignment="1">
      <alignment horizontal="left"/>
    </xf>
    <xf numFmtId="0" fontId="58" fillId="2" borderId="0" xfId="38" applyFont="1" applyFill="1" applyAlignment="1">
      <alignment vertical="center"/>
    </xf>
    <xf numFmtId="0" fontId="58" fillId="2" borderId="0" xfId="38" applyFont="1" applyFill="1" applyBorder="1" applyAlignment="1">
      <alignment vertical="center"/>
    </xf>
    <xf numFmtId="0" fontId="14" fillId="2" borderId="0" xfId="38" applyFont="1" applyFill="1" applyAlignment="1">
      <alignment vertical="center"/>
    </xf>
    <xf numFmtId="0" fontId="100" fillId="2" borderId="0" xfId="38" applyFont="1" applyFill="1"/>
    <xf numFmtId="0" fontId="43" fillId="2" borderId="0" xfId="38" applyFont="1" applyFill="1" applyAlignment="1">
      <alignment vertical="center"/>
    </xf>
    <xf numFmtId="0" fontId="43" fillId="2" borderId="0" xfId="38" applyFont="1" applyFill="1" applyBorder="1" applyAlignment="1">
      <alignment vertical="center"/>
    </xf>
    <xf numFmtId="0" fontId="43" fillId="2" borderId="0" xfId="38" applyFont="1" applyFill="1" applyAlignment="1">
      <alignment horizontal="center" vertical="center"/>
    </xf>
    <xf numFmtId="0" fontId="58" fillId="2" borderId="0" xfId="38" applyFont="1" applyFill="1" applyAlignment="1">
      <alignment horizontal="center" vertical="center"/>
    </xf>
    <xf numFmtId="0" fontId="58" fillId="2" borderId="0" xfId="38" applyFont="1" applyFill="1" applyAlignment="1">
      <alignment horizontal="left" vertical="center" wrapText="1"/>
    </xf>
    <xf numFmtId="0" fontId="17" fillId="2" borderId="0" xfId="38" applyFont="1" applyFill="1" applyAlignment="1">
      <alignment horizontal="right" vertical="center"/>
    </xf>
    <xf numFmtId="0" fontId="68" fillId="2" borderId="0" xfId="0" applyFont="1" applyFill="1" applyBorder="1" applyAlignment="1">
      <alignment horizontal="left" vertical="center" wrapText="1"/>
    </xf>
    <xf numFmtId="168" fontId="18" fillId="2" borderId="0" xfId="26" applyNumberFormat="1" applyFont="1" applyFill="1" applyBorder="1" applyAlignment="1">
      <alignment horizontal="right" vertical="center"/>
    </xf>
    <xf numFmtId="168" fontId="17" fillId="2" borderId="0" xfId="26" applyNumberFormat="1" applyFont="1" applyFill="1" applyBorder="1" applyAlignment="1">
      <alignment horizontal="right" vertical="center"/>
    </xf>
    <xf numFmtId="168" fontId="14" fillId="2" borderId="6" xfId="0" applyNumberFormat="1" applyFont="1" applyFill="1" applyBorder="1" applyAlignment="1">
      <alignment horizontal="right" vertical="center"/>
    </xf>
    <xf numFmtId="0" fontId="8" fillId="0" borderId="0" xfId="28" applyFill="1"/>
    <xf numFmtId="0" fontId="11" fillId="0" borderId="0" xfId="0" applyFont="1" applyFill="1" applyBorder="1"/>
    <xf numFmtId="0" fontId="8" fillId="0" borderId="0" xfId="28" applyFill="1" applyAlignment="1">
      <alignment vertical="center"/>
    </xf>
    <xf numFmtId="0" fontId="68" fillId="0" borderId="0" xfId="28" quotePrefix="1" applyFont="1" applyFill="1" applyBorder="1" applyAlignment="1">
      <alignment horizontal="left" vertical="center" wrapText="1"/>
    </xf>
    <xf numFmtId="165" fontId="43" fillId="0" borderId="0" xfId="28" applyNumberFormat="1" applyFont="1" applyFill="1" applyBorder="1" applyAlignment="1">
      <alignment horizontal="right" vertical="center"/>
    </xf>
    <xf numFmtId="0" fontId="14" fillId="0" borderId="3" xfId="28" applyFont="1" applyFill="1" applyBorder="1" applyAlignment="1">
      <alignment vertical="center"/>
    </xf>
    <xf numFmtId="1" fontId="14" fillId="0" borderId="3" xfId="28" applyNumberFormat="1" applyFont="1" applyFill="1" applyBorder="1" applyAlignment="1">
      <alignment horizontal="right" vertical="center" wrapText="1"/>
    </xf>
    <xf numFmtId="0" fontId="8" fillId="0" borderId="0" xfId="28" applyFill="1" applyBorder="1" applyAlignment="1">
      <alignment vertical="center"/>
    </xf>
    <xf numFmtId="0" fontId="43" fillId="0" borderId="0" xfId="28" applyFont="1" applyFill="1" applyBorder="1" applyAlignment="1">
      <alignment horizontal="left" vertical="center"/>
    </xf>
    <xf numFmtId="3" fontId="43" fillId="0" borderId="0" xfId="28" applyNumberFormat="1" applyFont="1" applyFill="1" applyBorder="1" applyAlignment="1">
      <alignment horizontal="right" vertical="center"/>
    </xf>
    <xf numFmtId="0" fontId="43" fillId="0" borderId="5" xfId="25" applyNumberFormat="1" applyFont="1" applyFill="1" applyBorder="1" applyAlignment="1">
      <alignment horizontal="left" vertical="center" wrapText="1"/>
    </xf>
    <xf numFmtId="3" fontId="43" fillId="0" borderId="5" xfId="28" applyNumberFormat="1" applyFont="1" applyFill="1" applyBorder="1" applyAlignment="1">
      <alignment horizontal="right" vertical="center"/>
    </xf>
    <xf numFmtId="0" fontId="14" fillId="0" borderId="6" xfId="28" applyFont="1" applyFill="1" applyBorder="1" applyAlignment="1">
      <alignment horizontal="left" vertical="center" wrapText="1"/>
    </xf>
    <xf numFmtId="3" fontId="14" fillId="0" borderId="6" xfId="28" applyNumberFormat="1" applyFont="1" applyFill="1" applyBorder="1" applyAlignment="1">
      <alignment horizontal="right" vertical="center"/>
    </xf>
    <xf numFmtId="0" fontId="61" fillId="0" borderId="0" xfId="28" applyFont="1" applyFill="1"/>
    <xf numFmtId="0" fontId="11" fillId="0" borderId="0" xfId="28" applyFont="1" applyFill="1"/>
    <xf numFmtId="0" fontId="10" fillId="0" borderId="0" xfId="28" quotePrefix="1" applyFont="1" applyFill="1" applyBorder="1" applyAlignment="1">
      <alignment vertical="center" wrapText="1"/>
    </xf>
    <xf numFmtId="0" fontId="11" fillId="0" borderId="0" xfId="28" applyFont="1" applyFill="1" applyBorder="1"/>
    <xf numFmtId="0" fontId="56" fillId="0" borderId="0" xfId="28" applyFont="1" applyFill="1" applyBorder="1" applyAlignment="1">
      <alignment horizontal="right" vertical="center"/>
    </xf>
    <xf numFmtId="0" fontId="27" fillId="0" borderId="0" xfId="28" applyFont="1" applyFill="1" applyBorder="1" applyAlignment="1">
      <alignment vertical="center"/>
    </xf>
    <xf numFmtId="168" fontId="58" fillId="2" borderId="52" xfId="0" applyNumberFormat="1" applyFont="1" applyFill="1" applyBorder="1" applyAlignment="1">
      <alignment horizontal="right" vertical="center"/>
    </xf>
    <xf numFmtId="168" fontId="14" fillId="2" borderId="55" xfId="0" applyNumberFormat="1" applyFont="1" applyFill="1" applyBorder="1" applyAlignment="1">
      <alignment horizontal="right" vertical="center"/>
    </xf>
    <xf numFmtId="0" fontId="15" fillId="2" borderId="51" xfId="25" applyNumberFormat="1" applyFont="1" applyFill="1" applyBorder="1" applyAlignment="1">
      <alignment horizontal="center" vertical="center" wrapText="1"/>
    </xf>
    <xf numFmtId="168" fontId="50" fillId="2" borderId="53" xfId="0" applyNumberFormat="1" applyFont="1" applyFill="1" applyBorder="1" applyAlignment="1">
      <alignment horizontal="right" vertical="center"/>
    </xf>
    <xf numFmtId="168" fontId="50" fillId="11" borderId="53" xfId="0" applyNumberFormat="1" applyFont="1" applyFill="1" applyBorder="1" applyAlignment="1">
      <alignment horizontal="right" vertical="center"/>
    </xf>
    <xf numFmtId="168" fontId="15" fillId="11" borderId="55" xfId="0" applyNumberFormat="1" applyFont="1" applyFill="1" applyBorder="1" applyAlignment="1">
      <alignment horizontal="right" vertical="center"/>
    </xf>
    <xf numFmtId="183" fontId="58" fillId="2" borderId="52" xfId="30" applyNumberFormat="1" applyFont="1" applyFill="1" applyBorder="1" applyAlignment="1">
      <alignment horizontal="right" vertical="center"/>
    </xf>
    <xf numFmtId="183" fontId="45" fillId="2" borderId="53" xfId="30" applyNumberFormat="1" applyFont="1" applyFill="1" applyBorder="1" applyAlignment="1">
      <alignment horizontal="right" vertical="center"/>
    </xf>
    <xf numFmtId="185" fontId="39" fillId="2" borderId="0" xfId="30" applyNumberFormat="1" applyFont="1" applyFill="1"/>
    <xf numFmtId="0" fontId="17" fillId="12" borderId="21" xfId="0" applyFont="1" applyFill="1" applyBorder="1" applyAlignment="1">
      <alignment vertical="center" wrapText="1"/>
    </xf>
    <xf numFmtId="0" fontId="17" fillId="12" borderId="5" xfId="0" applyFont="1" applyFill="1" applyBorder="1" applyAlignment="1">
      <alignment vertical="center"/>
    </xf>
    <xf numFmtId="0" fontId="17" fillId="12" borderId="5" xfId="0" applyFont="1" applyFill="1" applyBorder="1" applyAlignment="1">
      <alignment vertical="center" wrapText="1"/>
    </xf>
    <xf numFmtId="0" fontId="17" fillId="12" borderId="47" xfId="0" applyFont="1" applyFill="1" applyBorder="1" applyAlignment="1">
      <alignment vertical="center" wrapText="1"/>
    </xf>
    <xf numFmtId="14" fontId="57" fillId="2" borderId="50" xfId="25" quotePrefix="1" applyNumberFormat="1" applyFont="1" applyFill="1" applyBorder="1" applyAlignment="1">
      <alignment horizontal="right" vertical="center" wrapText="1"/>
    </xf>
    <xf numFmtId="14" fontId="57" fillId="2" borderId="51" xfId="25" quotePrefix="1" applyNumberFormat="1" applyFont="1" applyFill="1" applyBorder="1" applyAlignment="1">
      <alignment horizontal="right" vertical="center" wrapText="1"/>
    </xf>
    <xf numFmtId="3" fontId="17" fillId="2" borderId="0" xfId="0" applyNumberFormat="1" applyFont="1" applyFill="1" applyAlignment="1"/>
    <xf numFmtId="0" fontId="45" fillId="2" borderId="5" xfId="26" applyFont="1" applyFill="1" applyBorder="1" applyAlignment="1">
      <alignment horizontal="right" vertical="center"/>
    </xf>
    <xf numFmtId="0" fontId="45" fillId="2" borderId="6" xfId="26" applyFont="1" applyFill="1" applyBorder="1" applyAlignment="1">
      <alignment horizontal="right" vertical="center"/>
    </xf>
    <xf numFmtId="0" fontId="10" fillId="2" borderId="0" xfId="0" quotePrefix="1" applyFont="1" applyFill="1" applyBorder="1" applyAlignment="1">
      <alignment horizontal="left" vertical="center" wrapText="1"/>
    </xf>
    <xf numFmtId="0" fontId="68" fillId="0" borderId="0" xfId="0" quotePrefix="1" applyFont="1" applyFill="1" applyBorder="1" applyAlignment="1">
      <alignment horizontal="left" vertical="center" wrapText="1"/>
    </xf>
    <xf numFmtId="3" fontId="45" fillId="2" borderId="23" xfId="26" applyNumberFormat="1" applyFont="1" applyFill="1" applyBorder="1" applyAlignment="1">
      <alignment vertical="center"/>
    </xf>
    <xf numFmtId="3" fontId="14" fillId="2" borderId="22" xfId="26" applyNumberFormat="1" applyFont="1" applyFill="1" applyBorder="1" applyAlignment="1">
      <alignment vertical="center"/>
    </xf>
    <xf numFmtId="3" fontId="50" fillId="2" borderId="5" xfId="26" applyNumberFormat="1" applyFont="1" applyFill="1" applyBorder="1" applyAlignment="1">
      <alignment vertical="center"/>
    </xf>
    <xf numFmtId="3" fontId="50" fillId="2" borderId="23" xfId="26" applyNumberFormat="1" applyFont="1" applyFill="1" applyBorder="1" applyAlignment="1">
      <alignment vertical="center"/>
    </xf>
    <xf numFmtId="3" fontId="15" fillId="2" borderId="22" xfId="26" applyNumberFormat="1" applyFont="1" applyFill="1" applyBorder="1" applyAlignment="1">
      <alignment vertical="center"/>
    </xf>
    <xf numFmtId="3" fontId="50" fillId="2" borderId="6" xfId="26" applyNumberFormat="1" applyFont="1" applyFill="1" applyBorder="1" applyAlignment="1">
      <alignment vertical="center"/>
    </xf>
    <xf numFmtId="0" fontId="45" fillId="2" borderId="4" xfId="26" applyFont="1" applyFill="1" applyBorder="1" applyAlignment="1">
      <alignment horizontal="center" vertical="center"/>
    </xf>
    <xf numFmtId="0" fontId="45" fillId="2" borderId="4" xfId="26" applyFont="1" applyFill="1" applyBorder="1" applyAlignment="1">
      <alignment horizontal="left" vertical="center" wrapText="1"/>
    </xf>
    <xf numFmtId="3" fontId="50" fillId="2" borderId="4" xfId="26" applyNumberFormat="1" applyFont="1" applyFill="1" applyBorder="1" applyAlignment="1">
      <alignment vertical="center"/>
    </xf>
    <xf numFmtId="3" fontId="45" fillId="2" borderId="4" xfId="26" applyNumberFormat="1" applyFont="1" applyFill="1" applyBorder="1" applyAlignment="1">
      <alignment vertical="center"/>
    </xf>
    <xf numFmtId="0" fontId="43" fillId="2" borderId="23" xfId="26" applyFont="1" applyFill="1" applyBorder="1" applyAlignment="1">
      <alignment horizontal="center" vertical="center"/>
    </xf>
    <xf numFmtId="0" fontId="43" fillId="11" borderId="5" xfId="26" applyFont="1" applyFill="1" applyBorder="1" applyAlignment="1">
      <alignment horizontal="center" vertical="center"/>
    </xf>
    <xf numFmtId="0" fontId="14" fillId="11" borderId="5" xfId="26" applyFont="1" applyFill="1" applyBorder="1" applyAlignment="1">
      <alignment horizontal="left" vertical="center" wrapText="1"/>
    </xf>
    <xf numFmtId="3" fontId="15" fillId="2" borderId="5" xfId="26" applyNumberFormat="1" applyFont="1" applyFill="1" applyBorder="1" applyAlignment="1">
      <alignment vertical="center"/>
    </xf>
    <xf numFmtId="3" fontId="14" fillId="2" borderId="5" xfId="26" applyNumberFormat="1" applyFont="1" applyFill="1" applyBorder="1" applyAlignment="1">
      <alignment vertical="center"/>
    </xf>
    <xf numFmtId="3" fontId="15" fillId="11" borderId="5" xfId="26" applyNumberFormat="1" applyFont="1" applyFill="1" applyBorder="1" applyAlignment="1">
      <alignment vertical="center"/>
    </xf>
    <xf numFmtId="3" fontId="14" fillId="11" borderId="5" xfId="26" applyNumberFormat="1" applyFont="1" applyFill="1" applyBorder="1" applyAlignment="1">
      <alignment vertical="center"/>
    </xf>
    <xf numFmtId="0" fontId="70" fillId="2" borderId="2" xfId="26" applyFont="1" applyFill="1" applyBorder="1" applyAlignment="1">
      <alignment horizontal="left" vertical="center"/>
    </xf>
    <xf numFmtId="3" fontId="15" fillId="2" borderId="6" xfId="26" applyNumberFormat="1" applyFont="1" applyFill="1" applyBorder="1" applyAlignment="1">
      <alignment horizontal="right" vertical="center"/>
    </xf>
    <xf numFmtId="0" fontId="68" fillId="0" borderId="0" xfId="0" quotePrefix="1" applyFont="1" applyFill="1" applyBorder="1" applyAlignment="1">
      <alignment horizontal="left" vertical="center" wrapText="1"/>
    </xf>
    <xf numFmtId="0" fontId="10" fillId="2" borderId="0" xfId="26" quotePrefix="1" applyFont="1" applyFill="1" applyBorder="1" applyAlignment="1">
      <alignment horizontal="left" vertical="center" wrapText="1"/>
    </xf>
    <xf numFmtId="0" fontId="68" fillId="0" borderId="0" xfId="26" quotePrefix="1" applyFont="1" applyFill="1" applyBorder="1" applyAlignment="1">
      <alignment horizontal="left" vertical="center" wrapText="1"/>
    </xf>
    <xf numFmtId="165" fontId="43" fillId="2" borderId="0" xfId="26" applyNumberFormat="1" applyFont="1" applyFill="1" applyBorder="1" applyAlignment="1">
      <alignment horizontal="right"/>
    </xf>
    <xf numFmtId="165" fontId="43" fillId="2" borderId="0" xfId="0" applyNumberFormat="1" applyFont="1" applyFill="1" applyBorder="1" applyAlignment="1">
      <alignment horizontal="right"/>
    </xf>
    <xf numFmtId="165" fontId="43" fillId="2" borderId="0" xfId="26" applyNumberFormat="1" applyFont="1" applyFill="1" applyBorder="1" applyAlignment="1">
      <alignment horizontal="right" vertical="center"/>
    </xf>
    <xf numFmtId="165" fontId="43" fillId="2" borderId="0" xfId="0" applyNumberFormat="1" applyFont="1" applyFill="1" applyBorder="1" applyAlignment="1">
      <alignment horizontal="right" vertical="center"/>
    </xf>
    <xf numFmtId="0" fontId="64" fillId="0" borderId="0" xfId="0" applyFont="1" applyFill="1" applyAlignment="1">
      <alignment horizontal="left" vertical="center" wrapText="1"/>
    </xf>
    <xf numFmtId="3" fontId="14" fillId="8" borderId="6" xfId="26" applyNumberFormat="1" applyFont="1" applyFill="1" applyBorder="1" applyAlignment="1">
      <alignment horizontal="right" vertical="center"/>
    </xf>
    <xf numFmtId="0" fontId="0" fillId="0" borderId="0" xfId="0" applyFill="1"/>
    <xf numFmtId="0" fontId="0" fillId="0" borderId="0" xfId="0" applyFill="1" applyAlignment="1"/>
    <xf numFmtId="0" fontId="48" fillId="0" borderId="0" xfId="26" applyFont="1" applyFill="1" applyBorder="1" applyAlignment="1">
      <alignment horizontal="left" vertical="center"/>
    </xf>
    <xf numFmtId="0" fontId="0" fillId="0" borderId="0" xfId="0" applyFill="1" applyBorder="1"/>
    <xf numFmtId="0" fontId="50" fillId="2" borderId="3" xfId="25" applyNumberFormat="1" applyFont="1" applyFill="1" applyBorder="1" applyAlignment="1">
      <alignment horizontal="center" vertical="center" wrapText="1"/>
    </xf>
    <xf numFmtId="17" fontId="50" fillId="0" borderId="3" xfId="26" quotePrefix="1" applyNumberFormat="1" applyFont="1" applyFill="1" applyBorder="1" applyAlignment="1">
      <alignment horizontal="center" vertical="center"/>
    </xf>
    <xf numFmtId="0" fontId="50" fillId="0" borderId="3" xfId="26" quotePrefix="1" applyFont="1" applyFill="1" applyBorder="1" applyAlignment="1">
      <alignment horizontal="center" vertical="center"/>
    </xf>
    <xf numFmtId="0" fontId="50" fillId="0" borderId="3" xfId="26" applyFont="1" applyFill="1" applyBorder="1" applyAlignment="1">
      <alignment horizontal="center" vertical="center"/>
    </xf>
    <xf numFmtId="0" fontId="50" fillId="0" borderId="3" xfId="26" applyFont="1" applyFill="1" applyBorder="1" applyAlignment="1">
      <alignment horizontal="left" vertical="center"/>
    </xf>
    <xf numFmtId="0" fontId="50" fillId="0" borderId="3" xfId="0" quotePrefix="1" applyFont="1" applyFill="1" applyBorder="1" applyAlignment="1">
      <alignment horizontal="center" vertical="center"/>
    </xf>
    <xf numFmtId="17" fontId="50" fillId="0" borderId="3" xfId="0" quotePrefix="1" applyNumberFormat="1" applyFont="1" applyFill="1" applyBorder="1" applyAlignment="1">
      <alignment horizontal="center" vertical="center"/>
    </xf>
    <xf numFmtId="0" fontId="71" fillId="0" borderId="3" xfId="0" quotePrefix="1" applyFont="1" applyFill="1" applyBorder="1" applyAlignment="1">
      <alignment horizontal="center" vertical="center"/>
    </xf>
    <xf numFmtId="0" fontId="71" fillId="0" borderId="3" xfId="0" applyFont="1" applyFill="1" applyBorder="1" applyAlignment="1">
      <alignment horizontal="center" vertical="center"/>
    </xf>
    <xf numFmtId="0" fontId="50" fillId="0" borderId="3" xfId="0" applyFont="1" applyFill="1" applyBorder="1" applyAlignment="1">
      <alignment horizontal="center" vertical="center"/>
    </xf>
    <xf numFmtId="0" fontId="11" fillId="0" borderId="0" xfId="26" applyFont="1" applyFill="1" applyBorder="1"/>
    <xf numFmtId="3" fontId="11" fillId="0" borderId="0" xfId="0" applyNumberFormat="1" applyFont="1" applyFill="1"/>
    <xf numFmtId="3" fontId="11" fillId="0" borderId="0" xfId="0" applyNumberFormat="1" applyFont="1" applyFill="1" applyBorder="1"/>
    <xf numFmtId="3" fontId="43" fillId="10" borderId="23" xfId="28" applyNumberFormat="1" applyFont="1" applyFill="1" applyBorder="1" applyAlignment="1">
      <alignment horizontal="right" vertical="center"/>
    </xf>
    <xf numFmtId="3" fontId="43" fillId="10" borderId="4" xfId="28" applyNumberFormat="1" applyFont="1" applyFill="1" applyBorder="1" applyAlignment="1">
      <alignment horizontal="right" vertical="center"/>
    </xf>
    <xf numFmtId="0" fontId="101" fillId="0" borderId="0" xfId="28" applyFont="1" applyFill="1"/>
    <xf numFmtId="0" fontId="101" fillId="0" borderId="0" xfId="28" applyFont="1" applyFill="1" applyAlignment="1">
      <alignment vertical="center"/>
    </xf>
    <xf numFmtId="0" fontId="50" fillId="0" borderId="0" xfId="0" applyFont="1" applyAlignment="1">
      <alignment horizontal="center"/>
    </xf>
    <xf numFmtId="0" fontId="50" fillId="2" borderId="3" xfId="0" applyFont="1" applyFill="1" applyBorder="1" applyAlignment="1">
      <alignment horizontal="center"/>
    </xf>
    <xf numFmtId="165" fontId="43" fillId="2" borderId="0" xfId="0" applyNumberFormat="1" applyFont="1" applyFill="1" applyBorder="1" applyAlignment="1">
      <alignment horizontal="left"/>
    </xf>
    <xf numFmtId="165" fontId="43" fillId="2" borderId="0" xfId="0" applyNumberFormat="1" applyFont="1" applyFill="1" applyBorder="1" applyAlignment="1">
      <alignment horizontal="left" vertical="center"/>
    </xf>
    <xf numFmtId="165" fontId="43" fillId="2" borderId="0" xfId="26" applyNumberFormat="1" applyFont="1" applyFill="1" applyBorder="1" applyAlignment="1">
      <alignment horizontal="left" vertical="center"/>
    </xf>
    <xf numFmtId="0" fontId="14" fillId="2" borderId="17" xfId="0" applyFont="1" applyFill="1" applyBorder="1" applyAlignment="1">
      <alignment horizontal="center" vertical="center"/>
    </xf>
    <xf numFmtId="14" fontId="69" fillId="2" borderId="64" xfId="0" quotePrefix="1" applyNumberFormat="1" applyFont="1" applyFill="1" applyBorder="1" applyAlignment="1">
      <alignment horizontal="right" vertical="center"/>
    </xf>
    <xf numFmtId="3" fontId="15" fillId="8" borderId="65" xfId="26" applyNumberFormat="1" applyFont="1" applyFill="1" applyBorder="1" applyAlignment="1">
      <alignment horizontal="right" vertical="center"/>
    </xf>
    <xf numFmtId="3" fontId="50" fillId="8" borderId="66" xfId="26" applyNumberFormat="1" applyFont="1" applyFill="1" applyBorder="1" applyAlignment="1">
      <alignment horizontal="right" vertical="center"/>
    </xf>
    <xf numFmtId="3" fontId="15" fillId="2" borderId="66" xfId="0" applyNumberFormat="1" applyFont="1" applyFill="1" applyBorder="1" applyAlignment="1">
      <alignment horizontal="right" vertical="center"/>
    </xf>
    <xf numFmtId="3" fontId="15" fillId="8" borderId="66" xfId="26" applyNumberFormat="1" applyFont="1" applyFill="1" applyBorder="1" applyAlignment="1">
      <alignment horizontal="right" vertical="center"/>
    </xf>
    <xf numFmtId="3" fontId="43" fillId="8" borderId="67" xfId="26" applyNumberFormat="1" applyFont="1" applyFill="1" applyBorder="1" applyAlignment="1">
      <alignment horizontal="right" vertical="center"/>
    </xf>
    <xf numFmtId="3" fontId="15" fillId="8" borderId="68" xfId="26" applyNumberFormat="1" applyFont="1" applyFill="1" applyBorder="1" applyAlignment="1">
      <alignment horizontal="right" vertical="center"/>
    </xf>
    <xf numFmtId="165" fontId="14" fillId="2" borderId="69" xfId="0" applyNumberFormat="1" applyFont="1" applyFill="1" applyBorder="1" applyAlignment="1">
      <alignment horizontal="right" vertical="center" wrapText="1"/>
    </xf>
    <xf numFmtId="14" fontId="70" fillId="2" borderId="64" xfId="0" quotePrefix="1" applyNumberFormat="1" applyFont="1" applyFill="1" applyBorder="1" applyAlignment="1">
      <alignment horizontal="right" vertical="center"/>
    </xf>
    <xf numFmtId="0" fontId="50" fillId="2" borderId="0" xfId="0" applyFont="1" applyFill="1" applyBorder="1" applyAlignment="1">
      <alignment horizontal="center"/>
    </xf>
    <xf numFmtId="3" fontId="43" fillId="2" borderId="72" xfId="0" applyNumberFormat="1" applyFont="1" applyFill="1" applyBorder="1" applyAlignment="1">
      <alignment vertical="center"/>
    </xf>
    <xf numFmtId="3" fontId="43" fillId="2" borderId="73" xfId="0" applyNumberFormat="1" applyFont="1" applyFill="1" applyBorder="1" applyAlignment="1">
      <alignment vertical="center"/>
    </xf>
    <xf numFmtId="9" fontId="43" fillId="2" borderId="5" xfId="16" applyFont="1" applyFill="1" applyBorder="1" applyAlignment="1">
      <alignment horizontal="left" vertical="center"/>
    </xf>
    <xf numFmtId="0" fontId="102" fillId="0" borderId="0" xfId="40"/>
    <xf numFmtId="0" fontId="14" fillId="0" borderId="2" xfId="6" applyNumberFormat="1" applyFont="1" applyFill="1" applyBorder="1" applyAlignment="1">
      <alignment horizontal="center" vertical="center" wrapText="1"/>
    </xf>
    <xf numFmtId="179" fontId="43" fillId="0" borderId="75" xfId="32" quotePrefix="1" applyNumberFormat="1" applyFont="1" applyFill="1" applyBorder="1" applyAlignment="1">
      <alignment horizontal="center" vertical="center"/>
    </xf>
    <xf numFmtId="3" fontId="43" fillId="0" borderId="76" xfId="41" applyNumberFormat="1" applyFont="1" applyFill="1" applyBorder="1" applyAlignment="1">
      <alignment horizontal="right" vertical="center"/>
    </xf>
    <xf numFmtId="0" fontId="23" fillId="0" borderId="0" xfId="40" applyFont="1"/>
    <xf numFmtId="0" fontId="43" fillId="0" borderId="5" xfId="40" quotePrefix="1" applyFont="1" applyBorder="1" applyAlignment="1">
      <alignment horizontal="center" vertical="center"/>
    </xf>
    <xf numFmtId="9" fontId="43" fillId="0" borderId="5" xfId="40" applyNumberFormat="1" applyFont="1" applyBorder="1" applyAlignment="1">
      <alignment horizontal="center" vertical="center"/>
    </xf>
    <xf numFmtId="0" fontId="43" fillId="0" borderId="5" xfId="40" applyFont="1" applyBorder="1" applyAlignment="1">
      <alignment vertical="center"/>
    </xf>
    <xf numFmtId="0" fontId="43" fillId="0" borderId="5" xfId="40" applyFont="1" applyBorder="1" applyAlignment="1">
      <alignment horizontal="center" vertical="center"/>
    </xf>
    <xf numFmtId="3" fontId="43" fillId="0" borderId="78" xfId="40" applyNumberFormat="1" applyFont="1" applyBorder="1" applyAlignment="1">
      <alignment horizontal="right" vertical="center"/>
    </xf>
    <xf numFmtId="15" fontId="43" fillId="0" borderId="5" xfId="40" applyNumberFormat="1" applyFont="1" applyBorder="1" applyAlignment="1">
      <alignment horizontal="center" vertical="center"/>
    </xf>
    <xf numFmtId="15" fontId="43" fillId="0" borderId="15" xfId="40" applyNumberFormat="1" applyFont="1" applyBorder="1" applyAlignment="1">
      <alignment horizontal="center" vertical="center"/>
    </xf>
    <xf numFmtId="3" fontId="43" fillId="0" borderId="81" xfId="40" applyNumberFormat="1" applyFont="1" applyBorder="1" applyAlignment="1">
      <alignment horizontal="right" vertical="center"/>
    </xf>
    <xf numFmtId="0" fontId="105" fillId="0" borderId="0" xfId="40" applyFont="1"/>
    <xf numFmtId="0" fontId="106" fillId="0" borderId="0" xfId="40" applyFont="1"/>
    <xf numFmtId="0" fontId="14" fillId="0" borderId="0" xfId="6" applyFont="1" applyFill="1" applyBorder="1" applyAlignment="1">
      <alignment vertical="center" wrapText="1"/>
    </xf>
    <xf numFmtId="0" fontId="43" fillId="0" borderId="0" xfId="0" applyFont="1" applyFill="1" applyBorder="1" applyAlignment="1">
      <alignment horizontal="left" vertical="center" wrapText="1"/>
    </xf>
    <xf numFmtId="0" fontId="68" fillId="2" borderId="0" xfId="26" quotePrefix="1" applyFont="1" applyFill="1" applyBorder="1" applyAlignment="1">
      <alignment horizontal="left" vertical="center" wrapText="1"/>
    </xf>
    <xf numFmtId="0" fontId="14" fillId="2" borderId="3" xfId="0" applyFont="1" applyFill="1" applyBorder="1" applyAlignment="1">
      <alignment horizontal="left" vertical="center"/>
    </xf>
    <xf numFmtId="165" fontId="43" fillId="2" borderId="0" xfId="0" applyNumberFormat="1" applyFont="1" applyFill="1" applyBorder="1" applyAlignment="1">
      <alignment horizontal="left" vertical="center"/>
    </xf>
    <xf numFmtId="0" fontId="68" fillId="2" borderId="0" xfId="0" quotePrefix="1" applyFont="1" applyFill="1" applyBorder="1" applyAlignment="1">
      <alignment horizontal="left" vertical="center" wrapText="1"/>
    </xf>
    <xf numFmtId="0" fontId="68" fillId="0" borderId="0" xfId="0" applyFont="1" applyBorder="1" applyAlignment="1">
      <alignment horizontal="left" vertical="center"/>
    </xf>
    <xf numFmtId="0" fontId="12" fillId="0" borderId="0" xfId="26" applyFont="1" applyFill="1" applyBorder="1" applyAlignment="1">
      <alignment horizontal="center" vertical="center" wrapText="1"/>
    </xf>
    <xf numFmtId="0" fontId="17" fillId="2" borderId="0" xfId="26" applyFont="1" applyFill="1" applyBorder="1" applyAlignment="1">
      <alignment horizontal="left" wrapText="1"/>
    </xf>
    <xf numFmtId="0" fontId="68" fillId="2" borderId="0" xfId="0" applyFont="1" applyFill="1" applyAlignment="1">
      <alignment horizontal="left" wrapText="1"/>
    </xf>
    <xf numFmtId="0" fontId="68" fillId="2" borderId="0" xfId="0" applyFont="1" applyFill="1" applyBorder="1" applyAlignment="1">
      <alignment horizontal="left" vertical="center"/>
    </xf>
    <xf numFmtId="0" fontId="43" fillId="0" borderId="0" xfId="26" applyFont="1" applyBorder="1" applyAlignment="1">
      <alignment horizontal="left" vertical="center" wrapText="1"/>
    </xf>
    <xf numFmtId="0" fontId="68" fillId="0" borderId="0" xfId="0" quotePrefix="1" applyFont="1" applyFill="1" applyBorder="1" applyAlignment="1">
      <alignment horizontal="left" vertical="center"/>
    </xf>
    <xf numFmtId="3" fontId="43" fillId="2" borderId="6" xfId="26" applyNumberFormat="1" applyFont="1" applyFill="1" applyBorder="1" applyAlignment="1">
      <alignment horizontal="right"/>
    </xf>
    <xf numFmtId="10" fontId="43" fillId="2" borderId="6" xfId="16" applyNumberFormat="1" applyFont="1" applyFill="1" applyBorder="1" applyAlignment="1">
      <alignment horizontal="right"/>
    </xf>
    <xf numFmtId="3" fontId="14" fillId="2" borderId="22" xfId="26" applyNumberFormat="1" applyFont="1" applyFill="1" applyBorder="1" applyAlignment="1">
      <alignment horizontal="right"/>
    </xf>
    <xf numFmtId="10" fontId="14" fillId="2" borderId="22" xfId="16" applyNumberFormat="1" applyFont="1" applyFill="1" applyBorder="1" applyAlignment="1">
      <alignment horizontal="right"/>
    </xf>
    <xf numFmtId="3" fontId="14" fillId="2" borderId="5" xfId="26" applyNumberFormat="1" applyFont="1" applyFill="1" applyBorder="1" applyAlignment="1">
      <alignment horizontal="right"/>
    </xf>
    <xf numFmtId="10" fontId="14" fillId="2" borderId="5" xfId="16" applyNumberFormat="1" applyFont="1" applyFill="1" applyBorder="1" applyAlignment="1">
      <alignment horizontal="right"/>
    </xf>
    <xf numFmtId="0" fontId="68" fillId="2" borderId="0" xfId="26" applyFont="1" applyFill="1" applyBorder="1" applyAlignment="1">
      <alignment horizontal="left" vertical="center"/>
    </xf>
    <xf numFmtId="165" fontId="43" fillId="0" borderId="0" xfId="0" applyNumberFormat="1" applyFont="1" applyBorder="1" applyAlignment="1">
      <alignment horizontal="left" vertical="center"/>
    </xf>
    <xf numFmtId="0" fontId="43" fillId="0" borderId="0" xfId="0" applyFont="1" applyFill="1" applyBorder="1" applyAlignment="1">
      <alignment horizontal="left" vertical="center"/>
    </xf>
    <xf numFmtId="0" fontId="12" fillId="2" borderId="18" xfId="26" applyFont="1" applyFill="1" applyBorder="1" applyAlignment="1">
      <alignment horizontal="left" vertical="center"/>
    </xf>
    <xf numFmtId="177" fontId="50" fillId="2" borderId="5" xfId="16" applyNumberFormat="1" applyFont="1" applyFill="1" applyBorder="1" applyAlignment="1">
      <alignment vertical="center"/>
    </xf>
    <xf numFmtId="177" fontId="43" fillId="2" borderId="5" xfId="16" applyNumberFormat="1" applyFont="1" applyFill="1" applyBorder="1" applyAlignment="1">
      <alignment vertical="center"/>
    </xf>
    <xf numFmtId="0" fontId="43" fillId="0" borderId="0" xfId="26" applyFont="1" applyFill="1" applyBorder="1" applyAlignment="1">
      <alignment horizontal="left" vertical="center"/>
    </xf>
    <xf numFmtId="175" fontId="14" fillId="2" borderId="0" xfId="26" applyNumberFormat="1" applyFont="1" applyFill="1" applyBorder="1" applyAlignment="1">
      <alignment horizontal="right" vertical="center"/>
    </xf>
    <xf numFmtId="0" fontId="15" fillId="2" borderId="3" xfId="38" applyFont="1" applyFill="1" applyBorder="1" applyAlignment="1">
      <alignment horizontal="center" vertical="center"/>
    </xf>
    <xf numFmtId="0" fontId="15" fillId="2" borderId="3" xfId="38" applyFont="1" applyFill="1" applyBorder="1" applyAlignment="1">
      <alignment vertical="center"/>
    </xf>
    <xf numFmtId="0" fontId="15" fillId="2" borderId="26" xfId="38" applyFont="1" applyFill="1" applyBorder="1" applyAlignment="1">
      <alignment horizontal="center" vertical="center"/>
    </xf>
    <xf numFmtId="0" fontId="15" fillId="2" borderId="26" xfId="38" applyFont="1" applyFill="1" applyBorder="1" applyAlignment="1">
      <alignment vertical="center"/>
    </xf>
    <xf numFmtId="0" fontId="43" fillId="2" borderId="5" xfId="0" applyFont="1" applyFill="1" applyBorder="1" applyAlignment="1">
      <alignment horizontal="center" vertical="center" wrapText="1"/>
    </xf>
    <xf numFmtId="3" fontId="14" fillId="7" borderId="14" xfId="0" applyNumberFormat="1" applyFont="1" applyFill="1" applyBorder="1" applyAlignment="1">
      <alignment horizontal="center" vertical="center"/>
    </xf>
    <xf numFmtId="0" fontId="43" fillId="2" borderId="0" xfId="0" applyFont="1" applyFill="1" applyBorder="1" applyAlignment="1">
      <alignment horizontal="center" vertical="center" wrapText="1"/>
    </xf>
    <xf numFmtId="3" fontId="14" fillId="7" borderId="5" xfId="0" quotePrefix="1" applyNumberFormat="1" applyFont="1" applyFill="1" applyBorder="1" applyAlignment="1">
      <alignment horizontal="center" vertical="center" wrapText="1"/>
    </xf>
    <xf numFmtId="3" fontId="14" fillId="7" borderId="3" xfId="0" quotePrefix="1" applyNumberFormat="1" applyFont="1" applyFill="1" applyBorder="1" applyAlignment="1">
      <alignment horizontal="center" vertical="center" wrapText="1"/>
    </xf>
    <xf numFmtId="3" fontId="43" fillId="2" borderId="5" xfId="0" applyNumberFormat="1" applyFont="1" applyFill="1" applyBorder="1" applyAlignment="1">
      <alignment horizontal="center" vertical="center"/>
    </xf>
    <xf numFmtId="3" fontId="14" fillId="7" borderId="14" xfId="0" quotePrefix="1" applyNumberFormat="1" applyFont="1" applyFill="1" applyBorder="1" applyAlignment="1">
      <alignment horizontal="center" vertical="center" wrapText="1"/>
    </xf>
    <xf numFmtId="3" fontId="14" fillId="7" borderId="23" xfId="0" quotePrefix="1" applyNumberFormat="1" applyFont="1" applyFill="1" applyBorder="1" applyAlignment="1">
      <alignment horizontal="center" vertical="center" wrapText="1"/>
    </xf>
    <xf numFmtId="3" fontId="14" fillId="7" borderId="4" xfId="0" quotePrefix="1" applyNumberFormat="1" applyFont="1" applyFill="1" applyBorder="1" applyAlignment="1">
      <alignment horizontal="center" vertical="center" wrapText="1"/>
    </xf>
    <xf numFmtId="3" fontId="14" fillId="7" borderId="0" xfId="0" quotePrefix="1" applyNumberFormat="1" applyFont="1" applyFill="1" applyBorder="1" applyAlignment="1">
      <alignment horizontal="center" vertical="center" wrapText="1"/>
    </xf>
    <xf numFmtId="0" fontId="43" fillId="2" borderId="23" xfId="0" applyFont="1" applyFill="1" applyBorder="1" applyAlignment="1">
      <alignment horizontal="center" vertical="center" wrapText="1"/>
    </xf>
    <xf numFmtId="0" fontId="43" fillId="2" borderId="6" xfId="0" applyFont="1" applyFill="1" applyBorder="1" applyAlignment="1">
      <alignment horizontal="center" vertical="center" wrapText="1"/>
    </xf>
    <xf numFmtId="180" fontId="14" fillId="0" borderId="26" xfId="6" applyNumberFormat="1" applyFont="1" applyFill="1" applyBorder="1" applyAlignment="1">
      <alignment horizontal="right" vertical="center"/>
    </xf>
    <xf numFmtId="180" fontId="14" fillId="0" borderId="17" xfId="6" applyNumberFormat="1" applyFont="1" applyFill="1" applyBorder="1" applyAlignment="1">
      <alignment horizontal="right" vertical="center"/>
    </xf>
    <xf numFmtId="181" fontId="14" fillId="0" borderId="17" xfId="6" applyNumberFormat="1" applyFont="1" applyFill="1" applyBorder="1" applyAlignment="1">
      <alignment horizontal="right" vertical="center"/>
    </xf>
    <xf numFmtId="0" fontId="17" fillId="0" borderId="0" xfId="0" applyFont="1" applyBorder="1" applyAlignment="1">
      <alignment horizontal="justify" vertical="center"/>
    </xf>
    <xf numFmtId="0" fontId="17" fillId="0" borderId="0" xfId="0" applyFont="1" applyBorder="1" applyAlignment="1">
      <alignment vertical="center"/>
    </xf>
    <xf numFmtId="0" fontId="43" fillId="2" borderId="23" xfId="26" applyFont="1" applyFill="1" applyBorder="1" applyAlignment="1">
      <alignment horizontal="left" vertical="center" wrapText="1"/>
    </xf>
    <xf numFmtId="4" fontId="11" fillId="2" borderId="0" xfId="26" applyNumberFormat="1" applyFont="1" applyFill="1"/>
    <xf numFmtId="0" fontId="14" fillId="2" borderId="26" xfId="25" applyNumberFormat="1" applyFont="1" applyFill="1" applyBorder="1" applyAlignment="1">
      <alignment horizontal="left" vertical="center" wrapText="1"/>
    </xf>
    <xf numFmtId="3" fontId="14" fillId="2" borderId="26" xfId="0" applyNumberFormat="1" applyFont="1" applyFill="1" applyBorder="1" applyAlignment="1">
      <alignment horizontal="right" vertical="center"/>
    </xf>
    <xf numFmtId="177" fontId="14" fillId="2" borderId="26" xfId="16" applyNumberFormat="1" applyFont="1" applyFill="1" applyBorder="1" applyAlignment="1">
      <alignment horizontal="right" vertical="center"/>
    </xf>
    <xf numFmtId="3" fontId="14" fillId="2" borderId="96" xfId="0" applyNumberFormat="1" applyFont="1" applyFill="1" applyBorder="1" applyAlignment="1">
      <alignment vertical="center"/>
    </xf>
    <xf numFmtId="0" fontId="14" fillId="2" borderId="4" xfId="25" applyNumberFormat="1" applyFont="1" applyFill="1" applyBorder="1" applyAlignment="1">
      <alignment horizontal="left" vertical="center" wrapText="1"/>
    </xf>
    <xf numFmtId="0" fontId="14" fillId="2" borderId="17" xfId="26" applyFont="1" applyFill="1" applyBorder="1" applyAlignment="1">
      <alignment horizontal="left" vertical="center" wrapText="1"/>
    </xf>
    <xf numFmtId="0" fontId="14" fillId="2" borderId="26" xfId="0" applyFont="1" applyFill="1" applyBorder="1" applyAlignment="1">
      <alignment horizontal="left" vertical="center" wrapText="1"/>
    </xf>
    <xf numFmtId="3" fontId="43" fillId="9" borderId="15" xfId="0" applyNumberFormat="1" applyFont="1" applyFill="1" applyBorder="1" applyAlignment="1">
      <alignment horizontal="right" vertical="center"/>
    </xf>
    <xf numFmtId="3" fontId="43" fillId="9" borderId="4" xfId="26" applyNumberFormat="1" applyFont="1" applyFill="1" applyBorder="1" applyAlignment="1">
      <alignment vertical="center"/>
    </xf>
    <xf numFmtId="3" fontId="43" fillId="9" borderId="0" xfId="26" applyNumberFormat="1" applyFont="1" applyFill="1" applyBorder="1" applyAlignment="1">
      <alignment vertical="center"/>
    </xf>
    <xf numFmtId="0" fontId="43" fillId="2" borderId="23" xfId="0" applyFont="1" applyFill="1" applyBorder="1" applyAlignment="1">
      <alignment vertical="center"/>
    </xf>
    <xf numFmtId="0" fontId="14" fillId="2" borderId="97" xfId="0" applyFont="1" applyFill="1" applyBorder="1" applyAlignment="1">
      <alignment vertical="center"/>
    </xf>
    <xf numFmtId="3" fontId="14" fillId="2" borderId="17" xfId="0" applyNumberFormat="1" applyFont="1" applyFill="1" applyBorder="1" applyAlignment="1">
      <alignment horizontal="right" vertical="center"/>
    </xf>
    <xf numFmtId="3" fontId="43" fillId="0" borderId="0" xfId="26" applyNumberFormat="1" applyFont="1" applyFill="1" applyBorder="1" applyAlignment="1">
      <alignment vertical="center"/>
    </xf>
    <xf numFmtId="0" fontId="43" fillId="2" borderId="5" xfId="26" applyFont="1" applyFill="1" applyBorder="1"/>
    <xf numFmtId="168" fontId="43" fillId="2" borderId="17" xfId="26" applyNumberFormat="1" applyFont="1" applyFill="1" applyBorder="1" applyAlignment="1">
      <alignment horizontal="right" vertical="center"/>
    </xf>
    <xf numFmtId="15" fontId="15" fillId="0" borderId="17" xfId="6" quotePrefix="1" applyNumberFormat="1" applyFont="1" applyFill="1" applyBorder="1" applyAlignment="1">
      <alignment horizontal="right" vertical="center" wrapText="1"/>
    </xf>
    <xf numFmtId="0" fontId="47" fillId="0" borderId="0" xfId="33" applyFont="1" applyBorder="1" applyAlignment="1">
      <alignment horizontal="left" vertical="center" wrapText="1"/>
    </xf>
    <xf numFmtId="0" fontId="38" fillId="2" borderId="0" xfId="33" applyFont="1" applyFill="1"/>
    <xf numFmtId="0" fontId="44" fillId="2" borderId="2" xfId="33" applyFont="1" applyFill="1" applyBorder="1" applyAlignment="1">
      <alignment horizontal="right" vertical="top"/>
    </xf>
    <xf numFmtId="0" fontId="44" fillId="2" borderId="2" xfId="33" applyFont="1" applyFill="1" applyBorder="1" applyAlignment="1">
      <alignment horizontal="right" wrapText="1"/>
    </xf>
    <xf numFmtId="0" fontId="44" fillId="2" borderId="2" xfId="33" applyFont="1" applyFill="1" applyBorder="1" applyAlignment="1">
      <alignment horizontal="right" vertical="center"/>
    </xf>
    <xf numFmtId="0" fontId="43" fillId="2" borderId="0" xfId="33" applyFont="1" applyFill="1" applyAlignment="1">
      <alignment horizontal="right"/>
    </xf>
    <xf numFmtId="0" fontId="43" fillId="2" borderId="0" xfId="33" applyFont="1" applyFill="1" applyBorder="1" applyAlignment="1">
      <alignment horizontal="center" vertical="center"/>
    </xf>
    <xf numFmtId="0" fontId="43" fillId="2" borderId="0" xfId="33" applyFont="1" applyFill="1" applyBorder="1" applyAlignment="1">
      <alignment vertical="center" wrapText="1"/>
    </xf>
    <xf numFmtId="0" fontId="43" fillId="2" borderId="0" xfId="33" applyFont="1" applyFill="1" applyBorder="1" applyAlignment="1">
      <alignment horizontal="right" vertical="center" wrapText="1"/>
    </xf>
    <xf numFmtId="0" fontId="43" fillId="2" borderId="98" xfId="33" applyFont="1" applyFill="1" applyBorder="1" applyAlignment="1">
      <alignment horizontal="right" vertical="center" wrapText="1"/>
    </xf>
    <xf numFmtId="0" fontId="45" fillId="2" borderId="98" xfId="33" applyFont="1" applyFill="1" applyBorder="1" applyAlignment="1">
      <alignment horizontal="right" vertical="center" wrapText="1"/>
    </xf>
    <xf numFmtId="0" fontId="45" fillId="2" borderId="0" xfId="33" applyFont="1" applyFill="1"/>
    <xf numFmtId="0" fontId="43" fillId="2" borderId="5" xfId="33" applyFont="1" applyFill="1" applyBorder="1" applyAlignment="1">
      <alignment horizontal="center" vertical="center"/>
    </xf>
    <xf numFmtId="0" fontId="43" fillId="2" borderId="5" xfId="33" applyFont="1" applyFill="1" applyBorder="1" applyAlignment="1">
      <alignment vertical="center" wrapText="1"/>
    </xf>
    <xf numFmtId="0" fontId="43" fillId="2" borderId="5" xfId="33" applyFont="1" applyFill="1" applyBorder="1" applyAlignment="1">
      <alignment horizontal="right" vertical="center" wrapText="1"/>
    </xf>
    <xf numFmtId="0" fontId="45" fillId="2" borderId="5" xfId="33" applyFont="1" applyFill="1" applyBorder="1" applyAlignment="1">
      <alignment horizontal="right" vertical="center" wrapText="1"/>
    </xf>
    <xf numFmtId="0" fontId="14" fillId="2" borderId="5" xfId="33" applyFont="1" applyFill="1" applyBorder="1" applyAlignment="1">
      <alignment horizontal="left" vertical="center"/>
    </xf>
    <xf numFmtId="0" fontId="32" fillId="2" borderId="5" xfId="33" applyFont="1" applyFill="1" applyBorder="1" applyAlignment="1">
      <alignment horizontal="left" wrapText="1"/>
    </xf>
    <xf numFmtId="0" fontId="32" fillId="2" borderId="5" xfId="33" applyFont="1" applyFill="1" applyBorder="1" applyAlignment="1">
      <alignment horizontal="right" vertical="center"/>
    </xf>
    <xf numFmtId="0" fontId="49" fillId="2" borderId="5" xfId="33" applyFont="1" applyFill="1" applyBorder="1" applyAlignment="1">
      <alignment horizontal="right" vertical="center"/>
    </xf>
    <xf numFmtId="0" fontId="45" fillId="2" borderId="0" xfId="33" applyFont="1" applyFill="1" applyAlignment="1">
      <alignment horizontal="right"/>
    </xf>
    <xf numFmtId="3" fontId="45" fillId="2" borderId="5" xfId="33" applyNumberFormat="1" applyFont="1" applyFill="1" applyBorder="1" applyAlignment="1">
      <alignment horizontal="right" vertical="center" wrapText="1"/>
    </xf>
    <xf numFmtId="9" fontId="43" fillId="2" borderId="5" xfId="24" applyFont="1" applyFill="1" applyBorder="1" applyAlignment="1">
      <alignment vertical="center"/>
    </xf>
    <xf numFmtId="10" fontId="43" fillId="2" borderId="5" xfId="24" applyNumberFormat="1" applyFont="1" applyFill="1" applyBorder="1" applyAlignment="1">
      <alignment vertical="center"/>
    </xf>
    <xf numFmtId="10" fontId="45" fillId="2" borderId="5" xfId="24" applyNumberFormat="1" applyFont="1" applyFill="1" applyBorder="1" applyAlignment="1">
      <alignment vertical="center"/>
    </xf>
    <xf numFmtId="9" fontId="45" fillId="2" borderId="5" xfId="24" applyFont="1" applyFill="1" applyBorder="1" applyAlignment="1">
      <alignment vertical="center"/>
    </xf>
    <xf numFmtId="9" fontId="43" fillId="2" borderId="5" xfId="24" applyFont="1" applyFill="1" applyBorder="1" applyAlignment="1">
      <alignment horizontal="right" vertical="center"/>
    </xf>
    <xf numFmtId="9" fontId="45" fillId="2" borderId="5" xfId="24" applyFont="1" applyFill="1" applyBorder="1" applyAlignment="1">
      <alignment horizontal="right" vertical="center"/>
    </xf>
    <xf numFmtId="15" fontId="43" fillId="2" borderId="5" xfId="33" applyNumberFormat="1" applyFont="1" applyFill="1" applyBorder="1" applyAlignment="1">
      <alignment horizontal="right" vertical="center" wrapText="1"/>
    </xf>
    <xf numFmtId="9" fontId="45" fillId="2" borderId="5" xfId="24" applyFont="1" applyFill="1" applyBorder="1" applyAlignment="1">
      <alignment horizontal="right" vertical="center" wrapText="1"/>
    </xf>
    <xf numFmtId="0" fontId="43" fillId="2" borderId="5" xfId="33" applyFont="1" applyFill="1" applyBorder="1" applyAlignment="1">
      <alignment horizontal="left" vertical="center" wrapText="1"/>
    </xf>
    <xf numFmtId="0" fontId="45" fillId="2" borderId="4" xfId="33" applyFont="1" applyFill="1" applyBorder="1" applyAlignment="1">
      <alignment horizontal="right" vertical="center" wrapText="1"/>
    </xf>
    <xf numFmtId="0" fontId="32" fillId="2" borderId="5" xfId="33" applyFont="1" applyFill="1" applyBorder="1" applyAlignment="1">
      <alignment horizontal="left" vertical="center"/>
    </xf>
    <xf numFmtId="10" fontId="43" fillId="2" borderId="5" xfId="24" applyNumberFormat="1" applyFont="1" applyFill="1" applyBorder="1" applyAlignment="1">
      <alignment horizontal="right" vertical="center" wrapText="1"/>
    </xf>
    <xf numFmtId="178" fontId="43" fillId="2" borderId="5" xfId="24" applyNumberFormat="1" applyFont="1" applyFill="1" applyBorder="1" applyAlignment="1">
      <alignment horizontal="right" vertical="center" wrapText="1"/>
    </xf>
    <xf numFmtId="10" fontId="45" fillId="2" borderId="5" xfId="24" applyNumberFormat="1" applyFont="1" applyFill="1" applyBorder="1" applyAlignment="1">
      <alignment horizontal="right" vertical="center" wrapText="1"/>
    </xf>
    <xf numFmtId="0" fontId="43" fillId="2" borderId="5" xfId="33" applyFont="1" applyFill="1" applyBorder="1" applyAlignment="1">
      <alignment horizontal="right" vertical="center"/>
    </xf>
    <xf numFmtId="0" fontId="45" fillId="2" borderId="5" xfId="33" applyFont="1" applyFill="1" applyBorder="1" applyAlignment="1">
      <alignment horizontal="right" vertical="center"/>
    </xf>
    <xf numFmtId="0" fontId="43" fillId="2" borderId="0" xfId="33" applyFont="1" applyFill="1" applyBorder="1" applyAlignment="1">
      <alignment horizontal="left" vertical="center" wrapText="1"/>
    </xf>
    <xf numFmtId="0" fontId="43" fillId="2" borderId="6" xfId="33" applyFont="1" applyFill="1" applyBorder="1" applyAlignment="1">
      <alignment horizontal="center" vertical="center"/>
    </xf>
    <xf numFmtId="0" fontId="43" fillId="2" borderId="6" xfId="33" applyFont="1" applyFill="1" applyBorder="1" applyAlignment="1">
      <alignment horizontal="left" vertical="center" wrapText="1"/>
    </xf>
    <xf numFmtId="0" fontId="43" fillId="2" borderId="6" xfId="33" applyFont="1" applyFill="1" applyBorder="1" applyAlignment="1">
      <alignment horizontal="right" vertical="center" wrapText="1"/>
    </xf>
    <xf numFmtId="0" fontId="45" fillId="2" borderId="6" xfId="33" applyFont="1" applyFill="1" applyBorder="1" applyAlignment="1">
      <alignment horizontal="right" vertical="center" wrapText="1"/>
    </xf>
    <xf numFmtId="0" fontId="13" fillId="2" borderId="0" xfId="33" applyFont="1" applyFill="1" applyBorder="1" applyAlignment="1">
      <alignment horizontal="left" vertical="center"/>
    </xf>
    <xf numFmtId="0" fontId="13" fillId="2" borderId="0" xfId="33" applyFont="1" applyFill="1" applyBorder="1" applyAlignment="1">
      <alignment horizontal="left" vertical="center" wrapText="1"/>
    </xf>
    <xf numFmtId="0" fontId="13" fillId="2" borderId="0" xfId="33" applyFont="1" applyFill="1" applyBorder="1" applyAlignment="1">
      <alignment horizontal="right" vertical="center" wrapText="1"/>
    </xf>
    <xf numFmtId="0" fontId="37" fillId="2" borderId="0" xfId="33" applyFont="1" applyFill="1" applyBorder="1" applyAlignment="1">
      <alignment horizontal="right" vertical="center" wrapText="1"/>
    </xf>
    <xf numFmtId="0" fontId="39" fillId="2" borderId="0" xfId="33" applyFont="1" applyFill="1"/>
    <xf numFmtId="194" fontId="43" fillId="2" borderId="5" xfId="33" applyNumberFormat="1" applyFont="1" applyFill="1" applyBorder="1" applyAlignment="1">
      <alignment vertical="center"/>
    </xf>
    <xf numFmtId="194" fontId="45" fillId="2" borderId="5" xfId="33" applyNumberFormat="1" applyFont="1" applyFill="1" applyBorder="1" applyAlignment="1">
      <alignment vertical="center"/>
    </xf>
    <xf numFmtId="194" fontId="45" fillId="2" borderId="5" xfId="33" applyNumberFormat="1" applyFont="1" applyFill="1" applyBorder="1" applyAlignment="1">
      <alignment horizontal="right" vertical="center" wrapText="1"/>
    </xf>
    <xf numFmtId="177" fontId="43" fillId="0" borderId="5" xfId="26" applyNumberFormat="1" applyFont="1" applyFill="1" applyBorder="1" applyAlignment="1">
      <alignment horizontal="right" vertical="center" wrapText="1"/>
    </xf>
    <xf numFmtId="177" fontId="43" fillId="2" borderId="5" xfId="26" applyNumberFormat="1" applyFont="1" applyFill="1" applyBorder="1" applyAlignment="1">
      <alignment vertical="center" wrapText="1"/>
    </xf>
    <xf numFmtId="177" fontId="43" fillId="0" borderId="23" xfId="26" applyNumberFormat="1" applyFont="1" applyFill="1" applyBorder="1" applyAlignment="1">
      <alignment horizontal="right" vertical="center" wrapText="1"/>
    </xf>
    <xf numFmtId="177" fontId="43" fillId="0" borderId="5" xfId="26" quotePrefix="1" applyNumberFormat="1" applyFont="1" applyFill="1" applyBorder="1" applyAlignment="1">
      <alignment horizontal="right" vertical="center" wrapText="1"/>
    </xf>
    <xf numFmtId="177" fontId="43" fillId="2" borderId="5" xfId="26" applyNumberFormat="1" applyFont="1" applyFill="1" applyBorder="1" applyAlignment="1">
      <alignment horizontal="right" vertical="center" wrapText="1"/>
    </xf>
    <xf numFmtId="177" fontId="43" fillId="2" borderId="4" xfId="26" applyNumberFormat="1" applyFont="1" applyFill="1" applyBorder="1" applyAlignment="1">
      <alignment horizontal="right" vertical="center" wrapText="1"/>
    </xf>
    <xf numFmtId="177" fontId="43" fillId="0" borderId="4" xfId="26" applyNumberFormat="1" applyFont="1" applyFill="1" applyBorder="1" applyAlignment="1">
      <alignment horizontal="right" vertical="center" wrapText="1"/>
    </xf>
    <xf numFmtId="177" fontId="43" fillId="2" borderId="23" xfId="26" applyNumberFormat="1" applyFont="1" applyFill="1" applyBorder="1" applyAlignment="1">
      <alignment horizontal="right" vertical="center" wrapText="1"/>
    </xf>
    <xf numFmtId="177" fontId="43" fillId="2" borderId="6" xfId="16" applyNumberFormat="1" applyFont="1" applyFill="1" applyBorder="1" applyAlignment="1">
      <alignment horizontal="right" vertical="center" wrapText="1"/>
    </xf>
    <xf numFmtId="0" fontId="43" fillId="0" borderId="5" xfId="26" applyFont="1" applyFill="1" applyBorder="1" applyAlignment="1">
      <alignment vertical="center" wrapText="1"/>
    </xf>
    <xf numFmtId="0" fontId="43" fillId="0" borderId="4" xfId="26" applyFont="1" applyFill="1" applyBorder="1" applyAlignment="1">
      <alignment vertical="center" wrapText="1"/>
    </xf>
    <xf numFmtId="177" fontId="43" fillId="0" borderId="4" xfId="26" applyNumberFormat="1" applyFont="1" applyFill="1" applyBorder="1" applyAlignment="1">
      <alignment vertical="center" wrapText="1"/>
    </xf>
    <xf numFmtId="177" fontId="43" fillId="0" borderId="5" xfId="26" applyNumberFormat="1" applyFont="1" applyFill="1" applyBorder="1" applyAlignment="1">
      <alignment vertical="center" wrapText="1"/>
    </xf>
    <xf numFmtId="0" fontId="43" fillId="2" borderId="23" xfId="0" applyFont="1" applyFill="1" applyBorder="1" applyAlignment="1">
      <alignment horizontal="left" vertical="center" indent="1"/>
    </xf>
    <xf numFmtId="0" fontId="14" fillId="2" borderId="17" xfId="0" applyFont="1" applyFill="1" applyBorder="1" applyAlignment="1">
      <alignment horizontal="right" vertical="center" indent="1"/>
    </xf>
    <xf numFmtId="0" fontId="14" fillId="2" borderId="26" xfId="0" applyFont="1" applyFill="1" applyBorder="1" applyAlignment="1">
      <alignment horizontal="right" vertical="center" wrapText="1" indent="1"/>
    </xf>
    <xf numFmtId="179" fontId="14" fillId="0" borderId="4" xfId="32" applyNumberFormat="1" applyFont="1" applyFill="1" applyBorder="1" applyAlignment="1">
      <alignment horizontal="right" vertical="center"/>
    </xf>
    <xf numFmtId="180" fontId="43" fillId="0" borderId="5" xfId="6" applyNumberFormat="1" applyFont="1" applyFill="1" applyBorder="1" applyAlignment="1">
      <alignment horizontal="right" vertical="center"/>
    </xf>
    <xf numFmtId="179" fontId="43" fillId="0" borderId="5" xfId="32" applyNumberFormat="1" applyFont="1" applyFill="1" applyBorder="1" applyAlignment="1">
      <alignment horizontal="right" vertical="center"/>
    </xf>
    <xf numFmtId="179" fontId="43" fillId="0" borderId="23" xfId="32" applyNumberFormat="1" applyFont="1" applyFill="1" applyBorder="1" applyAlignment="1">
      <alignment horizontal="right" vertical="center"/>
    </xf>
    <xf numFmtId="180" fontId="43" fillId="0" borderId="23" xfId="6" applyNumberFormat="1" applyFont="1" applyFill="1" applyBorder="1" applyAlignment="1">
      <alignment horizontal="right" vertical="center"/>
    </xf>
    <xf numFmtId="0" fontId="68" fillId="0" borderId="0" xfId="26" applyFont="1" applyFill="1" applyBorder="1" applyAlignment="1">
      <alignment horizontal="left" vertical="center"/>
    </xf>
    <xf numFmtId="165" fontId="43" fillId="2" borderId="0" xfId="0" applyNumberFormat="1" applyFont="1" applyFill="1" applyBorder="1" applyAlignment="1">
      <alignment horizontal="right" vertical="center"/>
    </xf>
    <xf numFmtId="0" fontId="14" fillId="2" borderId="14" xfId="25" applyNumberFormat="1" applyFont="1" applyFill="1" applyBorder="1" applyAlignment="1">
      <alignment horizontal="right" vertical="center"/>
    </xf>
    <xf numFmtId="0" fontId="38" fillId="2" borderId="3" xfId="0" applyFont="1" applyFill="1" applyBorder="1" applyAlignment="1"/>
    <xf numFmtId="0" fontId="14" fillId="12" borderId="30" xfId="28" applyFont="1" applyFill="1" applyBorder="1" applyAlignment="1">
      <alignment vertical="center"/>
    </xf>
    <xf numFmtId="0" fontId="43" fillId="12" borderId="77" xfId="28" applyFont="1" applyFill="1" applyBorder="1" applyAlignment="1">
      <alignment vertical="center" wrapText="1"/>
    </xf>
    <xf numFmtId="0" fontId="43" fillId="12" borderId="77" xfId="0" applyFont="1" applyFill="1" applyBorder="1" applyAlignment="1">
      <alignment horizontal="left" vertical="center" wrapText="1" indent="1"/>
    </xf>
    <xf numFmtId="3" fontId="43" fillId="2" borderId="77" xfId="0" applyNumberFormat="1" applyFont="1" applyFill="1" applyBorder="1" applyAlignment="1">
      <alignment horizontal="right" vertical="center"/>
    </xf>
    <xf numFmtId="3" fontId="43" fillId="12" borderId="77" xfId="0" applyNumberFormat="1" applyFont="1" applyFill="1" applyBorder="1" applyAlignment="1">
      <alignment horizontal="right" vertical="center"/>
    </xf>
    <xf numFmtId="0" fontId="43" fillId="12" borderId="77" xfId="28" applyFont="1" applyFill="1" applyBorder="1" applyAlignment="1">
      <alignment horizontal="left" vertical="center" wrapText="1" indent="1"/>
    </xf>
    <xf numFmtId="0" fontId="43" fillId="12" borderId="77" xfId="0" applyFont="1" applyFill="1" applyBorder="1" applyAlignment="1">
      <alignment vertical="center" wrapText="1"/>
    </xf>
    <xf numFmtId="3" fontId="43" fillId="9" borderId="77" xfId="0" applyNumberFormat="1" applyFont="1" applyFill="1" applyBorder="1" applyAlignment="1">
      <alignment horizontal="right" vertical="center"/>
    </xf>
    <xf numFmtId="0" fontId="14" fillId="12" borderId="77" xfId="28" applyFont="1" applyFill="1" applyBorder="1" applyAlignment="1">
      <alignment vertical="center"/>
    </xf>
    <xf numFmtId="0" fontId="43" fillId="12" borderId="99" xfId="28" applyFont="1" applyFill="1" applyBorder="1" applyAlignment="1">
      <alignment vertical="center" wrapText="1"/>
    </xf>
    <xf numFmtId="0" fontId="14" fillId="2" borderId="17" xfId="25" applyNumberFormat="1" applyFont="1" applyFill="1" applyBorder="1" applyAlignment="1">
      <alignment horizontal="left" vertical="center" wrapText="1"/>
    </xf>
    <xf numFmtId="10" fontId="0" fillId="0" borderId="0" xfId="30" applyNumberFormat="1" applyFont="1"/>
    <xf numFmtId="0" fontId="68" fillId="0" borderId="0" xfId="26" applyFont="1" applyFill="1" applyBorder="1" applyAlignment="1">
      <alignment horizontal="left" vertical="center"/>
    </xf>
    <xf numFmtId="3" fontId="58" fillId="2" borderId="101" xfId="38" applyNumberFormat="1" applyFont="1" applyFill="1" applyBorder="1" applyAlignment="1">
      <alignment horizontal="right" vertical="center"/>
    </xf>
    <xf numFmtId="0" fontId="14" fillId="2" borderId="0" xfId="38" quotePrefix="1" applyFont="1" applyFill="1" applyBorder="1" applyAlignment="1">
      <alignment horizontal="center" vertical="center"/>
    </xf>
    <xf numFmtId="0" fontId="93" fillId="2" borderId="3" xfId="38" applyFont="1" applyFill="1" applyBorder="1" applyAlignment="1">
      <alignment vertical="center"/>
    </xf>
    <xf numFmtId="0" fontId="100" fillId="2" borderId="1" xfId="38" applyFont="1" applyFill="1" applyBorder="1" applyAlignment="1"/>
    <xf numFmtId="0" fontId="43" fillId="2" borderId="1" xfId="38" applyFont="1" applyFill="1" applyBorder="1" applyAlignment="1">
      <alignment vertical="center"/>
    </xf>
    <xf numFmtId="14" fontId="14" fillId="2" borderId="100" xfId="38" applyNumberFormat="1" applyFont="1" applyFill="1" applyBorder="1" applyAlignment="1">
      <alignment horizontal="center" vertical="center"/>
    </xf>
    <xf numFmtId="3" fontId="58" fillId="2" borderId="104" xfId="38" applyNumberFormat="1" applyFont="1" applyFill="1" applyBorder="1" applyAlignment="1">
      <alignment horizontal="right" vertical="center"/>
    </xf>
    <xf numFmtId="3" fontId="15" fillId="2" borderId="102" xfId="38" applyNumberFormat="1" applyFont="1" applyFill="1" applyBorder="1" applyAlignment="1">
      <alignment horizontal="right" vertical="center"/>
    </xf>
    <xf numFmtId="0" fontId="58" fillId="2" borderId="101" xfId="38" applyFont="1" applyFill="1" applyBorder="1" applyAlignment="1">
      <alignment horizontal="right" vertical="center"/>
    </xf>
    <xf numFmtId="9" fontId="15" fillId="2" borderId="103" xfId="38" applyNumberFormat="1" applyFont="1" applyFill="1" applyBorder="1" applyAlignment="1">
      <alignment horizontal="right" vertical="center"/>
    </xf>
    <xf numFmtId="0" fontId="58" fillId="2" borderId="0" xfId="38" applyFont="1" applyFill="1" applyAlignment="1">
      <alignment horizontal="justify" vertical="center"/>
    </xf>
    <xf numFmtId="0" fontId="68" fillId="2" borderId="0" xfId="0" quotePrefix="1" applyFont="1" applyFill="1" applyBorder="1" applyAlignment="1">
      <alignment horizontal="left" vertical="center" wrapText="1"/>
    </xf>
    <xf numFmtId="0" fontId="68" fillId="0" borderId="0" xfId="26" quotePrefix="1" applyFont="1" applyFill="1" applyBorder="1" applyAlignment="1">
      <alignment horizontal="left" vertical="center"/>
    </xf>
    <xf numFmtId="0" fontId="68" fillId="0" borderId="0" xfId="0" quotePrefix="1" applyFont="1" applyFill="1" applyBorder="1" applyAlignment="1">
      <alignment horizontal="left" vertical="center"/>
    </xf>
    <xf numFmtId="0" fontId="68" fillId="2" borderId="0" xfId="26" quotePrefix="1" applyFont="1" applyFill="1" applyBorder="1" applyAlignment="1">
      <alignment horizontal="left" vertical="center"/>
    </xf>
    <xf numFmtId="0" fontId="14" fillId="2" borderId="3" xfId="25" applyNumberFormat="1" applyFont="1" applyFill="1" applyBorder="1" applyAlignment="1">
      <alignment horizontal="right" vertical="center" wrapText="1"/>
    </xf>
    <xf numFmtId="0" fontId="14" fillId="2" borderId="35" xfId="25" applyNumberFormat="1" applyFont="1" applyFill="1" applyBorder="1" applyAlignment="1">
      <alignment horizontal="center" vertical="center" wrapText="1"/>
    </xf>
    <xf numFmtId="0" fontId="14" fillId="2" borderId="22" xfId="0" applyFont="1" applyFill="1" applyBorder="1" applyAlignment="1">
      <alignment horizontal="center" vertical="center"/>
    </xf>
    <xf numFmtId="0" fontId="14" fillId="2" borderId="35" xfId="0" applyFont="1" applyFill="1" applyBorder="1" applyAlignment="1">
      <alignment horizontal="left" vertical="center"/>
    </xf>
    <xf numFmtId="0" fontId="14" fillId="2" borderId="42" xfId="25" applyNumberFormat="1" applyFont="1" applyFill="1" applyBorder="1" applyAlignment="1">
      <alignment horizontal="center" vertical="center" wrapText="1"/>
    </xf>
    <xf numFmtId="0" fontId="14" fillId="2" borderId="37" xfId="0" applyFont="1" applyFill="1" applyBorder="1" applyAlignment="1">
      <alignment horizontal="left" vertical="center"/>
    </xf>
    <xf numFmtId="0" fontId="14" fillId="2" borderId="37" xfId="0" applyFont="1" applyFill="1" applyBorder="1" applyAlignment="1">
      <alignment horizontal="right" vertical="center" wrapText="1"/>
    </xf>
    <xf numFmtId="0" fontId="14" fillId="2" borderId="42" xfId="0" applyFont="1" applyFill="1" applyBorder="1" applyAlignment="1">
      <alignment horizontal="center" vertical="center"/>
    </xf>
    <xf numFmtId="165" fontId="43" fillId="2" borderId="0" xfId="0" applyNumberFormat="1" applyFont="1" applyFill="1" applyBorder="1" applyAlignment="1">
      <alignment horizontal="left" vertical="center"/>
    </xf>
    <xf numFmtId="0" fontId="68" fillId="2" borderId="0" xfId="0" quotePrefix="1" applyFont="1" applyFill="1" applyBorder="1" applyAlignment="1">
      <alignment horizontal="left" vertical="center"/>
    </xf>
    <xf numFmtId="0" fontId="14" fillId="2" borderId="3" xfId="0" applyFont="1" applyFill="1" applyBorder="1" applyAlignment="1">
      <alignment horizontal="left" vertical="center"/>
    </xf>
    <xf numFmtId="0" fontId="43" fillId="2" borderId="4" xfId="25" applyNumberFormat="1" applyFont="1" applyFill="1" applyBorder="1" applyAlignment="1">
      <alignment horizontal="left" vertical="center" wrapText="1" indent="1"/>
    </xf>
    <xf numFmtId="0" fontId="43" fillId="2" borderId="4" xfId="25" applyNumberFormat="1" applyFont="1" applyFill="1" applyBorder="1" applyAlignment="1">
      <alignment horizontal="left" vertical="center" wrapText="1"/>
    </xf>
    <xf numFmtId="0" fontId="68" fillId="2" borderId="0" xfId="28" quotePrefix="1" applyFont="1" applyFill="1" applyBorder="1" applyAlignment="1">
      <alignment horizontal="left" vertical="center"/>
    </xf>
    <xf numFmtId="0" fontId="14" fillId="12" borderId="29" xfId="28" applyFont="1" applyFill="1" applyBorder="1" applyAlignment="1">
      <alignment horizontal="right" vertical="center" wrapText="1"/>
    </xf>
    <xf numFmtId="165" fontId="43" fillId="2" borderId="0" xfId="0" applyNumberFormat="1" applyFont="1" applyFill="1" applyBorder="1" applyAlignment="1">
      <alignment horizontal="left" vertical="center"/>
    </xf>
    <xf numFmtId="0" fontId="14" fillId="2" borderId="2" xfId="26" applyFont="1" applyFill="1" applyBorder="1" applyAlignment="1">
      <alignment horizontal="left" vertical="center"/>
    </xf>
    <xf numFmtId="0" fontId="43" fillId="2" borderId="5" xfId="26" applyFont="1" applyFill="1" applyBorder="1" applyAlignment="1">
      <alignment horizontal="left" vertical="center" wrapText="1"/>
    </xf>
    <xf numFmtId="0" fontId="43" fillId="2" borderId="6" xfId="26" applyFont="1" applyFill="1" applyBorder="1" applyAlignment="1">
      <alignment horizontal="left" vertical="center" wrapText="1"/>
    </xf>
    <xf numFmtId="3" fontId="43" fillId="2" borderId="108" xfId="25" applyNumberFormat="1" applyFont="1" applyFill="1" applyBorder="1" applyAlignment="1">
      <alignment horizontal="left" vertical="center" wrapText="1"/>
    </xf>
    <xf numFmtId="0" fontId="14" fillId="2" borderId="40" xfId="25" quotePrefix="1" applyNumberFormat="1" applyFont="1" applyFill="1" applyBorder="1" applyAlignment="1">
      <alignment horizontal="left" vertical="center" wrapText="1"/>
    </xf>
    <xf numFmtId="0" fontId="8" fillId="0" borderId="0" xfId="28" applyBorder="1" applyAlignment="1"/>
    <xf numFmtId="0" fontId="8" fillId="0" borderId="0" xfId="28" applyAlignment="1"/>
    <xf numFmtId="0" fontId="14" fillId="12" borderId="41" xfId="28" applyFont="1" applyFill="1" applyBorder="1" applyAlignment="1">
      <alignment horizontal="center" vertical="center" wrapText="1"/>
    </xf>
    <xf numFmtId="0" fontId="43" fillId="2" borderId="4" xfId="25" applyNumberFormat="1" applyFont="1" applyFill="1" applyBorder="1" applyAlignment="1">
      <alignment horizontal="left" vertical="center" wrapText="1" indent="2"/>
    </xf>
    <xf numFmtId="0" fontId="43" fillId="2" borderId="4" xfId="25" applyNumberFormat="1" applyFont="1" applyFill="1" applyBorder="1" applyAlignment="1">
      <alignment horizontal="left" vertical="center" wrapText="1" indent="3"/>
    </xf>
    <xf numFmtId="3" fontId="43" fillId="2" borderId="63" xfId="25" applyNumberFormat="1" applyFont="1" applyFill="1" applyBorder="1" applyAlignment="1">
      <alignment horizontal="right" vertical="center" wrapText="1"/>
    </xf>
    <xf numFmtId="3" fontId="43" fillId="2" borderId="0" xfId="25" applyNumberFormat="1" applyFont="1" applyFill="1" applyBorder="1" applyAlignment="1">
      <alignment horizontal="right" vertical="center" wrapText="1"/>
    </xf>
    <xf numFmtId="0" fontId="14" fillId="2" borderId="6" xfId="0" applyFont="1" applyFill="1" applyBorder="1" applyAlignment="1">
      <alignment vertical="center" wrapText="1"/>
    </xf>
    <xf numFmtId="0" fontId="14" fillId="2" borderId="6" xfId="0" applyFont="1" applyFill="1" applyBorder="1" applyAlignment="1">
      <alignment horizontal="left" vertical="center" wrapText="1"/>
    </xf>
    <xf numFmtId="0" fontId="43" fillId="12" borderId="6" xfId="28" applyFont="1" applyFill="1" applyBorder="1" applyAlignment="1">
      <alignment vertical="center" wrapText="1"/>
    </xf>
    <xf numFmtId="0" fontId="3" fillId="0" borderId="0" xfId="28" applyFont="1" applyAlignment="1"/>
    <xf numFmtId="3" fontId="43" fillId="2" borderId="109" xfId="25" applyNumberFormat="1" applyFont="1" applyFill="1" applyBorder="1" applyAlignment="1">
      <alignment horizontal="right" vertical="center" wrapText="1"/>
    </xf>
    <xf numFmtId="0" fontId="51" fillId="2" borderId="4" xfId="25" applyNumberFormat="1" applyFont="1" applyFill="1" applyBorder="1" applyAlignment="1">
      <alignment horizontal="left" vertical="center" wrapText="1" indent="1"/>
    </xf>
    <xf numFmtId="3" fontId="43" fillId="2" borderId="21" xfId="25" applyNumberFormat="1" applyFont="1" applyFill="1" applyBorder="1" applyAlignment="1">
      <alignment horizontal="left" vertical="center" wrapText="1"/>
    </xf>
    <xf numFmtId="3" fontId="43" fillId="39" borderId="38" xfId="25" applyNumberFormat="1" applyFont="1" applyFill="1" applyBorder="1" applyAlignment="1">
      <alignment horizontal="right" vertical="center" wrapText="1"/>
    </xf>
    <xf numFmtId="3" fontId="43" fillId="39" borderId="63" xfId="25" applyNumberFormat="1" applyFont="1" applyFill="1" applyBorder="1" applyAlignment="1">
      <alignment horizontal="right" vertical="center" wrapText="1"/>
    </xf>
    <xf numFmtId="3" fontId="43" fillId="0" borderId="38" xfId="25" applyNumberFormat="1" applyFont="1" applyFill="1" applyBorder="1" applyAlignment="1">
      <alignment horizontal="right" vertical="center" wrapText="1"/>
    </xf>
    <xf numFmtId="3" fontId="43" fillId="0" borderId="4" xfId="25" applyNumberFormat="1" applyFont="1" applyFill="1" applyBorder="1" applyAlignment="1">
      <alignment horizontal="right" vertical="center" wrapText="1"/>
    </xf>
    <xf numFmtId="0" fontId="14" fillId="2" borderId="63" xfId="0" applyFont="1" applyFill="1" applyBorder="1" applyAlignment="1">
      <alignment horizontal="center" vertical="center"/>
    </xf>
    <xf numFmtId="0" fontId="14" fillId="2" borderId="107" xfId="0" applyFont="1" applyFill="1" applyBorder="1" applyAlignment="1">
      <alignment horizontal="center" vertical="center"/>
    </xf>
    <xf numFmtId="0" fontId="14" fillId="2" borderId="31" xfId="0" applyFont="1" applyFill="1" applyBorder="1" applyAlignment="1">
      <alignment horizontal="left" vertical="center"/>
    </xf>
    <xf numFmtId="3" fontId="43" fillId="40" borderId="38" xfId="25" applyNumberFormat="1" applyFont="1" applyFill="1" applyBorder="1" applyAlignment="1">
      <alignment horizontal="right" vertical="center" wrapText="1"/>
    </xf>
    <xf numFmtId="3" fontId="43" fillId="2" borderId="21" xfId="25" applyNumberFormat="1" applyFont="1" applyFill="1" applyBorder="1" applyAlignment="1">
      <alignment horizontal="center" vertical="center" wrapText="1"/>
    </xf>
    <xf numFmtId="0" fontId="43" fillId="2" borderId="4" xfId="25" applyNumberFormat="1" applyFont="1" applyFill="1" applyBorder="1" applyAlignment="1">
      <alignment horizontal="center" vertical="center" wrapText="1"/>
    </xf>
    <xf numFmtId="0" fontId="14" fillId="2" borderId="6" xfId="0" applyFont="1" applyFill="1" applyBorder="1" applyAlignment="1">
      <alignment horizontal="center" vertical="center"/>
    </xf>
    <xf numFmtId="0" fontId="14" fillId="2" borderId="63" xfId="0" applyFont="1" applyFill="1" applyBorder="1" applyAlignment="1">
      <alignment horizontal="center" vertical="center" wrapText="1"/>
    </xf>
    <xf numFmtId="0" fontId="14" fillId="2" borderId="40" xfId="0" applyFont="1" applyFill="1" applyBorder="1" applyAlignment="1">
      <alignment horizontal="center" vertical="center" wrapText="1"/>
    </xf>
    <xf numFmtId="3" fontId="43" fillId="2" borderId="21" xfId="25" applyNumberFormat="1" applyFont="1" applyFill="1" applyBorder="1" applyAlignment="1">
      <alignment horizontal="right" vertical="center" wrapText="1"/>
    </xf>
    <xf numFmtId="0" fontId="14" fillId="2" borderId="112" xfId="0" applyFont="1" applyFill="1" applyBorder="1" applyAlignment="1">
      <alignment horizontal="left" vertical="center"/>
    </xf>
    <xf numFmtId="0" fontId="43" fillId="2" borderId="4" xfId="25" applyNumberFormat="1" applyFont="1" applyFill="1" applyBorder="1" applyAlignment="1">
      <alignment horizontal="right" vertical="center" wrapText="1"/>
    </xf>
    <xf numFmtId="0" fontId="43" fillId="2" borderId="113" xfId="25" applyNumberFormat="1" applyFont="1" applyFill="1" applyBorder="1" applyAlignment="1">
      <alignment horizontal="left" vertical="center" wrapText="1"/>
    </xf>
    <xf numFmtId="3" fontId="43" fillId="40" borderId="4" xfId="25" applyNumberFormat="1" applyFont="1" applyFill="1" applyBorder="1" applyAlignment="1">
      <alignment horizontal="right" vertical="center" wrapText="1"/>
    </xf>
    <xf numFmtId="0" fontId="158" fillId="2" borderId="0" xfId="0" quotePrefix="1" applyFont="1" applyFill="1" applyBorder="1" applyAlignment="1">
      <alignment horizontal="left" vertical="center" wrapText="1"/>
    </xf>
    <xf numFmtId="0" fontId="158" fillId="2" borderId="0" xfId="0" quotePrefix="1" applyFont="1" applyFill="1" applyBorder="1" applyAlignment="1">
      <alignment horizontal="left" vertical="center"/>
    </xf>
    <xf numFmtId="3" fontId="14" fillId="2" borderId="108" xfId="25" applyNumberFormat="1" applyFont="1" applyFill="1" applyBorder="1" applyAlignment="1">
      <alignment horizontal="left" vertical="center" wrapText="1"/>
    </xf>
    <xf numFmtId="0" fontId="14" fillId="2" borderId="113" xfId="25" applyNumberFormat="1" applyFont="1" applyFill="1" applyBorder="1" applyAlignment="1">
      <alignment horizontal="left" vertical="center" wrapText="1"/>
    </xf>
    <xf numFmtId="3" fontId="14" fillId="2" borderId="21" xfId="25" applyNumberFormat="1" applyFont="1" applyFill="1" applyBorder="1" applyAlignment="1">
      <alignment horizontal="left" vertical="center" wrapText="1"/>
    </xf>
    <xf numFmtId="3" fontId="43" fillId="40" borderId="109" xfId="25" applyNumberFormat="1" applyFont="1" applyFill="1" applyBorder="1" applyAlignment="1">
      <alignment horizontal="right" vertical="center" wrapText="1"/>
    </xf>
    <xf numFmtId="3" fontId="43" fillId="0" borderId="109" xfId="25" applyNumberFormat="1" applyFont="1" applyFill="1" applyBorder="1" applyAlignment="1">
      <alignment horizontal="right" vertical="center" wrapText="1"/>
    </xf>
    <xf numFmtId="0" fontId="43" fillId="2" borderId="4" xfId="25" applyNumberFormat="1" applyFont="1" applyFill="1" applyBorder="1" applyAlignment="1">
      <alignment horizontal="right" vertical="center" wrapText="1" indent="1"/>
    </xf>
    <xf numFmtId="0" fontId="14" fillId="2" borderId="6" xfId="0" applyFont="1" applyFill="1" applyBorder="1" applyAlignment="1">
      <alignment horizontal="center" vertical="center" wrapText="1"/>
    </xf>
    <xf numFmtId="3" fontId="14" fillId="2" borderId="39" xfId="0" applyNumberFormat="1" applyFont="1" applyFill="1" applyBorder="1" applyAlignment="1">
      <alignment horizontal="right" vertical="center" wrapText="1"/>
    </xf>
    <xf numFmtId="0" fontId="14" fillId="2" borderId="112" xfId="0" applyFont="1" applyFill="1" applyBorder="1" applyAlignment="1">
      <alignment horizontal="center" vertical="center"/>
    </xf>
    <xf numFmtId="0" fontId="14" fillId="2" borderId="31" xfId="0" applyFont="1" applyFill="1" applyBorder="1" applyAlignment="1">
      <alignment horizontal="center" vertical="center" wrapText="1"/>
    </xf>
    <xf numFmtId="3" fontId="14" fillId="2" borderId="4" xfId="16" applyNumberFormat="1" applyFont="1" applyFill="1" applyBorder="1" applyAlignment="1">
      <alignment horizontal="right" vertical="center"/>
    </xf>
    <xf numFmtId="9" fontId="14" fillId="2" borderId="4" xfId="16" applyFont="1" applyFill="1" applyBorder="1" applyAlignment="1">
      <alignment horizontal="right" vertical="center"/>
    </xf>
    <xf numFmtId="9" fontId="14" fillId="2" borderId="4" xfId="16" applyFont="1" applyFill="1" applyBorder="1" applyAlignment="1">
      <alignment horizontal="left" vertical="center"/>
    </xf>
    <xf numFmtId="0" fontId="14" fillId="2" borderId="6" xfId="25" applyNumberFormat="1" applyFont="1" applyFill="1" applyBorder="1" applyAlignment="1">
      <alignment horizontal="left" vertical="center"/>
    </xf>
    <xf numFmtId="9" fontId="14" fillId="2" borderId="5" xfId="16" applyFont="1" applyFill="1" applyBorder="1" applyAlignment="1">
      <alignment horizontal="left" vertical="center"/>
    </xf>
    <xf numFmtId="3" fontId="43" fillId="2" borderId="5" xfId="0" quotePrefix="1" applyNumberFormat="1" applyFont="1" applyFill="1" applyBorder="1" applyAlignment="1">
      <alignment vertical="center"/>
    </xf>
    <xf numFmtId="3" fontId="14" fillId="2" borderId="14" xfId="33" applyNumberFormat="1" applyFont="1" applyFill="1" applyBorder="1" applyAlignment="1">
      <alignment horizontal="right" vertical="center"/>
    </xf>
    <xf numFmtId="10" fontId="14" fillId="2" borderId="14" xfId="24" applyNumberFormat="1" applyFont="1" applyFill="1" applyBorder="1" applyAlignment="1">
      <alignment horizontal="right" vertical="center"/>
    </xf>
    <xf numFmtId="177" fontId="14" fillId="2" borderId="14" xfId="24" applyNumberFormat="1" applyFont="1" applyFill="1" applyBorder="1" applyAlignment="1">
      <alignment horizontal="right" vertical="center"/>
    </xf>
    <xf numFmtId="3" fontId="14" fillId="2" borderId="24" xfId="0" applyNumberFormat="1" applyFont="1" applyFill="1" applyBorder="1" applyAlignment="1">
      <alignment vertical="center"/>
    </xf>
    <xf numFmtId="3" fontId="14" fillId="0" borderId="15" xfId="0" applyNumberFormat="1" applyFont="1" applyFill="1" applyBorder="1" applyAlignment="1">
      <alignment horizontal="right" vertical="center"/>
    </xf>
    <xf numFmtId="177" fontId="14" fillId="0" borderId="15" xfId="16" applyNumberFormat="1" applyFont="1" applyFill="1" applyBorder="1" applyAlignment="1">
      <alignment horizontal="right" vertical="center"/>
    </xf>
    <xf numFmtId="10" fontId="14" fillId="2" borderId="26" xfId="16" applyNumberFormat="1" applyFont="1" applyFill="1" applyBorder="1" applyAlignment="1">
      <alignment horizontal="right" vertical="center"/>
    </xf>
    <xf numFmtId="3" fontId="14" fillId="10" borderId="26" xfId="0" applyNumberFormat="1" applyFont="1" applyFill="1" applyBorder="1" applyAlignment="1">
      <alignment horizontal="right" vertical="center"/>
    </xf>
    <xf numFmtId="3" fontId="43" fillId="2" borderId="0" xfId="0" applyNumberFormat="1" applyFont="1" applyFill="1" applyBorder="1" applyAlignment="1">
      <alignment horizontal="center" vertical="center"/>
    </xf>
    <xf numFmtId="3" fontId="14" fillId="2" borderId="5" xfId="0" applyNumberFormat="1" applyFont="1" applyFill="1" applyBorder="1" applyAlignment="1">
      <alignment horizontal="center" vertical="center"/>
    </xf>
    <xf numFmtId="3" fontId="43" fillId="2" borderId="6" xfId="0" applyNumberFormat="1" applyFont="1" applyFill="1" applyBorder="1" applyAlignment="1">
      <alignment horizontal="center" vertical="center"/>
    </xf>
    <xf numFmtId="3" fontId="14" fillId="2" borderId="6" xfId="26" applyNumberFormat="1" applyFont="1" applyFill="1" applyBorder="1" applyAlignment="1">
      <alignment horizontal="right" vertical="center" wrapText="1"/>
    </xf>
    <xf numFmtId="177" fontId="43" fillId="2" borderId="23" xfId="24" applyNumberFormat="1" applyFont="1" applyFill="1" applyBorder="1" applyAlignment="1">
      <alignment horizontal="right" vertical="center" wrapText="1"/>
    </xf>
    <xf numFmtId="3" fontId="14" fillId="2" borderId="14" xfId="0" applyNumberFormat="1" applyFont="1" applyFill="1" applyBorder="1" applyAlignment="1">
      <alignment vertical="center"/>
    </xf>
    <xf numFmtId="3" fontId="14" fillId="2" borderId="15" xfId="0" applyNumberFormat="1" applyFont="1" applyFill="1" applyBorder="1" applyAlignment="1">
      <alignment vertical="center"/>
    </xf>
    <xf numFmtId="0" fontId="11" fillId="2" borderId="0" xfId="26" applyFont="1" applyFill="1" applyAlignment="1"/>
    <xf numFmtId="0" fontId="38" fillId="2" borderId="0" xfId="26" applyFont="1" applyFill="1" applyAlignment="1"/>
    <xf numFmtId="3" fontId="43" fillId="12" borderId="56" xfId="0" applyNumberFormat="1" applyFont="1" applyFill="1" applyBorder="1" applyAlignment="1">
      <alignment horizontal="right" vertical="center"/>
    </xf>
    <xf numFmtId="3" fontId="43" fillId="12" borderId="57" xfId="0" applyNumberFormat="1" applyFont="1" applyFill="1" applyBorder="1" applyAlignment="1">
      <alignment horizontal="right" vertical="center"/>
    </xf>
    <xf numFmtId="177" fontId="43" fillId="12" borderId="56" xfId="30" applyNumberFormat="1" applyFont="1" applyFill="1" applyBorder="1" applyAlignment="1">
      <alignment horizontal="right" vertical="center"/>
    </xf>
    <xf numFmtId="177" fontId="43" fillId="12" borderId="57" xfId="30" applyNumberFormat="1" applyFont="1" applyFill="1" applyBorder="1" applyAlignment="1">
      <alignment horizontal="right" vertical="center"/>
    </xf>
    <xf numFmtId="3" fontId="43" fillId="12" borderId="52" xfId="0" applyNumberFormat="1" applyFont="1" applyFill="1" applyBorder="1" applyAlignment="1">
      <alignment horizontal="right" vertical="center"/>
    </xf>
    <xf numFmtId="3" fontId="43" fillId="12" borderId="53" xfId="0" applyNumberFormat="1" applyFont="1" applyFill="1" applyBorder="1" applyAlignment="1">
      <alignment horizontal="right" vertical="center"/>
    </xf>
    <xf numFmtId="177" fontId="43" fillId="12" borderId="52" xfId="30" applyNumberFormat="1" applyFont="1" applyFill="1" applyBorder="1" applyAlignment="1">
      <alignment horizontal="right" vertical="center"/>
    </xf>
    <xf numFmtId="177" fontId="43" fillId="12" borderId="53" xfId="30" applyNumberFormat="1" applyFont="1" applyFill="1" applyBorder="1" applyAlignment="1">
      <alignment horizontal="right" vertical="center"/>
    </xf>
    <xf numFmtId="3" fontId="43" fillId="12" borderId="58" xfId="0" applyNumberFormat="1" applyFont="1" applyFill="1" applyBorder="1" applyAlignment="1">
      <alignment horizontal="right" vertical="center"/>
    </xf>
    <xf numFmtId="3" fontId="43" fillId="12" borderId="59" xfId="0" applyNumberFormat="1" applyFont="1" applyFill="1" applyBorder="1" applyAlignment="1">
      <alignment horizontal="right" vertical="center"/>
    </xf>
    <xf numFmtId="177" fontId="43" fillId="12" borderId="58" xfId="30" applyNumberFormat="1" applyFont="1" applyFill="1" applyBorder="1" applyAlignment="1">
      <alignment horizontal="right" vertical="center"/>
    </xf>
    <xf numFmtId="177" fontId="43" fillId="12" borderId="59" xfId="30" applyNumberFormat="1" applyFont="1" applyFill="1" applyBorder="1" applyAlignment="1">
      <alignment horizontal="right" vertical="center"/>
    </xf>
    <xf numFmtId="14" fontId="43" fillId="2" borderId="0" xfId="26" applyNumberFormat="1" applyFont="1" applyFill="1" applyBorder="1" applyAlignment="1">
      <alignment vertical="center" wrapText="1"/>
    </xf>
    <xf numFmtId="3" fontId="73" fillId="12" borderId="21" xfId="0" applyNumberFormat="1" applyFont="1" applyFill="1" applyBorder="1" applyAlignment="1">
      <alignment horizontal="right" vertical="center"/>
    </xf>
    <xf numFmtId="3" fontId="58" fillId="2" borderId="22" xfId="305" applyNumberFormat="1" applyFont="1" applyFill="1" applyBorder="1" applyAlignment="1">
      <alignment horizontal="right" vertical="center"/>
    </xf>
    <xf numFmtId="3" fontId="58" fillId="2" borderId="0" xfId="305" applyNumberFormat="1" applyFont="1" applyFill="1" applyBorder="1" applyAlignment="1">
      <alignment horizontal="right" vertical="center"/>
    </xf>
    <xf numFmtId="3" fontId="15" fillId="2" borderId="3" xfId="305" applyNumberFormat="1" applyFont="1" applyFill="1" applyBorder="1" applyAlignment="1">
      <alignment horizontal="right" vertical="center"/>
    </xf>
    <xf numFmtId="0" fontId="58" fillId="2" borderId="0" xfId="305" applyFont="1" applyFill="1" applyBorder="1" applyAlignment="1">
      <alignment horizontal="right" vertical="center"/>
    </xf>
    <xf numFmtId="3" fontId="58" fillId="2" borderId="0" xfId="305" applyNumberFormat="1" applyFont="1" applyFill="1" applyBorder="1" applyAlignment="1">
      <alignment horizontal="right" vertical="center" wrapText="1"/>
    </xf>
    <xf numFmtId="3" fontId="14" fillId="2" borderId="3" xfId="305" applyNumberFormat="1" applyFont="1" applyFill="1" applyBorder="1" applyAlignment="1">
      <alignment horizontal="right" vertical="center"/>
    </xf>
    <xf numFmtId="9" fontId="15" fillId="2" borderId="26" xfId="305" applyNumberFormat="1" applyFont="1" applyFill="1" applyBorder="1" applyAlignment="1">
      <alignment horizontal="right" vertical="center"/>
    </xf>
    <xf numFmtId="9" fontId="14" fillId="2" borderId="26" xfId="305" applyNumberFormat="1" applyFont="1" applyFill="1" applyBorder="1" applyAlignment="1">
      <alignment horizontal="right" vertical="center"/>
    </xf>
    <xf numFmtId="3" fontId="43" fillId="2" borderId="22" xfId="305" applyNumberFormat="1" applyFont="1" applyFill="1" applyBorder="1" applyAlignment="1">
      <alignment horizontal="right" vertical="center"/>
    </xf>
    <xf numFmtId="3" fontId="43" fillId="2" borderId="0" xfId="305" applyNumberFormat="1" applyFont="1" applyFill="1" applyBorder="1" applyAlignment="1">
      <alignment horizontal="right" vertical="center"/>
    </xf>
    <xf numFmtId="0" fontId="43" fillId="2" borderId="0" xfId="305" applyFont="1" applyFill="1" applyBorder="1" applyAlignment="1">
      <alignment horizontal="right" vertical="center"/>
    </xf>
    <xf numFmtId="3" fontId="43" fillId="2" borderId="0" xfId="305" applyNumberFormat="1" applyFont="1" applyFill="1" applyBorder="1" applyAlignment="1">
      <alignment horizontal="right" vertical="center" wrapText="1"/>
    </xf>
    <xf numFmtId="3" fontId="50" fillId="2" borderId="104" xfId="38" applyNumberFormat="1" applyFont="1" applyFill="1" applyBorder="1" applyAlignment="1">
      <alignment horizontal="right" vertical="center"/>
    </xf>
    <xf numFmtId="3" fontId="50" fillId="2" borderId="101" xfId="38" applyNumberFormat="1" applyFont="1" applyFill="1" applyBorder="1" applyAlignment="1">
      <alignment horizontal="right" vertical="center"/>
    </xf>
    <xf numFmtId="0" fontId="50" fillId="2" borderId="101" xfId="38" applyFont="1" applyFill="1" applyBorder="1" applyAlignment="1">
      <alignment horizontal="right" vertical="center"/>
    </xf>
    <xf numFmtId="10" fontId="43" fillId="2" borderId="6" xfId="0" applyNumberFormat="1" applyFont="1" applyFill="1" applyBorder="1" applyAlignment="1">
      <alignment horizontal="right" vertical="center"/>
    </xf>
    <xf numFmtId="14" fontId="45" fillId="2" borderId="0" xfId="0" applyNumberFormat="1" applyFont="1" applyFill="1" applyBorder="1" applyAlignment="1">
      <alignment horizontal="right" vertical="center"/>
    </xf>
    <xf numFmtId="0" fontId="68" fillId="0" borderId="0" xfId="26" applyFont="1" applyFill="1" applyBorder="1" applyAlignment="1">
      <alignment horizontal="left" vertical="center"/>
    </xf>
    <xf numFmtId="0" fontId="48" fillId="2" borderId="0" xfId="26" applyFont="1" applyFill="1" applyBorder="1" applyAlignment="1">
      <alignment horizontal="left" vertical="center" wrapText="1"/>
    </xf>
    <xf numFmtId="0" fontId="43" fillId="2" borderId="0" xfId="26" applyFont="1" applyFill="1" applyBorder="1" applyAlignment="1">
      <alignment horizontal="left" vertical="center" wrapText="1"/>
    </xf>
    <xf numFmtId="0" fontId="43" fillId="2" borderId="5" xfId="26" applyFont="1" applyFill="1" applyBorder="1" applyAlignment="1">
      <alignment horizontal="left" vertical="center" wrapText="1"/>
    </xf>
    <xf numFmtId="0" fontId="43" fillId="2" borderId="6" xfId="26" applyFont="1" applyFill="1" applyBorder="1" applyAlignment="1">
      <alignment horizontal="left" vertical="center" wrapText="1"/>
    </xf>
    <xf numFmtId="3" fontId="15" fillId="8" borderId="66" xfId="0" applyNumberFormat="1" applyFont="1" applyFill="1" applyBorder="1" applyAlignment="1">
      <alignment horizontal="right" vertical="center"/>
    </xf>
    <xf numFmtId="3" fontId="43" fillId="8" borderId="0" xfId="16" applyNumberFormat="1" applyFont="1" applyFill="1" applyBorder="1" applyAlignment="1">
      <alignment horizontal="right" vertical="center"/>
    </xf>
    <xf numFmtId="9" fontId="43" fillId="8" borderId="5" xfId="16" applyFont="1" applyFill="1" applyBorder="1" applyAlignment="1">
      <alignment horizontal="right" vertical="center"/>
    </xf>
    <xf numFmtId="3" fontId="43" fillId="8" borderId="5" xfId="16" applyNumberFormat="1" applyFont="1" applyFill="1" applyBorder="1" applyAlignment="1">
      <alignment horizontal="right" vertical="center"/>
    </xf>
    <xf numFmtId="3" fontId="14" fillId="8" borderId="4" xfId="16" applyNumberFormat="1" applyFont="1" applyFill="1" applyBorder="1" applyAlignment="1">
      <alignment horizontal="right" vertical="center"/>
    </xf>
    <xf numFmtId="9" fontId="14" fillId="8" borderId="4" xfId="16" applyFont="1" applyFill="1" applyBorder="1" applyAlignment="1">
      <alignment horizontal="right" vertical="center"/>
    </xf>
    <xf numFmtId="3" fontId="14" fillId="8" borderId="6" xfId="25" applyNumberFormat="1" applyFont="1" applyFill="1" applyBorder="1" applyAlignment="1">
      <alignment horizontal="right" vertical="center"/>
    </xf>
    <xf numFmtId="9" fontId="14" fillId="8" borderId="6" xfId="16" applyFont="1" applyFill="1" applyBorder="1" applyAlignment="1">
      <alignment horizontal="right" vertical="center"/>
    </xf>
    <xf numFmtId="3" fontId="43" fillId="8" borderId="0" xfId="26" applyNumberFormat="1" applyFont="1" applyFill="1" applyBorder="1" applyAlignment="1">
      <alignment vertical="center"/>
    </xf>
    <xf numFmtId="3" fontId="43" fillId="8" borderId="5" xfId="26" applyNumberFormat="1" applyFont="1" applyFill="1" applyBorder="1" applyAlignment="1">
      <alignment vertical="center"/>
    </xf>
    <xf numFmtId="3" fontId="43" fillId="8" borderId="4" xfId="26" applyNumberFormat="1" applyFont="1" applyFill="1" applyBorder="1" applyAlignment="1">
      <alignment vertical="center"/>
    </xf>
    <xf numFmtId="3" fontId="14" fillId="8" borderId="14" xfId="26" applyNumberFormat="1" applyFont="1" applyFill="1" applyBorder="1" applyAlignment="1">
      <alignment vertical="center"/>
    </xf>
    <xf numFmtId="3" fontId="43" fillId="8" borderId="23" xfId="26" applyNumberFormat="1" applyFont="1" applyFill="1" applyBorder="1" applyAlignment="1">
      <alignment vertical="center"/>
    </xf>
    <xf numFmtId="3" fontId="15" fillId="8" borderId="15" xfId="26" applyNumberFormat="1" applyFont="1" applyFill="1" applyBorder="1" applyAlignment="1">
      <alignment vertical="center"/>
    </xf>
    <xf numFmtId="3" fontId="43" fillId="8" borderId="21" xfId="26" applyNumberFormat="1" applyFont="1" applyFill="1" applyBorder="1" applyAlignment="1">
      <alignment horizontal="right" vertical="center"/>
    </xf>
    <xf numFmtId="3" fontId="43" fillId="8" borderId="5" xfId="26" applyNumberFormat="1" applyFont="1" applyFill="1" applyBorder="1" applyAlignment="1">
      <alignment horizontal="right" vertical="center"/>
    </xf>
    <xf numFmtId="3" fontId="14" fillId="8" borderId="5" xfId="26" applyNumberFormat="1" applyFont="1" applyFill="1" applyBorder="1" applyAlignment="1">
      <alignment horizontal="right" vertical="center"/>
    </xf>
    <xf numFmtId="3" fontId="14" fillId="8" borderId="15" xfId="26" applyNumberFormat="1" applyFont="1" applyFill="1" applyBorder="1" applyAlignment="1">
      <alignment horizontal="right" vertical="center"/>
    </xf>
    <xf numFmtId="3" fontId="43" fillId="8" borderId="22" xfId="0" applyNumberFormat="1" applyFont="1" applyFill="1" applyBorder="1" applyAlignment="1">
      <alignment horizontal="right" vertical="center"/>
    </xf>
    <xf numFmtId="3" fontId="43" fillId="8" borderId="5" xfId="0" applyNumberFormat="1" applyFont="1" applyFill="1" applyBorder="1" applyAlignment="1">
      <alignment horizontal="right" vertical="center"/>
    </xf>
    <xf numFmtId="3" fontId="14" fillId="8" borderId="5" xfId="0" applyNumberFormat="1" applyFont="1" applyFill="1" applyBorder="1" applyAlignment="1">
      <alignment horizontal="right" vertical="center"/>
    </xf>
    <xf numFmtId="3" fontId="14" fillId="8" borderId="6" xfId="0" applyNumberFormat="1" applyFont="1" applyFill="1" applyBorder="1" applyAlignment="1">
      <alignment horizontal="right" vertical="center"/>
    </xf>
    <xf numFmtId="3" fontId="43" fillId="8" borderId="21" xfId="0" applyNumberFormat="1" applyFont="1" applyFill="1" applyBorder="1" applyAlignment="1">
      <alignment vertical="center"/>
    </xf>
    <xf numFmtId="177" fontId="43" fillId="8" borderId="5" xfId="16" applyNumberFormat="1" applyFont="1" applyFill="1" applyBorder="1" applyAlignment="1">
      <alignment horizontal="right" vertical="center"/>
    </xf>
    <xf numFmtId="3" fontId="14" fillId="8" borderId="26" xfId="0" applyNumberFormat="1" applyFont="1" applyFill="1" applyBorder="1" applyAlignment="1">
      <alignment horizontal="right" vertical="center"/>
    </xf>
    <xf numFmtId="177" fontId="14" fillId="8" borderId="26" xfId="16" applyNumberFormat="1" applyFont="1" applyFill="1" applyBorder="1" applyAlignment="1">
      <alignment horizontal="right" vertical="center"/>
    </xf>
    <xf numFmtId="3" fontId="43" fillId="8" borderId="72" xfId="0" applyNumberFormat="1" applyFont="1" applyFill="1" applyBorder="1" applyAlignment="1">
      <alignment vertical="center"/>
    </xf>
    <xf numFmtId="3" fontId="43" fillId="8" borderId="73" xfId="0" applyNumberFormat="1" applyFont="1" applyFill="1" applyBorder="1" applyAlignment="1">
      <alignment vertical="center"/>
    </xf>
    <xf numFmtId="3" fontId="14" fillId="8" borderId="26" xfId="0" applyNumberFormat="1" applyFont="1" applyFill="1" applyBorder="1" applyAlignment="1">
      <alignment vertical="center"/>
    </xf>
    <xf numFmtId="3" fontId="14" fillId="8" borderId="96" xfId="0" applyNumberFormat="1" applyFont="1" applyFill="1" applyBorder="1" applyAlignment="1">
      <alignment vertical="center"/>
    </xf>
    <xf numFmtId="3" fontId="43" fillId="8" borderId="4" xfId="0" applyNumberFormat="1" applyFont="1" applyFill="1" applyBorder="1" applyAlignment="1">
      <alignment horizontal="right" vertical="center"/>
    </xf>
    <xf numFmtId="10" fontId="43" fillId="8" borderId="4" xfId="16" applyNumberFormat="1" applyFont="1" applyFill="1" applyBorder="1" applyAlignment="1">
      <alignment horizontal="right" vertical="center"/>
    </xf>
    <xf numFmtId="177" fontId="43" fillId="8" borderId="4" xfId="16" applyNumberFormat="1" applyFont="1" applyFill="1" applyBorder="1" applyAlignment="1">
      <alignment horizontal="right" vertical="center"/>
    </xf>
    <xf numFmtId="3" fontId="50" fillId="8" borderId="4" xfId="0" applyNumberFormat="1" applyFont="1" applyFill="1" applyBorder="1" applyAlignment="1">
      <alignment horizontal="right" vertical="center"/>
    </xf>
    <xf numFmtId="3" fontId="50" fillId="41" borderId="22" xfId="0" applyNumberFormat="1" applyFont="1" applyFill="1" applyBorder="1" applyAlignment="1">
      <alignment horizontal="right" vertical="center"/>
    </xf>
    <xf numFmtId="10" fontId="43" fillId="8" borderId="5" xfId="16" applyNumberFormat="1" applyFont="1" applyFill="1" applyBorder="1" applyAlignment="1">
      <alignment horizontal="right" vertical="center"/>
    </xf>
    <xf numFmtId="3" fontId="43" fillId="41" borderId="0" xfId="0" applyNumberFormat="1" applyFont="1" applyFill="1" applyBorder="1" applyAlignment="1">
      <alignment horizontal="right" vertical="center"/>
    </xf>
    <xf numFmtId="3" fontId="14" fillId="8" borderId="14" xfId="0" applyNumberFormat="1" applyFont="1" applyFill="1" applyBorder="1" applyAlignment="1">
      <alignment horizontal="right" vertical="center"/>
    </xf>
    <xf numFmtId="10" fontId="14" fillId="8" borderId="14" xfId="24" applyNumberFormat="1" applyFont="1" applyFill="1" applyBorder="1" applyAlignment="1">
      <alignment horizontal="right" vertical="center"/>
    </xf>
    <xf numFmtId="3" fontId="14" fillId="8" borderId="3" xfId="0" applyNumberFormat="1" applyFont="1" applyFill="1" applyBorder="1" applyAlignment="1">
      <alignment horizontal="right" vertical="center"/>
    </xf>
    <xf numFmtId="10" fontId="43" fillId="41" borderId="4" xfId="16" applyNumberFormat="1" applyFont="1" applyFill="1" applyBorder="1" applyAlignment="1">
      <alignment horizontal="right" vertical="center"/>
    </xf>
    <xf numFmtId="10" fontId="43" fillId="41" borderId="5" xfId="16" applyNumberFormat="1" applyFont="1" applyFill="1" applyBorder="1" applyAlignment="1">
      <alignment horizontal="right" vertical="center"/>
    </xf>
    <xf numFmtId="10" fontId="14" fillId="41" borderId="14" xfId="16" applyNumberFormat="1" applyFont="1" applyFill="1" applyBorder="1" applyAlignment="1">
      <alignment horizontal="right" vertical="center"/>
    </xf>
    <xf numFmtId="3" fontId="14" fillId="8" borderId="0" xfId="0" applyNumberFormat="1" applyFont="1" applyFill="1" applyBorder="1" applyAlignment="1">
      <alignment vertical="center"/>
    </xf>
    <xf numFmtId="3" fontId="43" fillId="8" borderId="0" xfId="0" applyNumberFormat="1" applyFont="1" applyFill="1" applyBorder="1" applyAlignment="1">
      <alignment vertical="center"/>
    </xf>
    <xf numFmtId="3" fontId="14" fillId="8" borderId="24" xfId="0" applyNumberFormat="1" applyFont="1" applyFill="1" applyBorder="1" applyAlignment="1">
      <alignment vertical="center"/>
    </xf>
    <xf numFmtId="3" fontId="14" fillId="8" borderId="5" xfId="0" applyNumberFormat="1" applyFont="1" applyFill="1" applyBorder="1" applyAlignment="1">
      <alignment vertical="center"/>
    </xf>
    <xf numFmtId="10" fontId="14" fillId="8" borderId="14" xfId="16" applyNumberFormat="1" applyFont="1" applyFill="1" applyBorder="1" applyAlignment="1">
      <alignment horizontal="right" vertical="center"/>
    </xf>
    <xf numFmtId="177" fontId="14" fillId="8" borderId="14" xfId="16" applyNumberFormat="1" applyFont="1" applyFill="1" applyBorder="1" applyAlignment="1">
      <alignment horizontal="right" vertical="center"/>
    </xf>
    <xf numFmtId="3" fontId="14" fillId="8" borderId="15" xfId="0" applyNumberFormat="1" applyFont="1" applyFill="1" applyBorder="1" applyAlignment="1">
      <alignment horizontal="right" vertical="center"/>
    </xf>
    <xf numFmtId="177" fontId="14" fillId="8" borderId="15" xfId="16" applyNumberFormat="1" applyFont="1" applyFill="1" applyBorder="1" applyAlignment="1">
      <alignment horizontal="right" vertical="center"/>
    </xf>
    <xf numFmtId="3" fontId="43" fillId="41" borderId="5" xfId="0" applyNumberFormat="1" applyFont="1" applyFill="1" applyBorder="1" applyAlignment="1">
      <alignment horizontal="right" vertical="center"/>
    </xf>
    <xf numFmtId="3" fontId="14" fillId="41" borderId="14" xfId="0" applyNumberFormat="1" applyFont="1" applyFill="1" applyBorder="1" applyAlignment="1">
      <alignment horizontal="right" vertical="center"/>
    </xf>
    <xf numFmtId="10" fontId="14" fillId="8" borderId="26" xfId="16" applyNumberFormat="1" applyFont="1" applyFill="1" applyBorder="1" applyAlignment="1">
      <alignment horizontal="right" vertical="center"/>
    </xf>
    <xf numFmtId="3" fontId="14" fillId="41" borderId="26" xfId="0" applyNumberFormat="1" applyFont="1" applyFill="1" applyBorder="1" applyAlignment="1">
      <alignment horizontal="right" vertical="center"/>
    </xf>
    <xf numFmtId="3" fontId="43" fillId="8" borderId="56" xfId="0" applyNumberFormat="1" applyFont="1" applyFill="1" applyBorder="1" applyAlignment="1">
      <alignment horizontal="right" vertical="center"/>
    </xf>
    <xf numFmtId="3" fontId="43" fillId="8" borderId="57" xfId="0" applyNumberFormat="1" applyFont="1" applyFill="1" applyBorder="1" applyAlignment="1">
      <alignment horizontal="right" vertical="center"/>
    </xf>
    <xf numFmtId="177" fontId="43" fillId="8" borderId="56" xfId="16" applyNumberFormat="1" applyFont="1" applyFill="1" applyBorder="1" applyAlignment="1">
      <alignment horizontal="right" vertical="center"/>
    </xf>
    <xf numFmtId="177" fontId="43" fillId="8" borderId="57" xfId="16" applyNumberFormat="1" applyFont="1" applyFill="1" applyBorder="1" applyAlignment="1">
      <alignment horizontal="right" vertical="center"/>
    </xf>
    <xf numFmtId="3" fontId="43" fillId="8" borderId="52" xfId="0" applyNumberFormat="1" applyFont="1" applyFill="1" applyBorder="1" applyAlignment="1">
      <alignment horizontal="right" vertical="center"/>
    </xf>
    <xf numFmtId="3" fontId="43" fillId="8" borderId="53" xfId="0" applyNumberFormat="1" applyFont="1" applyFill="1" applyBorder="1" applyAlignment="1">
      <alignment horizontal="right" vertical="center"/>
    </xf>
    <xf numFmtId="177" fontId="43" fillId="8" borderId="52" xfId="16" applyNumberFormat="1" applyFont="1" applyFill="1" applyBorder="1" applyAlignment="1">
      <alignment horizontal="right" vertical="center"/>
    </xf>
    <xf numFmtId="177" fontId="43" fillId="8" borderId="53" xfId="16" applyNumberFormat="1" applyFont="1" applyFill="1" applyBorder="1" applyAlignment="1">
      <alignment horizontal="right" vertical="center"/>
    </xf>
    <xf numFmtId="3" fontId="43" fillId="8" borderId="58" xfId="0" applyNumberFormat="1" applyFont="1" applyFill="1" applyBorder="1" applyAlignment="1">
      <alignment horizontal="right" vertical="center"/>
    </xf>
    <xf numFmtId="3" fontId="43" fillId="8" borderId="59" xfId="0" applyNumberFormat="1" applyFont="1" applyFill="1" applyBorder="1" applyAlignment="1">
      <alignment horizontal="right" vertical="center"/>
    </xf>
    <xf numFmtId="177" fontId="43" fillId="8" borderId="58" xfId="16" applyNumberFormat="1" applyFont="1" applyFill="1" applyBorder="1" applyAlignment="1">
      <alignment horizontal="right" vertical="center"/>
    </xf>
    <xf numFmtId="177" fontId="43" fillId="8" borderId="59" xfId="16" applyNumberFormat="1" applyFont="1" applyFill="1" applyBorder="1" applyAlignment="1">
      <alignment horizontal="right" vertical="center"/>
    </xf>
    <xf numFmtId="3" fontId="15" fillId="8" borderId="0" xfId="26" applyNumberFormat="1" applyFont="1" applyFill="1" applyBorder="1" applyAlignment="1">
      <alignment horizontal="right" vertical="center"/>
    </xf>
    <xf numFmtId="3" fontId="18" fillId="8" borderId="5" xfId="26" applyNumberFormat="1" applyFont="1" applyFill="1" applyBorder="1" applyAlignment="1">
      <alignment horizontal="right" vertical="center"/>
    </xf>
    <xf numFmtId="3" fontId="17" fillId="8" borderId="5" xfId="26" applyNumberFormat="1" applyFont="1" applyFill="1" applyBorder="1" applyAlignment="1">
      <alignment horizontal="right" vertical="center"/>
    </xf>
    <xf numFmtId="168" fontId="18" fillId="8" borderId="5" xfId="26" applyNumberFormat="1" applyFont="1" applyFill="1" applyBorder="1" applyAlignment="1">
      <alignment vertical="center"/>
    </xf>
    <xf numFmtId="168" fontId="17" fillId="8" borderId="5" xfId="26" applyNumberFormat="1" applyFont="1" applyFill="1" applyBorder="1" applyAlignment="1">
      <alignment horizontal="right" vertical="center"/>
    </xf>
    <xf numFmtId="168" fontId="18" fillId="8" borderId="5" xfId="26" applyNumberFormat="1" applyFont="1" applyFill="1" applyBorder="1" applyAlignment="1">
      <alignment horizontal="right" vertical="center"/>
    </xf>
    <xf numFmtId="9" fontId="18" fillId="8" borderId="5" xfId="16" applyFont="1" applyFill="1" applyBorder="1" applyAlignment="1">
      <alignment horizontal="right" vertical="center"/>
    </xf>
    <xf numFmtId="9" fontId="17" fillId="8" borderId="5" xfId="16" applyFont="1" applyFill="1" applyBorder="1" applyAlignment="1">
      <alignment horizontal="right" vertical="center"/>
    </xf>
    <xf numFmtId="168" fontId="17" fillId="8" borderId="6" xfId="26" applyNumberFormat="1" applyFont="1" applyFill="1" applyBorder="1" applyAlignment="1">
      <alignment horizontal="right" vertical="center"/>
    </xf>
    <xf numFmtId="168" fontId="43" fillId="8" borderId="5" xfId="26" applyNumberFormat="1" applyFont="1" applyFill="1" applyBorder="1" applyAlignment="1">
      <alignment horizontal="right" vertical="center"/>
    </xf>
    <xf numFmtId="168" fontId="50" fillId="8" borderId="5" xfId="26" applyNumberFormat="1" applyFont="1" applyFill="1" applyBorder="1" applyAlignment="1">
      <alignment horizontal="right" vertical="center"/>
    </xf>
    <xf numFmtId="168" fontId="18" fillId="8" borderId="6" xfId="26" applyNumberFormat="1" applyFont="1" applyFill="1" applyBorder="1" applyAlignment="1">
      <alignment horizontal="right" vertical="center"/>
    </xf>
    <xf numFmtId="168" fontId="43" fillId="8" borderId="17" xfId="26" applyNumberFormat="1" applyFont="1" applyFill="1" applyBorder="1" applyAlignment="1">
      <alignment vertical="center"/>
    </xf>
    <xf numFmtId="168" fontId="43" fillId="8" borderId="17" xfId="26" applyNumberFormat="1" applyFont="1" applyFill="1" applyBorder="1" applyAlignment="1">
      <alignment horizontal="right" vertical="center"/>
    </xf>
    <xf numFmtId="168" fontId="43" fillId="8" borderId="34" xfId="26" applyNumberFormat="1" applyFont="1" applyFill="1" applyBorder="1" applyAlignment="1">
      <alignment horizontal="right" vertical="center"/>
    </xf>
    <xf numFmtId="168" fontId="15" fillId="8" borderId="17" xfId="26" applyNumberFormat="1" applyFont="1" applyFill="1" applyBorder="1" applyAlignment="1">
      <alignment horizontal="right" vertical="center"/>
    </xf>
    <xf numFmtId="168" fontId="43" fillId="8" borderId="4" xfId="26" applyNumberFormat="1" applyFont="1" applyFill="1" applyBorder="1" applyAlignment="1">
      <alignment vertical="center"/>
    </xf>
    <xf numFmtId="168" fontId="43" fillId="8" borderId="4" xfId="26" applyNumberFormat="1" applyFont="1" applyFill="1" applyBorder="1" applyAlignment="1">
      <alignment horizontal="right" vertical="center"/>
    </xf>
    <xf numFmtId="168" fontId="43" fillId="8" borderId="111" xfId="26" applyNumberFormat="1" applyFont="1" applyFill="1" applyBorder="1" applyAlignment="1">
      <alignment horizontal="right" vertical="center"/>
    </xf>
    <xf numFmtId="168" fontId="15" fillId="8" borderId="4" xfId="26" applyNumberFormat="1" applyFont="1" applyFill="1" applyBorder="1" applyAlignment="1">
      <alignment horizontal="right" vertical="center"/>
    </xf>
    <xf numFmtId="168" fontId="43" fillId="8" borderId="5" xfId="26" applyNumberFormat="1" applyFont="1" applyFill="1" applyBorder="1" applyAlignment="1">
      <alignment vertical="center"/>
    </xf>
    <xf numFmtId="168" fontId="43" fillId="8" borderId="110" xfId="26" applyNumberFormat="1" applyFont="1" applyFill="1" applyBorder="1" applyAlignment="1">
      <alignment horizontal="right" vertical="center"/>
    </xf>
    <xf numFmtId="168" fontId="15" fillId="8" borderId="5" xfId="26" applyNumberFormat="1" applyFont="1" applyFill="1" applyBorder="1" applyAlignment="1">
      <alignment horizontal="right" vertical="center"/>
    </xf>
    <xf numFmtId="168" fontId="14" fillId="8" borderId="5" xfId="26" applyNumberFormat="1" applyFont="1" applyFill="1" applyBorder="1" applyAlignment="1">
      <alignment vertical="center"/>
    </xf>
    <xf numFmtId="168" fontId="43" fillId="8" borderId="6" xfId="26" applyNumberFormat="1" applyFont="1" applyFill="1" applyBorder="1" applyAlignment="1">
      <alignment vertical="center"/>
    </xf>
    <xf numFmtId="168" fontId="43" fillId="8" borderId="6" xfId="26" applyNumberFormat="1" applyFont="1" applyFill="1" applyBorder="1" applyAlignment="1">
      <alignment horizontal="right" vertical="center"/>
    </xf>
    <xf numFmtId="168" fontId="43" fillId="8" borderId="113" xfId="26" applyNumberFormat="1" applyFont="1" applyFill="1" applyBorder="1" applyAlignment="1">
      <alignment horizontal="right" vertical="center"/>
    </xf>
    <xf numFmtId="168" fontId="50" fillId="8" borderId="6" xfId="26" applyNumberFormat="1" applyFont="1" applyFill="1" applyBorder="1" applyAlignment="1">
      <alignment horizontal="right" vertical="center"/>
    </xf>
    <xf numFmtId="9" fontId="43" fillId="8" borderId="34" xfId="16" applyFont="1" applyFill="1" applyBorder="1" applyAlignment="1">
      <alignment vertical="center"/>
    </xf>
    <xf numFmtId="9" fontId="43" fillId="8" borderId="42" xfId="16" applyFont="1" applyFill="1" applyBorder="1" applyAlignment="1">
      <alignment vertical="center"/>
    </xf>
    <xf numFmtId="9" fontId="43" fillId="8" borderId="110" xfId="16" applyFont="1" applyFill="1" applyBorder="1" applyAlignment="1">
      <alignment vertical="center"/>
    </xf>
    <xf numFmtId="0" fontId="43" fillId="8" borderId="5" xfId="26" applyFont="1" applyFill="1" applyBorder="1"/>
    <xf numFmtId="0" fontId="43" fillId="8" borderId="111" xfId="26" applyFont="1" applyFill="1" applyBorder="1"/>
    <xf numFmtId="0" fontId="152" fillId="8" borderId="5" xfId="26" applyFont="1" applyFill="1" applyBorder="1"/>
    <xf numFmtId="168" fontId="43" fillId="8" borderId="110" xfId="26" applyNumberFormat="1" applyFont="1" applyFill="1" applyBorder="1" applyAlignment="1">
      <alignment vertical="center"/>
    </xf>
    <xf numFmtId="168" fontId="152" fillId="8" borderId="5" xfId="26" applyNumberFormat="1" applyFont="1" applyFill="1" applyBorder="1" applyAlignment="1">
      <alignment vertical="center"/>
    </xf>
    <xf numFmtId="168" fontId="43" fillId="8" borderId="113" xfId="26" applyNumberFormat="1" applyFont="1" applyFill="1" applyBorder="1" applyAlignment="1">
      <alignment vertical="center"/>
    </xf>
    <xf numFmtId="168" fontId="152" fillId="8" borderId="6" xfId="26" applyNumberFormat="1" applyFont="1" applyFill="1" applyBorder="1" applyAlignment="1">
      <alignment vertical="center"/>
    </xf>
    <xf numFmtId="168" fontId="161" fillId="8" borderId="52" xfId="0" applyNumberFormat="1" applyFont="1" applyFill="1" applyBorder="1" applyAlignment="1">
      <alignment horizontal="right" vertical="center"/>
    </xf>
    <xf numFmtId="168" fontId="161" fillId="8" borderId="53" xfId="0" applyNumberFormat="1" applyFont="1" applyFill="1" applyBorder="1" applyAlignment="1">
      <alignment horizontal="right" vertical="center"/>
    </xf>
    <xf numFmtId="168" fontId="161" fillId="8" borderId="5" xfId="0" applyNumberFormat="1" applyFont="1" applyFill="1" applyBorder="1" applyAlignment="1">
      <alignment horizontal="right" vertical="center"/>
    </xf>
    <xf numFmtId="168" fontId="14" fillId="8" borderId="54" xfId="0" applyNumberFormat="1" applyFont="1" applyFill="1" applyBorder="1" applyAlignment="1">
      <alignment horizontal="right" vertical="center"/>
    </xf>
    <xf numFmtId="168" fontId="14" fillId="8" borderId="55" xfId="0" applyNumberFormat="1" applyFont="1" applyFill="1" applyBorder="1" applyAlignment="1">
      <alignment horizontal="right" vertical="center"/>
    </xf>
    <xf numFmtId="168" fontId="14" fillId="8" borderId="6" xfId="0" applyNumberFormat="1" applyFont="1" applyFill="1" applyBorder="1" applyAlignment="1">
      <alignment horizontal="right" vertical="center"/>
    </xf>
    <xf numFmtId="3" fontId="50" fillId="8" borderId="101" xfId="305" applyNumberFormat="1" applyFont="1" applyFill="1" applyBorder="1" applyAlignment="1">
      <alignment horizontal="right" vertical="center"/>
    </xf>
    <xf numFmtId="3" fontId="50" fillId="8" borderId="101" xfId="305" applyNumberFormat="1" applyFont="1" applyFill="1" applyBorder="1" applyAlignment="1">
      <alignment horizontal="right" vertical="center" wrapText="1"/>
    </xf>
    <xf numFmtId="3" fontId="15" fillId="8" borderId="102" xfId="305" applyNumberFormat="1" applyFont="1" applyFill="1" applyBorder="1" applyAlignment="1">
      <alignment horizontal="right" vertical="center"/>
    </xf>
    <xf numFmtId="9" fontId="15" fillId="8" borderId="103" xfId="305" applyNumberFormat="1" applyFont="1" applyFill="1" applyBorder="1" applyAlignment="1">
      <alignment horizontal="right" vertical="center"/>
    </xf>
    <xf numFmtId="180" fontId="43" fillId="0" borderId="0" xfId="307" applyNumberFormat="1" applyFont="1" applyFill="1"/>
    <xf numFmtId="0" fontId="43" fillId="0" borderId="0" xfId="307" applyFont="1" applyFill="1" applyAlignment="1">
      <alignment vertical="center" wrapText="1"/>
    </xf>
    <xf numFmtId="0" fontId="43" fillId="0" borderId="0" xfId="307" applyFont="1" applyFill="1" applyBorder="1" applyAlignment="1">
      <alignment vertical="center" wrapText="1"/>
    </xf>
    <xf numFmtId="180" fontId="43" fillId="0" borderId="0" xfId="307" applyNumberFormat="1" applyFont="1" applyFill="1" applyBorder="1" applyAlignment="1">
      <alignment vertical="center" wrapText="1"/>
    </xf>
    <xf numFmtId="164" fontId="43" fillId="0" borderId="0" xfId="307" applyNumberFormat="1" applyFont="1" applyFill="1"/>
    <xf numFmtId="0" fontId="43" fillId="0" borderId="4" xfId="307" applyFont="1" applyFill="1" applyBorder="1" applyAlignment="1">
      <alignment vertical="center" wrapText="1"/>
    </xf>
    <xf numFmtId="0" fontId="14" fillId="0" borderId="0" xfId="6" applyFont="1" applyFill="1" applyBorder="1" applyAlignment="1">
      <alignment horizontal="right" vertical="top" wrapText="1"/>
    </xf>
    <xf numFmtId="0" fontId="14" fillId="0" borderId="0" xfId="6" applyFont="1" applyFill="1" applyBorder="1" applyAlignment="1">
      <alignment horizontal="center" vertical="top" wrapText="1"/>
    </xf>
    <xf numFmtId="180" fontId="14" fillId="0" borderId="21" xfId="307" applyNumberFormat="1" applyFont="1" applyFill="1" applyBorder="1" applyAlignment="1">
      <alignment horizontal="right" vertical="center" wrapText="1"/>
    </xf>
    <xf numFmtId="180" fontId="15" fillId="15" borderId="21" xfId="307" applyNumberFormat="1" applyFont="1" applyFill="1" applyBorder="1" applyAlignment="1">
      <alignment horizontal="right" vertical="center" wrapText="1"/>
    </xf>
    <xf numFmtId="180" fontId="14" fillId="15" borderId="21" xfId="307" applyNumberFormat="1" applyFont="1" applyFill="1" applyBorder="1" applyAlignment="1">
      <alignment horizontal="right" vertical="center" wrapText="1"/>
    </xf>
    <xf numFmtId="180" fontId="43" fillId="0" borderId="5" xfId="307" applyNumberFormat="1" applyFont="1" applyFill="1" applyBorder="1" applyAlignment="1">
      <alignment horizontal="right" vertical="center" wrapText="1"/>
    </xf>
    <xf numFmtId="180" fontId="50" fillId="15" borderId="5" xfId="307" applyNumberFormat="1" applyFont="1" applyFill="1" applyBorder="1" applyAlignment="1">
      <alignment horizontal="right" vertical="center" wrapText="1"/>
    </xf>
    <xf numFmtId="164" fontId="43" fillId="0" borderId="0" xfId="307" quotePrefix="1" applyNumberFormat="1" applyFont="1" applyFill="1"/>
    <xf numFmtId="180" fontId="14" fillId="0" borderId="5" xfId="307" applyNumberFormat="1" applyFont="1" applyFill="1" applyBorder="1" applyAlignment="1">
      <alignment horizontal="right" vertical="center" wrapText="1"/>
    </xf>
    <xf numFmtId="180" fontId="43" fillId="15" borderId="5" xfId="307" applyNumberFormat="1" applyFont="1" applyFill="1" applyBorder="1" applyAlignment="1">
      <alignment horizontal="right" vertical="center" wrapText="1"/>
    </xf>
    <xf numFmtId="180" fontId="43" fillId="0" borderId="29" xfId="307" applyNumberFormat="1" applyFont="1" applyFill="1" applyBorder="1" applyAlignment="1">
      <alignment horizontal="right" vertical="center" wrapText="1"/>
    </xf>
    <xf numFmtId="180" fontId="50" fillId="15" borderId="29" xfId="307" applyNumberFormat="1" applyFont="1" applyFill="1" applyBorder="1" applyAlignment="1">
      <alignment horizontal="right" vertical="center" wrapText="1"/>
    </xf>
    <xf numFmtId="180" fontId="43" fillId="15" borderId="29" xfId="307" applyNumberFormat="1" applyFont="1" applyFill="1" applyBorder="1" applyAlignment="1">
      <alignment horizontal="right" vertical="center" wrapText="1"/>
    </xf>
    <xf numFmtId="180" fontId="51" fillId="0" borderId="0" xfId="307" applyNumberFormat="1" applyFont="1" applyFill="1" applyAlignment="1">
      <alignment vertical="center"/>
    </xf>
    <xf numFmtId="180" fontId="43" fillId="0" borderId="0" xfId="307" applyNumberFormat="1" applyFont="1" applyFill="1" applyAlignment="1">
      <alignment vertical="center" wrapText="1"/>
    </xf>
    <xf numFmtId="3" fontId="43" fillId="0" borderId="0" xfId="307" applyNumberFormat="1" applyFont="1" applyFill="1" applyBorder="1" applyAlignment="1">
      <alignment horizontal="center" vertical="center" wrapText="1"/>
    </xf>
    <xf numFmtId="0" fontId="57" fillId="0" borderId="0" xfId="6" applyFont="1" applyFill="1" applyBorder="1" applyAlignment="1">
      <alignment horizontal="left" vertical="center" wrapText="1"/>
    </xf>
    <xf numFmtId="180" fontId="14" fillId="0" borderId="4" xfId="307" applyNumberFormat="1" applyFont="1" applyFill="1" applyBorder="1" applyAlignment="1">
      <alignment horizontal="right" vertical="center" wrapText="1"/>
    </xf>
    <xf numFmtId="17" fontId="43" fillId="0" borderId="0" xfId="307" applyNumberFormat="1" applyFont="1" applyFill="1" applyBorder="1" applyAlignment="1">
      <alignment vertical="center" wrapText="1"/>
    </xf>
    <xf numFmtId="3" fontId="43" fillId="0" borderId="0" xfId="307" applyNumberFormat="1" applyFont="1" applyFill="1" applyBorder="1" applyAlignment="1">
      <alignment horizontal="left" vertical="center" wrapText="1"/>
    </xf>
    <xf numFmtId="180" fontId="43" fillId="0" borderId="4" xfId="307" applyNumberFormat="1" applyFont="1" applyFill="1" applyBorder="1" applyAlignment="1">
      <alignment horizontal="right" vertical="center" wrapText="1"/>
    </xf>
    <xf numFmtId="180" fontId="50" fillId="42" borderId="23" xfId="307" applyNumberFormat="1" applyFont="1" applyFill="1" applyBorder="1" applyAlignment="1">
      <alignment horizontal="right" vertical="center" wrapText="1"/>
    </xf>
    <xf numFmtId="180" fontId="43" fillId="42" borderId="23" xfId="307" applyNumberFormat="1" applyFont="1" applyFill="1" applyBorder="1" applyAlignment="1">
      <alignment horizontal="right" vertical="center" wrapText="1"/>
    </xf>
    <xf numFmtId="180" fontId="50" fillId="42" borderId="47" xfId="307" applyNumberFormat="1" applyFont="1" applyFill="1" applyBorder="1" applyAlignment="1">
      <alignment horizontal="right" vertical="center" wrapText="1"/>
    </xf>
    <xf numFmtId="180" fontId="43" fillId="42" borderId="47" xfId="307" applyNumberFormat="1" applyFont="1" applyFill="1" applyBorder="1" applyAlignment="1">
      <alignment horizontal="right" vertical="center" wrapText="1"/>
    </xf>
    <xf numFmtId="180" fontId="43" fillId="0" borderId="47" xfId="307" applyNumberFormat="1" applyFont="1" applyFill="1" applyBorder="1" applyAlignment="1">
      <alignment horizontal="center" vertical="center" wrapText="1"/>
    </xf>
    <xf numFmtId="0" fontId="16" fillId="0" borderId="0" xfId="26" applyAlignment="1">
      <alignment vertical="center"/>
    </xf>
    <xf numFmtId="180" fontId="51" fillId="0" borderId="0" xfId="307" applyNumberFormat="1" applyFont="1" applyFill="1" applyAlignment="1">
      <alignment horizontal="left" vertical="center"/>
    </xf>
    <xf numFmtId="164" fontId="43" fillId="0" borderId="0" xfId="307" applyNumberFormat="1" applyFont="1" applyFill="1" applyAlignment="1">
      <alignment vertical="center" wrapText="1"/>
    </xf>
    <xf numFmtId="0" fontId="43" fillId="0" borderId="0" xfId="26" applyFont="1" applyAlignment="1">
      <alignment horizontal="right" vertical="center"/>
    </xf>
    <xf numFmtId="180" fontId="43" fillId="0" borderId="0" xfId="306" quotePrefix="1" applyNumberFormat="1" applyFont="1" applyFill="1" applyBorder="1" applyAlignment="1">
      <alignment horizontal="center" vertical="center"/>
    </xf>
    <xf numFmtId="3" fontId="38" fillId="0" borderId="0" xfId="306" applyNumberFormat="1" applyFont="1" applyFill="1" applyBorder="1" applyAlignment="1">
      <alignment horizontal="right"/>
    </xf>
    <xf numFmtId="3" fontId="43" fillId="0" borderId="0" xfId="306" applyNumberFormat="1" applyFont="1" applyFill="1" applyBorder="1" applyAlignment="1">
      <alignment horizontal="right"/>
    </xf>
    <xf numFmtId="180" fontId="43" fillId="0" borderId="0" xfId="307" applyNumberFormat="1" applyFont="1" applyFill="1" applyAlignment="1">
      <alignment wrapText="1"/>
    </xf>
    <xf numFmtId="180" fontId="43" fillId="0" borderId="0" xfId="307" applyNumberFormat="1" applyFont="1" applyFill="1" applyBorder="1" applyAlignment="1">
      <alignment wrapText="1"/>
    </xf>
    <xf numFmtId="0" fontId="43" fillId="0" borderId="0" xfId="307" applyFont="1" applyFill="1" applyAlignment="1">
      <alignment wrapText="1"/>
    </xf>
    <xf numFmtId="3" fontId="43" fillId="0" borderId="0" xfId="307" applyNumberFormat="1" applyFont="1" applyFill="1" applyBorder="1" applyAlignment="1">
      <alignment horizontal="right" wrapText="1"/>
    </xf>
    <xf numFmtId="3" fontId="43" fillId="0" borderId="0" xfId="307" applyNumberFormat="1" applyFont="1" applyFill="1" applyBorder="1" applyAlignment="1">
      <alignment horizontal="center" wrapText="1"/>
    </xf>
    <xf numFmtId="3" fontId="43" fillId="0" borderId="0" xfId="307" applyNumberFormat="1" applyFont="1" applyFill="1" applyBorder="1" applyAlignment="1">
      <alignment horizontal="left" wrapText="1"/>
    </xf>
    <xf numFmtId="180" fontId="51" fillId="0" borderId="0" xfId="307" applyNumberFormat="1" applyFont="1" applyFill="1" applyAlignment="1">
      <alignment vertical="center" wrapText="1"/>
    </xf>
    <xf numFmtId="164" fontId="51" fillId="0" borderId="0" xfId="307" quotePrefix="1" applyNumberFormat="1" applyFont="1" applyFill="1" applyAlignment="1">
      <alignment wrapText="1"/>
    </xf>
    <xf numFmtId="164" fontId="51" fillId="0" borderId="0" xfId="307" applyNumberFormat="1" applyFont="1" applyFill="1"/>
    <xf numFmtId="180" fontId="14" fillId="0" borderId="47" xfId="307" applyNumberFormat="1" applyFont="1" applyFill="1" applyBorder="1" applyAlignment="1">
      <alignment horizontal="right" vertical="center" wrapText="1"/>
    </xf>
    <xf numFmtId="0" fontId="17" fillId="0" borderId="0" xfId="307" quotePrefix="1" applyNumberFormat="1" applyFont="1" applyFill="1" applyBorder="1" applyAlignment="1">
      <alignment horizontal="left" vertical="center" wrapText="1"/>
    </xf>
    <xf numFmtId="165" fontId="14" fillId="2" borderId="0" xfId="0" applyNumberFormat="1" applyFont="1" applyFill="1" applyBorder="1" applyAlignment="1">
      <alignment horizontal="right" vertical="center"/>
    </xf>
    <xf numFmtId="165" fontId="14" fillId="2" borderId="0" xfId="0" applyNumberFormat="1" applyFont="1" applyFill="1" applyBorder="1" applyAlignment="1">
      <alignment horizontal="left" vertical="center"/>
    </xf>
    <xf numFmtId="3" fontId="50" fillId="8" borderId="5" xfId="0" applyNumberFormat="1" applyFont="1" applyFill="1" applyBorder="1" applyAlignment="1">
      <alignment horizontal="right" vertical="center"/>
    </xf>
    <xf numFmtId="3" fontId="50" fillId="8" borderId="23" xfId="0" applyNumberFormat="1" applyFont="1" applyFill="1" applyBorder="1" applyAlignment="1">
      <alignment horizontal="right" vertical="center"/>
    </xf>
    <xf numFmtId="3" fontId="15" fillId="8" borderId="17" xfId="0" applyNumberFormat="1" applyFont="1" applyFill="1" applyBorder="1" applyAlignment="1">
      <alignment horizontal="right" vertical="center"/>
    </xf>
    <xf numFmtId="177" fontId="50" fillId="8" borderId="5" xfId="24" applyNumberFormat="1" applyFont="1" applyFill="1" applyBorder="1" applyAlignment="1">
      <alignment horizontal="right" vertical="center"/>
    </xf>
    <xf numFmtId="177" fontId="50" fillId="8" borderId="5" xfId="24" applyNumberFormat="1" applyFont="1" applyFill="1" applyBorder="1" applyAlignment="1">
      <alignment horizontal="right" vertical="center" wrapText="1"/>
    </xf>
    <xf numFmtId="177" fontId="15" fillId="8" borderId="17" xfId="16" applyNumberFormat="1" applyFont="1" applyFill="1" applyBorder="1" applyAlignment="1">
      <alignment horizontal="right" vertical="center"/>
    </xf>
    <xf numFmtId="3" fontId="15" fillId="8" borderId="4" xfId="0" applyNumberFormat="1" applyFont="1" applyFill="1" applyBorder="1" applyAlignment="1">
      <alignment horizontal="right" vertical="center"/>
    </xf>
    <xf numFmtId="3" fontId="50" fillId="8" borderId="0" xfId="0" applyNumberFormat="1" applyFont="1" applyFill="1" applyBorder="1" applyAlignment="1">
      <alignment vertical="center"/>
    </xf>
    <xf numFmtId="3" fontId="50" fillId="8" borderId="5" xfId="0" applyNumberFormat="1" applyFont="1" applyFill="1" applyBorder="1" applyAlignment="1">
      <alignment vertical="center"/>
    </xf>
    <xf numFmtId="3" fontId="15" fillId="8" borderId="14" xfId="0" applyNumberFormat="1" applyFont="1" applyFill="1" applyBorder="1" applyAlignment="1">
      <alignment vertical="center"/>
    </xf>
    <xf numFmtId="3" fontId="50" fillId="8" borderId="4" xfId="0" applyNumberFormat="1" applyFont="1" applyFill="1" applyBorder="1" applyAlignment="1">
      <alignment vertical="center"/>
    </xf>
    <xf numFmtId="3" fontId="15" fillId="8" borderId="15" xfId="0" applyNumberFormat="1" applyFont="1" applyFill="1" applyBorder="1" applyAlignment="1">
      <alignment vertical="center"/>
    </xf>
    <xf numFmtId="168" fontId="50" fillId="8" borderId="0" xfId="26" applyNumberFormat="1" applyFont="1" applyFill="1" applyBorder="1" applyAlignment="1">
      <alignment horizontal="right" vertical="center"/>
    </xf>
    <xf numFmtId="168" fontId="43" fillId="8" borderId="0" xfId="26" applyNumberFormat="1" applyFont="1" applyFill="1" applyBorder="1" applyAlignment="1">
      <alignment horizontal="right" vertical="center"/>
    </xf>
    <xf numFmtId="168" fontId="43" fillId="8" borderId="19" xfId="26" applyNumberFormat="1" applyFont="1" applyFill="1" applyBorder="1" applyAlignment="1">
      <alignment vertical="center"/>
    </xf>
    <xf numFmtId="168" fontId="43" fillId="43" borderId="4" xfId="26" applyNumberFormat="1" applyFont="1" applyFill="1" applyBorder="1" applyAlignment="1">
      <alignment vertical="center"/>
    </xf>
    <xf numFmtId="168" fontId="43" fillId="43" borderId="5" xfId="26" applyNumberFormat="1" applyFont="1" applyFill="1" applyBorder="1" applyAlignment="1">
      <alignment vertical="center"/>
    </xf>
    <xf numFmtId="3" fontId="43" fillId="8" borderId="6" xfId="26" applyNumberFormat="1" applyFont="1" applyFill="1" applyBorder="1" applyAlignment="1">
      <alignment horizontal="right" vertical="center"/>
    </xf>
    <xf numFmtId="175" fontId="14" fillId="8" borderId="0" xfId="26" applyNumberFormat="1" applyFont="1" applyFill="1" applyBorder="1" applyAlignment="1">
      <alignment horizontal="right" vertical="center"/>
    </xf>
    <xf numFmtId="3" fontId="50" fillId="8" borderId="0" xfId="26" applyNumberFormat="1" applyFont="1" applyFill="1" applyBorder="1" applyAlignment="1">
      <alignment horizontal="right" vertical="center"/>
    </xf>
    <xf numFmtId="3" fontId="43" fillId="8" borderId="0" xfId="26" applyNumberFormat="1" applyFont="1" applyFill="1" applyBorder="1" applyAlignment="1">
      <alignment horizontal="right" vertical="center"/>
    </xf>
    <xf numFmtId="177" fontId="50" fillId="8" borderId="5" xfId="16" applyNumberFormat="1" applyFont="1" applyFill="1" applyBorder="1" applyAlignment="1">
      <alignment horizontal="right" vertical="center"/>
    </xf>
    <xf numFmtId="177" fontId="50" fillId="8" borderId="6" xfId="16" applyNumberFormat="1" applyFont="1" applyFill="1" applyBorder="1" applyAlignment="1">
      <alignment horizontal="right" vertical="center"/>
    </xf>
    <xf numFmtId="177" fontId="43" fillId="8" borderId="6" xfId="16" applyNumberFormat="1" applyFont="1" applyFill="1" applyBorder="1" applyAlignment="1">
      <alignment horizontal="right" vertical="center"/>
    </xf>
    <xf numFmtId="3" fontId="69" fillId="8" borderId="2" xfId="0" quotePrefix="1" applyNumberFormat="1" applyFont="1" applyFill="1" applyBorder="1" applyAlignment="1">
      <alignment horizontal="right" vertical="center"/>
    </xf>
    <xf numFmtId="0" fontId="15" fillId="8" borderId="21" xfId="0" applyFont="1" applyFill="1" applyBorder="1" applyAlignment="1">
      <alignment horizontal="left" vertical="center" wrapText="1"/>
    </xf>
    <xf numFmtId="3" fontId="50" fillId="8" borderId="5" xfId="0" applyNumberFormat="1" applyFont="1" applyFill="1" applyBorder="1" applyAlignment="1">
      <alignment vertical="center" wrapText="1"/>
    </xf>
    <xf numFmtId="0" fontId="15" fillId="8" borderId="5" xfId="0" applyFont="1" applyFill="1" applyBorder="1" applyAlignment="1">
      <alignment horizontal="left" vertical="center"/>
    </xf>
    <xf numFmtId="177" fontId="50" fillId="8" borderId="5" xfId="30" applyNumberFormat="1" applyFont="1" applyFill="1" applyBorder="1" applyAlignment="1">
      <alignment vertical="center" wrapText="1"/>
    </xf>
    <xf numFmtId="10" fontId="50" fillId="8" borderId="5" xfId="16" applyNumberFormat="1" applyFont="1" applyFill="1" applyBorder="1" applyAlignment="1">
      <alignment horizontal="right" vertical="center"/>
    </xf>
    <xf numFmtId="10" fontId="50" fillId="0" borderId="6" xfId="0" applyNumberFormat="1" applyFont="1" applyFill="1" applyBorder="1" applyAlignment="1">
      <alignment horizontal="right" vertical="center"/>
    </xf>
    <xf numFmtId="3" fontId="14" fillId="8" borderId="3" xfId="0" applyNumberFormat="1" applyFont="1" applyFill="1" applyBorder="1" applyAlignment="1">
      <alignment vertical="center"/>
    </xf>
    <xf numFmtId="3" fontId="14" fillId="8" borderId="14" xfId="0" applyNumberFormat="1" applyFont="1" applyFill="1" applyBorder="1" applyAlignment="1">
      <alignment vertical="center"/>
    </xf>
    <xf numFmtId="3" fontId="14" fillId="8" borderId="23" xfId="0" applyNumberFormat="1" applyFont="1" applyFill="1" applyBorder="1" applyAlignment="1">
      <alignment vertical="center"/>
    </xf>
    <xf numFmtId="177" fontId="14" fillId="8" borderId="5" xfId="24" applyNumberFormat="1" applyFont="1" applyFill="1" applyBorder="1" applyAlignment="1">
      <alignment vertical="center"/>
    </xf>
    <xf numFmtId="177" fontId="14" fillId="8" borderId="4" xfId="24" applyNumberFormat="1" applyFont="1" applyFill="1" applyBorder="1" applyAlignment="1">
      <alignment vertical="center"/>
    </xf>
    <xf numFmtId="177" fontId="14" fillId="8" borderId="0" xfId="24" applyNumberFormat="1" applyFont="1" applyFill="1" applyBorder="1" applyAlignment="1">
      <alignment vertical="center"/>
    </xf>
    <xf numFmtId="9" fontId="14" fillId="8" borderId="5" xfId="24" applyFont="1" applyFill="1" applyBorder="1" applyAlignment="1">
      <alignment vertical="center"/>
    </xf>
    <xf numFmtId="10" fontId="14" fillId="8" borderId="5" xfId="24" applyNumberFormat="1" applyFont="1" applyFill="1" applyBorder="1" applyAlignment="1">
      <alignment vertical="center"/>
    </xf>
    <xf numFmtId="3" fontId="43" fillId="8" borderId="5" xfId="0" applyNumberFormat="1" applyFont="1" applyFill="1" applyBorder="1" applyAlignment="1">
      <alignment horizontal="right" vertical="center" wrapText="1"/>
    </xf>
    <xf numFmtId="3" fontId="43" fillId="8" borderId="5" xfId="0" quotePrefix="1" applyNumberFormat="1" applyFont="1" applyFill="1" applyBorder="1" applyAlignment="1">
      <alignment horizontal="right" vertical="center"/>
    </xf>
    <xf numFmtId="3" fontId="43" fillId="8" borderId="23" xfId="0" quotePrefix="1" applyNumberFormat="1" applyFont="1" applyFill="1" applyBorder="1" applyAlignment="1">
      <alignment horizontal="right" vertical="center"/>
    </xf>
    <xf numFmtId="14" fontId="43" fillId="2" borderId="0" xfId="26" applyNumberFormat="1" applyFont="1" applyFill="1" applyBorder="1" applyAlignment="1">
      <alignment horizontal="left" vertical="center" wrapText="1"/>
    </xf>
    <xf numFmtId="3" fontId="57" fillId="2" borderId="15" xfId="16" applyNumberFormat="1" applyFont="1" applyFill="1" applyBorder="1" applyAlignment="1">
      <alignment horizontal="right" vertical="center"/>
    </xf>
    <xf numFmtId="3" fontId="164" fillId="12" borderId="21" xfId="0" applyNumberFormat="1" applyFont="1" applyFill="1" applyBorder="1" applyAlignment="1">
      <alignment horizontal="right" vertical="center"/>
    </xf>
    <xf numFmtId="3" fontId="164" fillId="12" borderId="5" xfId="0" applyNumberFormat="1" applyFont="1" applyFill="1" applyBorder="1" applyAlignment="1">
      <alignment horizontal="right" vertical="center"/>
    </xf>
    <xf numFmtId="3" fontId="10" fillId="2" borderId="15" xfId="16" applyNumberFormat="1" applyFont="1" applyFill="1" applyBorder="1" applyAlignment="1">
      <alignment horizontal="right" vertical="center"/>
    </xf>
    <xf numFmtId="0" fontId="38" fillId="0" borderId="0" xfId="26" applyFont="1" applyFill="1" applyBorder="1" applyAlignment="1"/>
    <xf numFmtId="168" fontId="50" fillId="44" borderId="5" xfId="26" applyNumberFormat="1" applyFont="1" applyFill="1" applyBorder="1" applyAlignment="1">
      <alignment horizontal="right" vertical="center"/>
    </xf>
    <xf numFmtId="168" fontId="43" fillId="44" borderId="5" xfId="26" applyNumberFormat="1" applyFont="1" applyFill="1" applyBorder="1" applyAlignment="1">
      <alignment horizontal="right" vertical="center"/>
    </xf>
    <xf numFmtId="168" fontId="50" fillId="44" borderId="6" xfId="26" applyNumberFormat="1" applyFont="1" applyFill="1" applyBorder="1" applyAlignment="1">
      <alignment horizontal="right" vertical="center"/>
    </xf>
    <xf numFmtId="168" fontId="43" fillId="44" borderId="6" xfId="26" applyNumberFormat="1" applyFont="1" applyFill="1" applyBorder="1" applyAlignment="1">
      <alignment horizontal="right" vertical="center"/>
    </xf>
    <xf numFmtId="0" fontId="43" fillId="2" borderId="5" xfId="26" applyFont="1" applyFill="1" applyBorder="1" applyAlignment="1">
      <alignment horizontal="left" vertical="center"/>
    </xf>
    <xf numFmtId="0" fontId="47" fillId="2" borderId="0" xfId="26" applyFont="1" applyFill="1" applyAlignment="1">
      <alignment vertical="center"/>
    </xf>
    <xf numFmtId="0" fontId="91" fillId="2" borderId="0" xfId="26" quotePrefix="1" applyFont="1" applyFill="1" applyBorder="1" applyAlignment="1">
      <alignment vertical="center"/>
    </xf>
    <xf numFmtId="0" fontId="165" fillId="0" borderId="0" xfId="33" applyFont="1"/>
    <xf numFmtId="0" fontId="47" fillId="2" borderId="0" xfId="26" applyFont="1" applyFill="1" applyAlignment="1">
      <alignment horizontal="center"/>
    </xf>
    <xf numFmtId="0" fontId="91" fillId="2" borderId="0" xfId="26" quotePrefix="1" applyFont="1" applyFill="1" applyBorder="1" applyAlignment="1">
      <alignment horizontal="center"/>
    </xf>
    <xf numFmtId="0" fontId="43" fillId="2" borderId="0" xfId="26" applyFont="1" applyFill="1" applyBorder="1" applyAlignment="1">
      <alignment horizontal="center" vertical="center"/>
    </xf>
    <xf numFmtId="168" fontId="43" fillId="2" borderId="0" xfId="26" applyNumberFormat="1" applyFont="1" applyFill="1" applyBorder="1" applyAlignment="1">
      <alignment horizontal="center" vertical="center"/>
    </xf>
    <xf numFmtId="0" fontId="65" fillId="2" borderId="0" xfId="26" quotePrefix="1" applyFont="1" applyFill="1" applyBorder="1" applyAlignment="1">
      <alignment horizontal="center" vertical="center"/>
    </xf>
    <xf numFmtId="0" fontId="14" fillId="0" borderId="3" xfId="6" applyNumberFormat="1" applyFont="1" applyFill="1" applyBorder="1" applyAlignment="1">
      <alignment horizontal="right" vertical="center" wrapText="1"/>
    </xf>
    <xf numFmtId="0" fontId="43" fillId="0" borderId="0" xfId="26" applyFont="1" applyBorder="1" applyAlignment="1">
      <alignment horizontal="left" vertical="center"/>
    </xf>
    <xf numFmtId="0" fontId="14" fillId="0" borderId="3" xfId="6" applyNumberFormat="1" applyFont="1" applyFill="1" applyBorder="1" applyAlignment="1">
      <alignment horizontal="center" vertical="center" wrapText="1"/>
    </xf>
    <xf numFmtId="0" fontId="14" fillId="2" borderId="3" xfId="25" applyNumberFormat="1" applyFont="1" applyFill="1" applyBorder="1" applyAlignment="1">
      <alignment horizontal="right" vertical="center" wrapText="1"/>
    </xf>
    <xf numFmtId="0" fontId="14" fillId="2" borderId="3" xfId="25" applyNumberFormat="1" applyFont="1" applyFill="1" applyBorder="1" applyAlignment="1">
      <alignment horizontal="center" vertical="center" wrapText="1"/>
    </xf>
    <xf numFmtId="1" fontId="14" fillId="2" borderId="3" xfId="26" applyNumberFormat="1" applyFont="1" applyFill="1" applyBorder="1" applyAlignment="1">
      <alignment horizontal="right" vertical="center" wrapText="1"/>
    </xf>
    <xf numFmtId="0" fontId="14" fillId="2" borderId="3" xfId="26" applyFont="1" applyFill="1" applyBorder="1" applyAlignment="1">
      <alignment horizontal="right" vertical="center" wrapText="1"/>
    </xf>
    <xf numFmtId="0" fontId="14" fillId="12" borderId="29" xfId="28" applyFont="1" applyFill="1" applyBorder="1" applyAlignment="1">
      <alignment horizontal="right" vertical="center" wrapText="1"/>
    </xf>
    <xf numFmtId="0" fontId="14" fillId="2" borderId="2" xfId="25" applyNumberFormat="1" applyFont="1" applyFill="1" applyBorder="1" applyAlignment="1">
      <alignment horizontal="right" vertical="center" wrapText="1"/>
    </xf>
    <xf numFmtId="0" fontId="14" fillId="2" borderId="17" xfId="25" applyNumberFormat="1" applyFont="1" applyFill="1" applyBorder="1" applyAlignment="1">
      <alignment horizontal="right" vertical="center" wrapText="1"/>
    </xf>
    <xf numFmtId="0" fontId="14" fillId="2" borderId="2" xfId="26" applyFont="1" applyFill="1" applyBorder="1" applyAlignment="1">
      <alignment horizontal="right" vertical="center" wrapText="1"/>
    </xf>
    <xf numFmtId="0" fontId="43" fillId="2" borderId="0" xfId="26" applyFont="1" applyFill="1" applyBorder="1" applyAlignment="1">
      <alignment horizontal="justify" vertical="center"/>
    </xf>
    <xf numFmtId="0" fontId="14" fillId="2" borderId="17" xfId="25" applyNumberFormat="1" applyFont="1" applyFill="1" applyBorder="1" applyAlignment="1">
      <alignment horizontal="right" vertical="center" wrapText="1"/>
    </xf>
    <xf numFmtId="0" fontId="38" fillId="2" borderId="3" xfId="38" applyFont="1" applyFill="1" applyBorder="1" applyAlignment="1">
      <alignment vertical="center"/>
    </xf>
    <xf numFmtId="3" fontId="43" fillId="7" borderId="5" xfId="0" applyNumberFormat="1" applyFont="1" applyFill="1" applyBorder="1" applyAlignment="1">
      <alignment horizontal="right" vertical="center"/>
    </xf>
    <xf numFmtId="0" fontId="14" fillId="2" borderId="3" xfId="0" applyNumberFormat="1" applyFont="1" applyFill="1" applyBorder="1" applyAlignment="1">
      <alignment horizontal="center" vertical="center" wrapText="1"/>
    </xf>
    <xf numFmtId="1" fontId="14" fillId="2" borderId="2" xfId="0" applyNumberFormat="1" applyFont="1" applyFill="1" applyBorder="1" applyAlignment="1">
      <alignment horizontal="right" vertical="center" wrapText="1"/>
    </xf>
    <xf numFmtId="0" fontId="14" fillId="12" borderId="2" xfId="0" applyFont="1" applyFill="1" applyBorder="1" applyAlignment="1">
      <alignment horizontal="right" vertical="center" wrapText="1"/>
    </xf>
    <xf numFmtId="14" fontId="14" fillId="2" borderId="2" xfId="25" applyNumberFormat="1" applyFont="1" applyFill="1" applyBorder="1" applyAlignment="1">
      <alignment horizontal="right" vertical="center" wrapText="1"/>
    </xf>
    <xf numFmtId="0" fontId="166" fillId="0" borderId="0" xfId="0" applyFont="1" applyAlignment="1">
      <alignment vertical="center"/>
    </xf>
    <xf numFmtId="0" fontId="166" fillId="0" borderId="0" xfId="0" applyFont="1"/>
    <xf numFmtId="0" fontId="14" fillId="2" borderId="17" xfId="25" applyNumberFormat="1" applyFont="1" applyFill="1" applyBorder="1" applyAlignment="1">
      <alignment horizontal="center" vertical="center" wrapText="1"/>
    </xf>
    <xf numFmtId="0" fontId="43" fillId="2" borderId="4" xfId="25" applyNumberFormat="1" applyFont="1" applyFill="1" applyBorder="1" applyAlignment="1">
      <alignment horizontal="left" vertical="center" wrapText="1" indent="1"/>
    </xf>
    <xf numFmtId="14" fontId="15" fillId="2" borderId="3" xfId="25" quotePrefix="1" applyNumberFormat="1" applyFont="1" applyFill="1" applyBorder="1" applyAlignment="1">
      <alignment horizontal="right" vertical="center" wrapText="1"/>
    </xf>
    <xf numFmtId="14" fontId="14" fillId="2" borderId="3" xfId="25" quotePrefix="1" applyNumberFormat="1" applyFont="1" applyFill="1" applyBorder="1" applyAlignment="1">
      <alignment horizontal="right" vertical="center" wrapText="1"/>
    </xf>
    <xf numFmtId="17" fontId="14" fillId="0" borderId="2" xfId="42" applyNumberFormat="1" applyFont="1" applyFill="1" applyBorder="1" applyAlignment="1">
      <alignment horizontal="center" vertical="center" wrapText="1"/>
    </xf>
    <xf numFmtId="17" fontId="14" fillId="0" borderId="2" xfId="42" applyNumberFormat="1" applyFont="1" applyFill="1" applyBorder="1" applyAlignment="1">
      <alignment horizontal="right" vertical="center" wrapText="1"/>
    </xf>
    <xf numFmtId="1" fontId="77" fillId="0" borderId="0" xfId="42" quotePrefix="1" applyNumberFormat="1" applyFont="1" applyFill="1" applyBorder="1" applyAlignment="1">
      <alignment horizontal="left" vertical="center"/>
    </xf>
    <xf numFmtId="180" fontId="103" fillId="0" borderId="77" xfId="42" applyNumberFormat="1" applyFont="1" applyFill="1" applyBorder="1" applyAlignment="1">
      <alignment vertical="center" wrapText="1"/>
    </xf>
    <xf numFmtId="1" fontId="77" fillId="0" borderId="77" xfId="42" quotePrefix="1" applyNumberFormat="1" applyFont="1" applyFill="1" applyBorder="1" applyAlignment="1">
      <alignment horizontal="left" vertical="center"/>
    </xf>
    <xf numFmtId="180" fontId="103" fillId="0" borderId="77" xfId="42" applyNumberFormat="1" applyFont="1" applyFill="1" applyBorder="1" applyAlignment="1">
      <alignment vertical="center"/>
    </xf>
    <xf numFmtId="0" fontId="57" fillId="12" borderId="6" xfId="0" applyFont="1" applyFill="1" applyBorder="1" applyAlignment="1">
      <alignment vertical="center"/>
    </xf>
    <xf numFmtId="0" fontId="65" fillId="12" borderId="0" xfId="0" applyFont="1" applyFill="1" applyAlignment="1">
      <alignment horizontal="left" vertical="center"/>
    </xf>
    <xf numFmtId="0" fontId="43" fillId="2" borderId="0" xfId="38" applyFont="1" applyFill="1" applyBorder="1" applyAlignment="1">
      <alignment horizontal="left" vertical="center" indent="2"/>
    </xf>
    <xf numFmtId="0" fontId="43" fillId="2" borderId="0" xfId="38" applyFont="1" applyFill="1" applyAlignment="1">
      <alignment horizontal="left" vertical="center" indent="2"/>
    </xf>
    <xf numFmtId="49" fontId="57" fillId="0" borderId="46" xfId="6" applyNumberFormat="1" applyFont="1" applyFill="1" applyBorder="1" applyAlignment="1">
      <alignment horizontal="left" vertical="center" wrapText="1"/>
    </xf>
    <xf numFmtId="0" fontId="43" fillId="2" borderId="5" xfId="0" applyFont="1" applyFill="1" applyBorder="1" applyAlignment="1">
      <alignment horizontal="left" vertical="center" wrapText="1" indent="2"/>
    </xf>
    <xf numFmtId="3" fontId="14" fillId="7" borderId="5" xfId="0" applyNumberFormat="1" applyFont="1" applyFill="1" applyBorder="1" applyAlignment="1">
      <alignment horizontal="left" vertical="center" wrapText="1" indent="2"/>
    </xf>
    <xf numFmtId="3" fontId="14" fillId="7" borderId="0" xfId="0" applyNumberFormat="1" applyFont="1" applyFill="1" applyBorder="1" applyAlignment="1">
      <alignment horizontal="left" vertical="center" wrapText="1" indent="2"/>
    </xf>
    <xf numFmtId="0" fontId="14" fillId="2" borderId="50" xfId="25" applyNumberFormat="1" applyFont="1" applyFill="1" applyBorder="1" applyAlignment="1">
      <alignment horizontal="center" vertical="center" wrapText="1"/>
    </xf>
    <xf numFmtId="0" fontId="14" fillId="2" borderId="51" xfId="25" applyNumberFormat="1" applyFont="1" applyFill="1" applyBorder="1" applyAlignment="1">
      <alignment horizontal="center" vertical="center" wrapText="1"/>
    </xf>
    <xf numFmtId="0" fontId="57" fillId="0" borderId="95" xfId="6" applyFont="1" applyFill="1" applyBorder="1" applyAlignment="1">
      <alignment horizontal="left" vertical="center" wrapText="1"/>
    </xf>
    <xf numFmtId="0" fontId="43" fillId="2" borderId="4" xfId="25" applyNumberFormat="1" applyFont="1" applyFill="1" applyBorder="1" applyAlignment="1">
      <alignment horizontal="left" vertical="center" wrapText="1" indent="1"/>
    </xf>
    <xf numFmtId="0" fontId="168" fillId="2" borderId="0" xfId="0" applyFont="1" applyFill="1"/>
    <xf numFmtId="0" fontId="14" fillId="2" borderId="5" xfId="307" quotePrefix="1" applyFont="1" applyFill="1" applyBorder="1" applyAlignment="1">
      <alignment horizontal="left" vertical="center" wrapText="1"/>
    </xf>
    <xf numFmtId="0" fontId="43" fillId="2" borderId="23" xfId="307" quotePrefix="1" applyFont="1" applyFill="1" applyBorder="1" applyAlignment="1">
      <alignment horizontal="left" vertical="center" wrapText="1" indent="2"/>
    </xf>
    <xf numFmtId="0" fontId="14" fillId="0" borderId="17" xfId="6" applyFont="1" applyFill="1" applyBorder="1" applyAlignment="1">
      <alignment horizontal="right" vertical="top" wrapText="1"/>
    </xf>
    <xf numFmtId="0" fontId="43" fillId="2" borderId="5" xfId="307" quotePrefix="1" applyFont="1" applyFill="1" applyBorder="1" applyAlignment="1">
      <alignment horizontal="left" vertical="center" wrapText="1"/>
    </xf>
    <xf numFmtId="0" fontId="43" fillId="2" borderId="23" xfId="307" quotePrefix="1" applyFont="1" applyFill="1" applyBorder="1" applyAlignment="1">
      <alignment vertical="center" wrapText="1"/>
    </xf>
    <xf numFmtId="0" fontId="43" fillId="2" borderId="23" xfId="307" applyFont="1" applyFill="1" applyBorder="1" applyAlignment="1">
      <alignment horizontal="left" vertical="center" wrapText="1"/>
    </xf>
    <xf numFmtId="0" fontId="14" fillId="2" borderId="23" xfId="307" applyFont="1" applyFill="1" applyBorder="1" applyAlignment="1">
      <alignment horizontal="left" vertical="center" wrapText="1"/>
    </xf>
    <xf numFmtId="0" fontId="14" fillId="2" borderId="47" xfId="307" applyFont="1" applyFill="1" applyBorder="1" applyAlignment="1">
      <alignment horizontal="left" vertical="center" wrapText="1"/>
    </xf>
    <xf numFmtId="181" fontId="43" fillId="0" borderId="47" xfId="6" quotePrefix="1" applyNumberFormat="1" applyFont="1" applyFill="1" applyBorder="1" applyAlignment="1">
      <alignment horizontal="left" vertical="center" wrapText="1"/>
    </xf>
    <xf numFmtId="3" fontId="14" fillId="2" borderId="0" xfId="308" applyNumberFormat="1" applyFont="1" applyFill="1" applyBorder="1" applyAlignment="1">
      <alignment horizontal="right" vertical="center"/>
    </xf>
    <xf numFmtId="3" fontId="43" fillId="2" borderId="5" xfId="308" applyNumberFormat="1" applyFont="1" applyFill="1" applyBorder="1" applyAlignment="1">
      <alignment horizontal="right" vertical="center"/>
    </xf>
    <xf numFmtId="3" fontId="14" fillId="2" borderId="5" xfId="308" applyNumberFormat="1" applyFont="1" applyFill="1" applyBorder="1" applyAlignment="1">
      <alignment horizontal="right" vertical="center"/>
    </xf>
    <xf numFmtId="3" fontId="14" fillId="0" borderId="21" xfId="308" applyNumberFormat="1" applyFont="1" applyFill="1" applyBorder="1" applyAlignment="1">
      <alignment vertical="center"/>
    </xf>
    <xf numFmtId="3" fontId="43" fillId="0" borderId="5" xfId="308" applyNumberFormat="1" applyFont="1" applyFill="1" applyBorder="1" applyAlignment="1">
      <alignment vertical="center"/>
    </xf>
    <xf numFmtId="3" fontId="14" fillId="0" borderId="6" xfId="308" applyNumberFormat="1" applyFont="1" applyFill="1" applyBorder="1" applyAlignment="1">
      <alignment vertical="center"/>
    </xf>
    <xf numFmtId="3" fontId="43" fillId="2" borderId="4" xfId="308" applyNumberFormat="1" applyFont="1" applyFill="1" applyBorder="1" applyAlignment="1">
      <alignment horizontal="right" vertical="center"/>
    </xf>
    <xf numFmtId="3" fontId="43" fillId="2" borderId="23" xfId="308" applyNumberFormat="1" applyFont="1" applyFill="1" applyBorder="1" applyAlignment="1">
      <alignment horizontal="right" vertical="center"/>
    </xf>
    <xf numFmtId="3" fontId="14" fillId="2" borderId="23" xfId="308" applyNumberFormat="1" applyFont="1" applyFill="1" applyBorder="1" applyAlignment="1">
      <alignment horizontal="right" vertical="center"/>
    </xf>
    <xf numFmtId="3" fontId="43" fillId="2" borderId="6" xfId="308" applyNumberFormat="1" applyFont="1" applyFill="1" applyBorder="1" applyAlignment="1">
      <alignment horizontal="right" vertical="center"/>
    </xf>
    <xf numFmtId="3" fontId="14" fillId="2" borderId="22" xfId="308" applyNumberFormat="1" applyFont="1" applyFill="1" applyBorder="1" applyAlignment="1">
      <alignment horizontal="right"/>
    </xf>
    <xf numFmtId="3" fontId="14" fillId="2" borderId="5" xfId="308" applyNumberFormat="1" applyFont="1" applyFill="1" applyBorder="1" applyAlignment="1">
      <alignment horizontal="right"/>
    </xf>
    <xf numFmtId="3" fontId="43" fillId="2" borderId="5" xfId="308" applyNumberFormat="1" applyFont="1" applyFill="1" applyBorder="1" applyAlignment="1">
      <alignment horizontal="right"/>
    </xf>
    <xf numFmtId="3" fontId="43" fillId="2" borderId="4" xfId="308" applyNumberFormat="1" applyFont="1" applyFill="1" applyBorder="1" applyAlignment="1">
      <alignment horizontal="right"/>
    </xf>
    <xf numFmtId="3" fontId="43" fillId="2" borderId="6" xfId="308" applyNumberFormat="1" applyFont="1" applyFill="1" applyBorder="1" applyAlignment="1">
      <alignment horizontal="right"/>
    </xf>
    <xf numFmtId="3" fontId="43" fillId="0" borderId="5" xfId="309" applyNumberFormat="1" applyFont="1" applyFill="1" applyBorder="1" applyAlignment="1">
      <alignment horizontal="right" vertical="center"/>
    </xf>
    <xf numFmtId="3" fontId="14" fillId="0" borderId="6" xfId="309" applyNumberFormat="1" applyFont="1" applyFill="1" applyBorder="1" applyAlignment="1">
      <alignment horizontal="right" vertical="center"/>
    </xf>
    <xf numFmtId="3" fontId="43" fillId="9" borderId="30" xfId="309" applyNumberFormat="1" applyFont="1" applyFill="1" applyBorder="1" applyAlignment="1">
      <alignment horizontal="right" vertical="center"/>
    </xf>
    <xf numFmtId="3" fontId="43" fillId="12" borderId="30" xfId="309" applyNumberFormat="1" applyFont="1" applyFill="1" applyBorder="1" applyAlignment="1">
      <alignment horizontal="right" vertical="center"/>
    </xf>
    <xf numFmtId="0" fontId="1" fillId="0" borderId="0" xfId="309" applyAlignment="1">
      <alignment vertical="center"/>
    </xf>
    <xf numFmtId="3" fontId="43" fillId="12" borderId="77" xfId="309" applyNumberFormat="1" applyFont="1" applyFill="1" applyBorder="1" applyAlignment="1">
      <alignment horizontal="right" vertical="center"/>
    </xf>
    <xf numFmtId="3" fontId="43" fillId="0" borderId="77" xfId="0" applyNumberFormat="1" applyFont="1" applyFill="1" applyBorder="1" applyAlignment="1">
      <alignment horizontal="right" vertical="center"/>
    </xf>
    <xf numFmtId="3" fontId="43" fillId="9" borderId="77" xfId="309" applyNumberFormat="1" applyFont="1" applyFill="1" applyBorder="1" applyAlignment="1">
      <alignment horizontal="right" vertical="center"/>
    </xf>
    <xf numFmtId="3" fontId="43" fillId="0" borderId="77" xfId="309" applyNumberFormat="1" applyFont="1" applyFill="1" applyBorder="1" applyAlignment="1">
      <alignment horizontal="center" vertical="center"/>
    </xf>
    <xf numFmtId="3" fontId="43" fillId="12" borderId="99" xfId="309" applyNumberFormat="1" applyFont="1" applyFill="1" applyBorder="1" applyAlignment="1">
      <alignment horizontal="right" vertical="center"/>
    </xf>
    <xf numFmtId="3" fontId="17" fillId="2" borderId="0" xfId="309" applyNumberFormat="1" applyFont="1" applyFill="1" applyBorder="1" applyAlignment="1">
      <alignment horizontal="right"/>
    </xf>
    <xf numFmtId="0" fontId="1" fillId="0" borderId="0" xfId="309"/>
    <xf numFmtId="3" fontId="17" fillId="2" borderId="5" xfId="309" applyNumberFormat="1" applyFont="1" applyFill="1" applyBorder="1" applyAlignment="1">
      <alignment horizontal="right"/>
    </xf>
    <xf numFmtId="3" fontId="14" fillId="2" borderId="6" xfId="309" applyNumberFormat="1" applyFont="1" applyFill="1" applyBorder="1" applyAlignment="1">
      <alignment horizontal="right"/>
    </xf>
    <xf numFmtId="3" fontId="43" fillId="0" borderId="0" xfId="309" applyNumberFormat="1" applyFont="1" applyFill="1" applyBorder="1" applyAlignment="1">
      <alignment horizontal="right" vertical="center"/>
    </xf>
    <xf numFmtId="3" fontId="43" fillId="2" borderId="6" xfId="309" applyNumberFormat="1" applyFont="1" applyFill="1" applyBorder="1" applyAlignment="1">
      <alignment horizontal="right" vertical="center"/>
    </xf>
    <xf numFmtId="3" fontId="43" fillId="40" borderId="63" xfId="25" applyNumberFormat="1" applyFont="1" applyFill="1" applyBorder="1" applyAlignment="1">
      <alignment horizontal="right" vertical="center" wrapText="1"/>
    </xf>
    <xf numFmtId="3" fontId="43" fillId="40" borderId="0" xfId="25" applyNumberFormat="1" applyFont="1" applyFill="1" applyBorder="1" applyAlignment="1">
      <alignment horizontal="right" vertical="center" wrapText="1"/>
    </xf>
    <xf numFmtId="3" fontId="43" fillId="2" borderId="4" xfId="25" applyNumberFormat="1" applyFont="1" applyFill="1" applyBorder="1" applyAlignment="1">
      <alignment horizontal="left" vertical="center" wrapText="1"/>
    </xf>
    <xf numFmtId="3" fontId="43" fillId="2" borderId="111" xfId="25" applyNumberFormat="1" applyFont="1" applyFill="1" applyBorder="1" applyAlignment="1">
      <alignment horizontal="left" vertical="center" wrapText="1"/>
    </xf>
    <xf numFmtId="0" fontId="71" fillId="14" borderId="0" xfId="0" quotePrefix="1" applyFont="1" applyFill="1" applyBorder="1" applyAlignment="1">
      <alignment horizontal="center" vertical="center"/>
    </xf>
    <xf numFmtId="0" fontId="75" fillId="13" borderId="0" xfId="31" applyFont="1" applyFill="1" applyBorder="1" applyAlignment="1">
      <alignment horizontal="center" vertical="center" wrapText="1"/>
    </xf>
    <xf numFmtId="0" fontId="68" fillId="2" borderId="0" xfId="0" quotePrefix="1" applyFont="1" applyFill="1" applyBorder="1" applyAlignment="1">
      <alignment horizontal="left" vertical="center" wrapText="1"/>
    </xf>
    <xf numFmtId="0" fontId="68" fillId="0" borderId="0" xfId="0" quotePrefix="1" applyFont="1" applyFill="1" applyBorder="1" applyAlignment="1">
      <alignment horizontal="left" vertical="center"/>
    </xf>
    <xf numFmtId="0" fontId="68" fillId="2" borderId="0" xfId="26" quotePrefix="1" applyFont="1" applyFill="1" applyBorder="1" applyAlignment="1">
      <alignment horizontal="left" vertical="center"/>
    </xf>
    <xf numFmtId="0" fontId="68" fillId="2" borderId="0" xfId="0" quotePrefix="1" applyFont="1" applyFill="1" applyBorder="1" applyAlignment="1">
      <alignment horizontal="left" vertical="center"/>
    </xf>
    <xf numFmtId="0" fontId="68" fillId="2" borderId="0" xfId="28" quotePrefix="1" applyFont="1" applyFill="1" applyBorder="1" applyAlignment="1">
      <alignment horizontal="left" vertical="center"/>
    </xf>
    <xf numFmtId="0" fontId="71" fillId="14" borderId="0" xfId="28" quotePrefix="1" applyFont="1" applyFill="1" applyBorder="1" applyAlignment="1">
      <alignment horizontal="center" vertical="center"/>
    </xf>
    <xf numFmtId="0" fontId="71" fillId="14" borderId="0" xfId="0" quotePrefix="1" applyFont="1" applyFill="1" applyBorder="1" applyAlignment="1">
      <alignment horizontal="center" vertical="center" wrapText="1"/>
    </xf>
    <xf numFmtId="3" fontId="43" fillId="2" borderId="120" xfId="25" applyNumberFormat="1" applyFont="1" applyFill="1" applyBorder="1" applyAlignment="1">
      <alignment horizontal="left" vertical="center" wrapText="1"/>
    </xf>
    <xf numFmtId="3" fontId="43" fillId="2" borderId="121" xfId="25" applyNumberFormat="1" applyFont="1" applyFill="1" applyBorder="1" applyAlignment="1">
      <alignment horizontal="left" vertical="center" wrapText="1"/>
    </xf>
    <xf numFmtId="0" fontId="14" fillId="2" borderId="122" xfId="0" applyFont="1" applyFill="1" applyBorder="1" applyAlignment="1">
      <alignment vertical="center" wrapText="1"/>
    </xf>
    <xf numFmtId="0" fontId="43" fillId="2" borderId="0" xfId="0" applyFont="1" applyFill="1" applyAlignment="1">
      <alignment vertical="center"/>
    </xf>
    <xf numFmtId="0" fontId="43" fillId="2" borderId="0" xfId="0" applyFont="1" applyFill="1"/>
    <xf numFmtId="0" fontId="44" fillId="2" borderId="124" xfId="0" quotePrefix="1" applyFont="1" applyFill="1" applyBorder="1" applyAlignment="1">
      <alignment horizontal="center" vertical="center" wrapText="1"/>
    </xf>
    <xf numFmtId="0" fontId="44" fillId="2" borderId="124" xfId="0" quotePrefix="1" applyFont="1" applyFill="1" applyBorder="1" applyAlignment="1">
      <alignment horizontal="left" vertical="center" wrapText="1" indent="1"/>
    </xf>
    <xf numFmtId="0" fontId="95" fillId="0" borderId="0" xfId="0" applyFont="1" applyFill="1" applyAlignment="1">
      <alignment vertical="center"/>
    </xf>
    <xf numFmtId="0" fontId="43" fillId="0" borderId="0" xfId="0" applyFont="1" applyFill="1" applyAlignment="1">
      <alignment vertical="center"/>
    </xf>
    <xf numFmtId="0" fontId="171" fillId="2" borderId="124" xfId="0" quotePrefix="1" applyFont="1" applyFill="1" applyBorder="1" applyAlignment="1">
      <alignment horizontal="center" vertical="center" wrapText="1"/>
    </xf>
    <xf numFmtId="0" fontId="171" fillId="2" borderId="124" xfId="0" quotePrefix="1" applyFont="1" applyFill="1" applyBorder="1" applyAlignment="1">
      <alignment horizontal="left" vertical="center" wrapText="1" indent="1"/>
    </xf>
    <xf numFmtId="0" fontId="44" fillId="0" borderId="0" xfId="0" applyFont="1" applyFill="1" applyAlignment="1">
      <alignment vertical="center"/>
    </xf>
    <xf numFmtId="0" fontId="14" fillId="2" borderId="0" xfId="0" applyFont="1" applyFill="1" applyAlignment="1">
      <alignment vertical="center"/>
    </xf>
    <xf numFmtId="0" fontId="44" fillId="0" borderId="0" xfId="0" quotePrefix="1" applyFont="1" applyFill="1" applyBorder="1" applyAlignment="1">
      <alignment vertical="center" wrapText="1"/>
    </xf>
    <xf numFmtId="0" fontId="14" fillId="2" borderId="0" xfId="0" quotePrefix="1" applyFont="1" applyFill="1" applyBorder="1" applyAlignment="1">
      <alignment vertical="center" wrapText="1"/>
    </xf>
    <xf numFmtId="0" fontId="95" fillId="2" borderId="0" xfId="0" applyFont="1" applyFill="1" applyAlignment="1">
      <alignment vertical="center"/>
    </xf>
    <xf numFmtId="0" fontId="44" fillId="2" borderId="0" xfId="0" quotePrefix="1" applyFont="1" applyFill="1" applyBorder="1" applyAlignment="1">
      <alignment vertical="center" wrapText="1"/>
    </xf>
    <xf numFmtId="0" fontId="172" fillId="2" borderId="124" xfId="0" quotePrefix="1" applyFont="1" applyFill="1" applyBorder="1" applyAlignment="1">
      <alignment horizontal="center" vertical="center" wrapText="1"/>
    </xf>
    <xf numFmtId="0" fontId="44" fillId="2" borderId="0" xfId="0" applyFont="1" applyFill="1" applyAlignment="1">
      <alignment vertical="center"/>
    </xf>
    <xf numFmtId="0" fontId="54" fillId="2" borderId="0" xfId="0" applyFont="1" applyFill="1" applyAlignment="1">
      <alignment vertical="center"/>
    </xf>
    <xf numFmtId="0" fontId="44" fillId="2" borderId="23" xfId="0" applyFont="1" applyFill="1" applyBorder="1" applyAlignment="1">
      <alignment horizontal="left" vertical="center" wrapText="1"/>
    </xf>
    <xf numFmtId="0" fontId="95" fillId="2" borderId="0" xfId="0" applyFont="1" applyFill="1"/>
    <xf numFmtId="15" fontId="45" fillId="2" borderId="5" xfId="33" applyNumberFormat="1" applyFont="1" applyFill="1" applyBorder="1" applyAlignment="1">
      <alignment horizontal="right" vertical="center" wrapText="1"/>
    </xf>
    <xf numFmtId="183" fontId="58" fillId="2" borderId="52" xfId="16" applyNumberFormat="1" applyFont="1" applyFill="1" applyBorder="1" applyAlignment="1">
      <alignment horizontal="right" vertical="center"/>
    </xf>
    <xf numFmtId="183" fontId="45" fillId="2" borderId="53" xfId="16" applyNumberFormat="1" applyFont="1" applyFill="1" applyBorder="1" applyAlignment="1">
      <alignment horizontal="right" vertical="center"/>
    </xf>
    <xf numFmtId="177" fontId="14" fillId="2" borderId="54" xfId="16" applyNumberFormat="1" applyFont="1" applyFill="1" applyBorder="1" applyAlignment="1">
      <alignment horizontal="right" vertical="center"/>
    </xf>
    <xf numFmtId="184" fontId="35" fillId="2" borderId="43" xfId="16" quotePrefix="1" applyNumberFormat="1" applyFont="1" applyFill="1" applyBorder="1" applyAlignment="1">
      <alignment horizontal="right" vertical="center"/>
    </xf>
    <xf numFmtId="14" fontId="45" fillId="2" borderId="0" xfId="0" applyNumberFormat="1" applyFont="1" applyFill="1" applyBorder="1" applyAlignment="1">
      <alignment horizontal="left" vertical="center"/>
    </xf>
    <xf numFmtId="3" fontId="58" fillId="2" borderId="127" xfId="305" applyNumberFormat="1" applyFont="1" applyFill="1" applyBorder="1" applyAlignment="1">
      <alignment horizontal="right" vertical="center"/>
    </xf>
    <xf numFmtId="3" fontId="58" fillId="2" borderId="100" xfId="305" applyNumberFormat="1" applyFont="1" applyFill="1" applyBorder="1" applyAlignment="1">
      <alignment horizontal="right" vertical="center"/>
    </xf>
    <xf numFmtId="3" fontId="15" fillId="2" borderId="128" xfId="305" applyNumberFormat="1" applyFont="1" applyFill="1" applyBorder="1" applyAlignment="1">
      <alignment horizontal="right" vertical="center"/>
    </xf>
    <xf numFmtId="0" fontId="58" fillId="2" borderId="100" xfId="305" applyFont="1" applyFill="1" applyBorder="1" applyAlignment="1">
      <alignment horizontal="right" vertical="center"/>
    </xf>
    <xf numFmtId="3" fontId="58" fillId="2" borderId="100" xfId="305" applyNumberFormat="1" applyFont="1" applyFill="1" applyBorder="1" applyAlignment="1">
      <alignment horizontal="right" vertical="center" wrapText="1"/>
    </xf>
    <xf numFmtId="3" fontId="14" fillId="2" borderId="128" xfId="305" applyNumberFormat="1" applyFont="1" applyFill="1" applyBorder="1" applyAlignment="1">
      <alignment horizontal="right" vertical="center"/>
    </xf>
    <xf numFmtId="9" fontId="15" fillId="2" borderId="129" xfId="305" applyNumberFormat="1" applyFont="1" applyFill="1" applyBorder="1" applyAlignment="1">
      <alignment horizontal="right" vertical="center"/>
    </xf>
    <xf numFmtId="0" fontId="14" fillId="2" borderId="102" xfId="38" quotePrefix="1" applyFont="1" applyFill="1" applyBorder="1" applyAlignment="1">
      <alignment horizontal="center" vertical="center"/>
    </xf>
    <xf numFmtId="3" fontId="14" fillId="0" borderId="5" xfId="307" quotePrefix="1" applyNumberFormat="1" applyFont="1" applyFill="1" applyBorder="1" applyAlignment="1">
      <alignment horizontal="left" vertical="center" wrapText="1"/>
    </xf>
    <xf numFmtId="3" fontId="43" fillId="0" borderId="5" xfId="307" quotePrefix="1" applyNumberFormat="1" applyFont="1" applyFill="1" applyBorder="1" applyAlignment="1">
      <alignment horizontal="left" vertical="center" wrapText="1" indent="1"/>
    </xf>
    <xf numFmtId="3" fontId="43" fillId="0" borderId="23" xfId="307" quotePrefix="1" applyNumberFormat="1" applyFont="1" applyFill="1" applyBorder="1" applyAlignment="1">
      <alignment horizontal="left" vertical="center" wrapText="1" indent="1"/>
    </xf>
    <xf numFmtId="3" fontId="43" fillId="0" borderId="23" xfId="307" quotePrefix="1" applyNumberFormat="1" applyFont="1" applyFill="1" applyBorder="1" applyAlignment="1">
      <alignment horizontal="left" vertical="center" wrapText="1" indent="2"/>
    </xf>
    <xf numFmtId="3" fontId="43" fillId="0" borderId="114" xfId="307" quotePrefix="1" applyNumberFormat="1" applyFont="1" applyFill="1" applyBorder="1" applyAlignment="1">
      <alignment horizontal="left" vertical="center" wrapText="1" indent="2"/>
    </xf>
    <xf numFmtId="3" fontId="43" fillId="0" borderId="29" xfId="307" quotePrefix="1" applyNumberFormat="1" applyFont="1" applyFill="1" applyBorder="1" applyAlignment="1">
      <alignment horizontal="left" vertical="center" wrapText="1" indent="2"/>
    </xf>
    <xf numFmtId="177" fontId="0" fillId="0" borderId="0" xfId="0" applyNumberFormat="1"/>
    <xf numFmtId="0" fontId="44" fillId="2" borderId="125" xfId="0" quotePrefix="1" applyFont="1" applyFill="1" applyBorder="1" applyAlignment="1">
      <alignment horizontal="left" vertical="center" wrapText="1" indent="1"/>
    </xf>
    <xf numFmtId="0" fontId="44" fillId="2" borderId="126" xfId="0" quotePrefix="1" applyFont="1" applyFill="1" applyBorder="1" applyAlignment="1">
      <alignment horizontal="left" vertical="center" wrapText="1" indent="1"/>
    </xf>
    <xf numFmtId="0" fontId="169" fillId="2" borderId="0" xfId="0" applyFont="1" applyFill="1" applyAlignment="1">
      <alignment horizontal="left" vertical="center"/>
    </xf>
    <xf numFmtId="0" fontId="68" fillId="2" borderId="0" xfId="0" applyFont="1" applyFill="1" applyAlignment="1">
      <alignment horizontal="left" vertical="center"/>
    </xf>
    <xf numFmtId="0" fontId="170" fillId="2" borderId="123" xfId="0" applyFont="1" applyFill="1" applyBorder="1" applyAlignment="1">
      <alignment horizontal="left" vertical="center"/>
    </xf>
    <xf numFmtId="0" fontId="170" fillId="2" borderId="4" xfId="0" applyFont="1" applyFill="1" applyBorder="1" applyAlignment="1">
      <alignment horizontal="left" vertical="center"/>
    </xf>
    <xf numFmtId="0" fontId="10" fillId="2" borderId="0" xfId="0" quotePrefix="1" applyFont="1" applyFill="1" applyBorder="1" applyAlignment="1">
      <alignment horizontal="left" vertical="center" wrapText="1"/>
    </xf>
    <xf numFmtId="0" fontId="68" fillId="0" borderId="0" xfId="0" quotePrefix="1" applyFont="1" applyFill="1" applyBorder="1" applyAlignment="1">
      <alignment horizontal="left" vertical="center" wrapText="1"/>
    </xf>
    <xf numFmtId="0" fontId="71" fillId="14" borderId="0" xfId="0" quotePrefix="1" applyFont="1" applyFill="1" applyBorder="1" applyAlignment="1">
      <alignment horizontal="center" vertical="center"/>
    </xf>
    <xf numFmtId="0" fontId="71" fillId="14" borderId="0" xfId="0" applyFont="1" applyFill="1" applyBorder="1" applyAlignment="1">
      <alignment horizontal="center" vertical="center"/>
    </xf>
    <xf numFmtId="0" fontId="14" fillId="0" borderId="3" xfId="0" applyFont="1" applyFill="1" applyBorder="1" applyAlignment="1">
      <alignment horizontal="center" vertical="center" wrapText="1"/>
    </xf>
    <xf numFmtId="0" fontId="75" fillId="13" borderId="0" xfId="31" applyFont="1" applyFill="1" applyBorder="1" applyAlignment="1">
      <alignment horizontal="center" vertical="center" wrapText="1"/>
    </xf>
    <xf numFmtId="0" fontId="17" fillId="0" borderId="0" xfId="0" applyFont="1" applyAlignment="1">
      <alignment horizontal="left" vertical="top" wrapText="1"/>
    </xf>
    <xf numFmtId="17" fontId="71" fillId="14" borderId="0" xfId="0" quotePrefix="1" applyNumberFormat="1" applyFont="1" applyFill="1" applyBorder="1" applyAlignment="1">
      <alignment horizontal="center" vertical="center"/>
    </xf>
    <xf numFmtId="0" fontId="14" fillId="0" borderId="0" xfId="6" applyNumberFormat="1" applyFont="1" applyFill="1" applyBorder="1" applyAlignment="1">
      <alignment horizontal="right" vertical="center" wrapText="1"/>
    </xf>
    <xf numFmtId="0" fontId="14" fillId="0" borderId="3" xfId="6" applyNumberFormat="1" applyFont="1" applyFill="1" applyBorder="1" applyAlignment="1">
      <alignment horizontal="right" vertical="center" wrapText="1"/>
    </xf>
    <xf numFmtId="0" fontId="43" fillId="0" borderId="0" xfId="0" applyFont="1" applyFill="1" applyBorder="1" applyAlignment="1">
      <alignment horizontal="right" wrapText="1"/>
    </xf>
    <xf numFmtId="0" fontId="17" fillId="0" borderId="0" xfId="0" applyFont="1" applyBorder="1" applyAlignment="1">
      <alignment vertical="center" wrapText="1"/>
    </xf>
    <xf numFmtId="0" fontId="10" fillId="2" borderId="0" xfId="26" quotePrefix="1" applyFont="1" applyFill="1" applyBorder="1" applyAlignment="1">
      <alignment horizontal="left" vertical="center" wrapText="1"/>
    </xf>
    <xf numFmtId="0" fontId="68" fillId="0" borderId="0" xfId="26" quotePrefix="1" applyFont="1" applyFill="1" applyBorder="1" applyAlignment="1">
      <alignment horizontal="left" vertical="center" wrapText="1"/>
    </xf>
    <xf numFmtId="0" fontId="14" fillId="0" borderId="0" xfId="6" applyNumberFormat="1" applyFont="1" applyFill="1" applyBorder="1" applyAlignment="1">
      <alignment horizontal="center" vertical="center" wrapText="1"/>
    </xf>
    <xf numFmtId="0" fontId="14" fillId="0" borderId="3" xfId="6" applyNumberFormat="1" applyFont="1" applyFill="1" applyBorder="1" applyAlignment="1">
      <alignment horizontal="center" vertical="center" wrapText="1"/>
    </xf>
    <xf numFmtId="0" fontId="14" fillId="0" borderId="3" xfId="26" applyFont="1" applyFill="1" applyBorder="1" applyAlignment="1">
      <alignment horizontal="center" vertical="center" wrapText="1"/>
    </xf>
    <xf numFmtId="0" fontId="68" fillId="2" borderId="0" xfId="0" quotePrefix="1" applyFont="1" applyFill="1" applyBorder="1" applyAlignment="1">
      <alignment horizontal="left" vertical="center" wrapText="1"/>
    </xf>
    <xf numFmtId="0" fontId="160" fillId="0" borderId="0" xfId="0" applyFont="1" applyAlignment="1">
      <alignment horizontal="center" vertical="center"/>
    </xf>
    <xf numFmtId="0" fontId="43" fillId="0" borderId="0" xfId="26" applyFont="1" applyBorder="1" applyAlignment="1">
      <alignment horizontal="left" vertical="center" wrapText="1"/>
    </xf>
    <xf numFmtId="0" fontId="43" fillId="0" borderId="0" xfId="26" applyFont="1" applyBorder="1" applyAlignment="1">
      <alignment horizontal="justify" vertical="center" wrapText="1"/>
    </xf>
    <xf numFmtId="0" fontId="68" fillId="0" borderId="0" xfId="26" quotePrefix="1" applyFont="1" applyFill="1" applyBorder="1" applyAlignment="1">
      <alignment horizontal="left" vertical="center"/>
    </xf>
    <xf numFmtId="0" fontId="71" fillId="14" borderId="0" xfId="26" quotePrefix="1" applyFont="1" applyFill="1" applyBorder="1" applyAlignment="1">
      <alignment horizontal="center" vertical="center"/>
    </xf>
    <xf numFmtId="0" fontId="71" fillId="14" borderId="0" xfId="26" applyFont="1" applyFill="1" applyBorder="1" applyAlignment="1">
      <alignment horizontal="center" vertical="center"/>
    </xf>
    <xf numFmtId="0" fontId="14" fillId="2" borderId="3" xfId="0" applyFont="1" applyFill="1" applyBorder="1" applyAlignment="1">
      <alignment horizontal="center" vertical="center"/>
    </xf>
    <xf numFmtId="165" fontId="14" fillId="2" borderId="69" xfId="0" applyNumberFormat="1" applyFont="1" applyFill="1" applyBorder="1" applyAlignment="1">
      <alignment horizontal="center" vertical="center" wrapText="1"/>
    </xf>
    <xf numFmtId="165" fontId="14" fillId="2" borderId="17" xfId="0" applyNumberFormat="1" applyFont="1" applyFill="1" applyBorder="1" applyAlignment="1">
      <alignment horizontal="center" vertical="center" wrapText="1"/>
    </xf>
    <xf numFmtId="0" fontId="68" fillId="0" borderId="0" xfId="0" quotePrefix="1" applyFont="1" applyFill="1" applyBorder="1" applyAlignment="1">
      <alignment horizontal="left" vertical="center"/>
    </xf>
    <xf numFmtId="9" fontId="43" fillId="2" borderId="23" xfId="16" applyFont="1" applyFill="1" applyBorder="1" applyAlignment="1">
      <alignment horizontal="center" vertical="center"/>
    </xf>
    <xf numFmtId="9" fontId="43" fillId="2" borderId="4" xfId="16" applyFont="1" applyFill="1" applyBorder="1" applyAlignment="1">
      <alignment horizontal="center" vertical="center"/>
    </xf>
    <xf numFmtId="9" fontId="43" fillId="2" borderId="22" xfId="16" applyFont="1" applyFill="1" applyBorder="1" applyAlignment="1">
      <alignment horizontal="center" vertical="center"/>
    </xf>
    <xf numFmtId="9" fontId="14" fillId="2" borderId="0" xfId="16" applyFont="1" applyFill="1" applyBorder="1" applyAlignment="1">
      <alignment horizontal="center" vertical="center"/>
    </xf>
    <xf numFmtId="9" fontId="14" fillId="2" borderId="15" xfId="16" applyFont="1" applyFill="1" applyBorder="1" applyAlignment="1">
      <alignment horizontal="center" vertical="center"/>
    </xf>
    <xf numFmtId="9" fontId="14" fillId="2" borderId="23" xfId="16" applyFont="1" applyFill="1" applyBorder="1" applyAlignment="1">
      <alignment horizontal="center" vertical="center"/>
    </xf>
    <xf numFmtId="17" fontId="71" fillId="14" borderId="0" xfId="26" quotePrefix="1" applyNumberFormat="1" applyFont="1" applyFill="1" applyBorder="1" applyAlignment="1">
      <alignment horizontal="center" vertical="center"/>
    </xf>
    <xf numFmtId="0" fontId="68" fillId="2" borderId="0" xfId="26" quotePrefix="1" applyFont="1" applyFill="1" applyBorder="1" applyAlignment="1">
      <alignment horizontal="left" vertical="center" wrapText="1"/>
    </xf>
    <xf numFmtId="0" fontId="68" fillId="2" borderId="0" xfId="26" quotePrefix="1" applyFont="1" applyFill="1" applyBorder="1" applyAlignment="1">
      <alignment horizontal="left" vertical="center"/>
    </xf>
    <xf numFmtId="0" fontId="89" fillId="14" borderId="0" xfId="26" quotePrefix="1" applyFont="1" applyFill="1" applyBorder="1" applyAlignment="1">
      <alignment horizontal="center" vertical="center"/>
    </xf>
    <xf numFmtId="165" fontId="43" fillId="2" borderId="0" xfId="26" applyNumberFormat="1" applyFont="1" applyFill="1" applyBorder="1" applyAlignment="1">
      <alignment horizontal="right"/>
    </xf>
    <xf numFmtId="17" fontId="50" fillId="0" borderId="3" xfId="26" quotePrefix="1" applyNumberFormat="1" applyFont="1" applyFill="1" applyBorder="1" applyAlignment="1">
      <alignment horizontal="center" vertical="center"/>
    </xf>
    <xf numFmtId="0" fontId="89" fillId="14" borderId="0" xfId="26" applyFont="1" applyFill="1" applyBorder="1" applyAlignment="1">
      <alignment horizontal="center" vertical="center"/>
    </xf>
    <xf numFmtId="0" fontId="14" fillId="2" borderId="22" xfId="25" applyNumberFormat="1" applyFont="1" applyFill="1" applyBorder="1" applyAlignment="1">
      <alignment horizontal="right" vertical="center" wrapText="1"/>
    </xf>
    <xf numFmtId="0" fontId="14" fillId="2" borderId="3" xfId="25" applyNumberFormat="1" applyFont="1" applyFill="1" applyBorder="1" applyAlignment="1">
      <alignment horizontal="right" vertical="center" wrapText="1"/>
    </xf>
    <xf numFmtId="165" fontId="43" fillId="2" borderId="0" xfId="0" applyNumberFormat="1" applyFont="1" applyFill="1" applyBorder="1" applyAlignment="1">
      <alignment horizontal="right"/>
    </xf>
    <xf numFmtId="0" fontId="14" fillId="2" borderId="17" xfId="25" applyNumberFormat="1" applyFont="1" applyFill="1" applyBorder="1" applyAlignment="1">
      <alignment horizontal="center" vertical="center" wrapText="1"/>
    </xf>
    <xf numFmtId="0" fontId="47" fillId="2" borderId="20" xfId="26" applyFont="1" applyFill="1" applyBorder="1" applyAlignment="1">
      <alignment horizontal="left" vertical="center" wrapText="1"/>
    </xf>
    <xf numFmtId="0" fontId="14" fillId="2" borderId="22" xfId="25" applyNumberFormat="1" applyFont="1" applyFill="1" applyBorder="1" applyAlignment="1">
      <alignment vertical="center" wrapText="1"/>
    </xf>
    <xf numFmtId="0" fontId="14" fillId="2" borderId="3" xfId="25" applyNumberFormat="1" applyFont="1" applyFill="1" applyBorder="1" applyAlignment="1">
      <alignment vertical="center" wrapText="1"/>
    </xf>
    <xf numFmtId="165" fontId="43" fillId="2" borderId="0" xfId="0" applyNumberFormat="1" applyFont="1" applyFill="1" applyBorder="1" applyAlignment="1">
      <alignment horizontal="left" vertical="center"/>
    </xf>
    <xf numFmtId="0" fontId="17" fillId="2" borderId="0" xfId="26" applyFont="1" applyFill="1" applyBorder="1" applyAlignment="1">
      <alignment horizontal="left" vertical="center" wrapText="1"/>
    </xf>
    <xf numFmtId="0" fontId="14" fillId="2" borderId="3" xfId="25" applyNumberFormat="1" applyFont="1" applyFill="1" applyBorder="1" applyAlignment="1">
      <alignment horizontal="center" vertical="center" wrapText="1"/>
    </xf>
    <xf numFmtId="0" fontId="14" fillId="2" borderId="3" xfId="0" applyFont="1" applyFill="1" applyBorder="1" applyAlignment="1">
      <alignment horizontal="left" vertical="center"/>
    </xf>
    <xf numFmtId="0" fontId="14" fillId="2" borderId="17" xfId="0" applyFont="1" applyFill="1" applyBorder="1" applyAlignment="1">
      <alignment horizontal="left" vertical="center"/>
    </xf>
    <xf numFmtId="0" fontId="14" fillId="0" borderId="0" xfId="25" applyNumberFormat="1" applyFont="1" applyFill="1" applyBorder="1" applyAlignment="1">
      <alignment horizontal="center" vertical="center" wrapText="1"/>
    </xf>
    <xf numFmtId="0" fontId="14" fillId="0" borderId="3" xfId="25" applyNumberFormat="1" applyFont="1" applyFill="1" applyBorder="1" applyAlignment="1">
      <alignment horizontal="center" vertical="center" wrapText="1"/>
    </xf>
    <xf numFmtId="9" fontId="14" fillId="2" borderId="70" xfId="25" applyNumberFormat="1" applyFont="1" applyFill="1" applyBorder="1" applyAlignment="1">
      <alignment horizontal="center" vertical="center"/>
    </xf>
    <xf numFmtId="9" fontId="14" fillId="2" borderId="71" xfId="25" applyNumberFormat="1" applyFont="1" applyFill="1" applyBorder="1" applyAlignment="1">
      <alignment horizontal="center" vertical="center"/>
    </xf>
    <xf numFmtId="0" fontId="14" fillId="0" borderId="74" xfId="25" applyNumberFormat="1" applyFont="1" applyFill="1" applyBorder="1" applyAlignment="1">
      <alignment horizontal="center" vertical="center" wrapText="1"/>
    </xf>
    <xf numFmtId="0" fontId="14" fillId="2" borderId="22" xfId="25" applyNumberFormat="1" applyFont="1" applyFill="1" applyBorder="1" applyAlignment="1">
      <alignment horizontal="left" vertical="center" wrapText="1"/>
    </xf>
    <xf numFmtId="0" fontId="14" fillId="2" borderId="0" xfId="25" applyNumberFormat="1" applyFont="1" applyFill="1" applyBorder="1" applyAlignment="1">
      <alignment horizontal="left" vertical="center" wrapText="1"/>
    </xf>
    <xf numFmtId="0" fontId="17" fillId="2" borderId="25" xfId="0" applyFont="1" applyFill="1" applyBorder="1" applyAlignment="1">
      <alignment horizontal="left" wrapText="1"/>
    </xf>
    <xf numFmtId="0" fontId="89" fillId="14" borderId="0" xfId="26" quotePrefix="1" applyFont="1" applyFill="1" applyBorder="1" applyAlignment="1">
      <alignment horizontal="center" vertical="center" wrapText="1"/>
    </xf>
    <xf numFmtId="0" fontId="89" fillId="14" borderId="0" xfId="26" applyFont="1" applyFill="1" applyBorder="1" applyAlignment="1">
      <alignment horizontal="center" vertical="center" wrapText="1"/>
    </xf>
    <xf numFmtId="1" fontId="14" fillId="2" borderId="1" xfId="0" applyNumberFormat="1" applyFont="1" applyFill="1" applyBorder="1" applyAlignment="1">
      <alignment horizontal="right" vertical="center" wrapText="1"/>
    </xf>
    <xf numFmtId="1" fontId="14" fillId="2" borderId="3" xfId="0" applyNumberFormat="1" applyFont="1" applyFill="1" applyBorder="1" applyAlignment="1">
      <alignment horizontal="right" vertical="center" wrapText="1"/>
    </xf>
    <xf numFmtId="0" fontId="14" fillId="2" borderId="2" xfId="0" applyFont="1" applyFill="1" applyBorder="1" applyAlignment="1">
      <alignment horizontal="center" vertical="center" wrapText="1"/>
    </xf>
    <xf numFmtId="0" fontId="14" fillId="2" borderId="1" xfId="0" applyFont="1" applyFill="1" applyBorder="1" applyAlignment="1">
      <alignment horizontal="right" vertical="center" wrapText="1"/>
    </xf>
    <xf numFmtId="0" fontId="14" fillId="2" borderId="3" xfId="0" applyFont="1" applyFill="1" applyBorder="1" applyAlignment="1">
      <alignment horizontal="right" vertical="center" wrapText="1"/>
    </xf>
    <xf numFmtId="1" fontId="14" fillId="2" borderId="1" xfId="0" applyNumberFormat="1" applyFont="1" applyFill="1" applyBorder="1" applyAlignment="1">
      <alignment horizontal="left" vertical="center" wrapText="1"/>
    </xf>
    <xf numFmtId="1" fontId="14" fillId="2" borderId="3" xfId="0" applyNumberFormat="1" applyFont="1" applyFill="1" applyBorder="1" applyAlignment="1">
      <alignment horizontal="left" vertical="center" wrapText="1"/>
    </xf>
    <xf numFmtId="0" fontId="43" fillId="2" borderId="23" xfId="25" applyNumberFormat="1" applyFont="1" applyFill="1" applyBorder="1" applyAlignment="1">
      <alignment horizontal="left" vertical="center" wrapText="1" indent="1"/>
    </xf>
    <xf numFmtId="0" fontId="43" fillId="2" borderId="0" xfId="25" applyNumberFormat="1" applyFont="1" applyFill="1" applyBorder="1" applyAlignment="1">
      <alignment horizontal="left" vertical="center" wrapText="1" indent="1"/>
    </xf>
    <xf numFmtId="0" fontId="43" fillId="2" borderId="15" xfId="25" applyNumberFormat="1" applyFont="1" applyFill="1" applyBorder="1" applyAlignment="1">
      <alignment horizontal="left" vertical="center" wrapText="1" indent="1"/>
    </xf>
    <xf numFmtId="0" fontId="17" fillId="2" borderId="0" xfId="26" applyFont="1" applyFill="1" applyBorder="1" applyAlignment="1">
      <alignment horizontal="left" wrapText="1"/>
    </xf>
    <xf numFmtId="0" fontId="43" fillId="2" borderId="4" xfId="25" applyNumberFormat="1" applyFont="1" applyFill="1" applyBorder="1" applyAlignment="1">
      <alignment horizontal="left" vertical="center" wrapText="1" indent="1"/>
    </xf>
    <xf numFmtId="0" fontId="43" fillId="2" borderId="23" xfId="25" applyNumberFormat="1" applyFont="1" applyFill="1" applyBorder="1" applyAlignment="1">
      <alignment horizontal="left" vertical="center" wrapText="1"/>
    </xf>
    <xf numFmtId="0" fontId="43" fillId="2" borderId="0" xfId="25" applyNumberFormat="1" applyFont="1" applyFill="1" applyBorder="1" applyAlignment="1">
      <alignment horizontal="left" vertical="center" wrapText="1"/>
    </xf>
    <xf numFmtId="0" fontId="43" fillId="2" borderId="4" xfId="25" applyNumberFormat="1" applyFont="1" applyFill="1" applyBorder="1" applyAlignment="1">
      <alignment horizontal="left" vertical="center" wrapText="1"/>
    </xf>
    <xf numFmtId="0" fontId="14" fillId="2" borderId="4" xfId="25" applyNumberFormat="1" applyFont="1" applyFill="1" applyBorder="1" applyAlignment="1">
      <alignment horizontal="left" vertical="center" wrapText="1"/>
    </xf>
    <xf numFmtId="0" fontId="14" fillId="2" borderId="23" xfId="25" applyNumberFormat="1" applyFont="1" applyFill="1" applyBorder="1" applyAlignment="1">
      <alignment horizontal="left" vertical="center" wrapText="1"/>
    </xf>
    <xf numFmtId="17" fontId="71" fillId="14" borderId="0" xfId="0" quotePrefix="1" applyNumberFormat="1" applyFont="1" applyFill="1" applyAlignment="1">
      <alignment horizontal="center" vertical="center"/>
    </xf>
    <xf numFmtId="0" fontId="17" fillId="2" borderId="25" xfId="0" applyFont="1" applyFill="1" applyBorder="1" applyAlignment="1">
      <alignment horizontal="left" vertical="center" wrapText="1"/>
    </xf>
    <xf numFmtId="0" fontId="17" fillId="2" borderId="0" xfId="0" applyFont="1" applyFill="1" applyBorder="1" applyAlignment="1">
      <alignment horizontal="left" vertical="center" wrapText="1"/>
    </xf>
    <xf numFmtId="0" fontId="71" fillId="14" borderId="0" xfId="28" quotePrefix="1" applyFont="1" applyFill="1" applyBorder="1" applyAlignment="1">
      <alignment horizontal="center" vertical="center" wrapText="1"/>
    </xf>
    <xf numFmtId="0" fontId="68" fillId="2" borderId="0" xfId="0" quotePrefix="1" applyFont="1" applyFill="1" applyBorder="1" applyAlignment="1">
      <alignment horizontal="left" vertical="center"/>
    </xf>
    <xf numFmtId="0" fontId="68" fillId="2" borderId="0" xfId="28" quotePrefix="1" applyFont="1" applyFill="1" applyBorder="1" applyAlignment="1">
      <alignment horizontal="left" vertical="center"/>
    </xf>
    <xf numFmtId="0" fontId="71" fillId="14" borderId="0" xfId="28" quotePrefix="1" applyFont="1" applyFill="1" applyBorder="1" applyAlignment="1">
      <alignment horizontal="center" vertical="center"/>
    </xf>
    <xf numFmtId="0" fontId="14" fillId="12" borderId="0" xfId="28" applyFont="1" applyFill="1" applyBorder="1" applyAlignment="1">
      <alignment horizontal="center" vertical="center" wrapText="1"/>
    </xf>
    <xf numFmtId="0" fontId="14" fillId="12" borderId="22" xfId="28" applyFont="1" applyFill="1" applyBorder="1" applyAlignment="1">
      <alignment horizontal="center" vertical="center" wrapText="1"/>
    </xf>
    <xf numFmtId="0" fontId="14" fillId="12" borderId="22" xfId="28" applyFont="1" applyFill="1" applyBorder="1" applyAlignment="1">
      <alignment horizontal="right" vertical="center" wrapText="1"/>
    </xf>
    <xf numFmtId="0" fontId="14" fillId="12" borderId="29" xfId="28" applyFont="1" applyFill="1" applyBorder="1" applyAlignment="1">
      <alignment horizontal="right" vertical="center" wrapText="1"/>
    </xf>
    <xf numFmtId="0" fontId="14" fillId="12" borderId="0" xfId="28" applyFont="1" applyFill="1" applyBorder="1" applyAlignment="1">
      <alignment horizontal="right" vertical="center" wrapText="1"/>
    </xf>
    <xf numFmtId="1" fontId="14" fillId="2" borderId="2" xfId="0" applyNumberFormat="1" applyFont="1" applyFill="1" applyBorder="1" applyAlignment="1">
      <alignment horizontal="center" vertical="center" wrapText="1"/>
    </xf>
    <xf numFmtId="1" fontId="14" fillId="2" borderId="1" xfId="0" applyNumberFormat="1" applyFont="1" applyFill="1" applyBorder="1" applyAlignment="1">
      <alignment horizontal="center" vertical="center" wrapText="1"/>
    </xf>
    <xf numFmtId="1" fontId="14" fillId="2" borderId="3" xfId="0" applyNumberFormat="1" applyFont="1" applyFill="1" applyBorder="1" applyAlignment="1">
      <alignment horizontal="center" vertical="center" wrapText="1"/>
    </xf>
    <xf numFmtId="0" fontId="17" fillId="2" borderId="0" xfId="0" applyFont="1" applyFill="1" applyBorder="1" applyAlignment="1">
      <alignment horizontal="left" wrapText="1"/>
    </xf>
    <xf numFmtId="0" fontId="47" fillId="2" borderId="0" xfId="26" applyFont="1" applyFill="1" applyAlignment="1">
      <alignment horizontal="justify" vertical="center" wrapText="1"/>
    </xf>
    <xf numFmtId="0" fontId="17" fillId="2" borderId="0" xfId="26" applyFont="1" applyFill="1" applyBorder="1" applyAlignment="1">
      <alignment horizontal="left" vertical="top" wrapText="1"/>
    </xf>
    <xf numFmtId="0" fontId="71" fillId="14" borderId="0" xfId="0" quotePrefix="1" applyFont="1" applyFill="1" applyBorder="1" applyAlignment="1">
      <alignment horizontal="center" vertical="center" wrapText="1"/>
    </xf>
    <xf numFmtId="0" fontId="68" fillId="2" borderId="0" xfId="26" applyFont="1" applyFill="1" applyBorder="1" applyAlignment="1">
      <alignment horizontal="left" vertical="center"/>
    </xf>
    <xf numFmtId="0" fontId="71" fillId="14" borderId="0" xfId="26" applyFont="1" applyFill="1" applyAlignment="1">
      <alignment horizontal="center" vertical="center"/>
    </xf>
    <xf numFmtId="0" fontId="47" fillId="0" borderId="0" xfId="26" applyFont="1" applyFill="1" applyBorder="1" applyAlignment="1">
      <alignment horizontal="left" vertical="justify" wrapText="1"/>
    </xf>
    <xf numFmtId="0" fontId="166" fillId="0" borderId="0" xfId="0" applyFont="1" applyAlignment="1">
      <alignment vertical="center" wrapText="1"/>
    </xf>
    <xf numFmtId="0" fontId="0" fillId="0" borderId="0" xfId="0" applyAlignment="1"/>
    <xf numFmtId="165" fontId="73" fillId="2" borderId="0" xfId="26" applyNumberFormat="1" applyFont="1" applyFill="1" applyBorder="1" applyAlignment="1">
      <alignment horizontal="right" vertical="center"/>
    </xf>
    <xf numFmtId="0" fontId="14" fillId="2" borderId="36" xfId="0" applyFont="1" applyFill="1" applyBorder="1" applyAlignment="1">
      <alignment horizontal="right" vertical="center" wrapText="1"/>
    </xf>
    <xf numFmtId="0" fontId="14" fillId="2" borderId="37" xfId="0" applyFont="1" applyFill="1" applyBorder="1" applyAlignment="1">
      <alignment horizontal="right" vertical="center" wrapText="1"/>
    </xf>
    <xf numFmtId="0" fontId="14" fillId="2" borderId="35"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42" xfId="0" applyFont="1" applyFill="1" applyBorder="1" applyAlignment="1">
      <alignment horizontal="center" vertical="center"/>
    </xf>
    <xf numFmtId="0" fontId="14" fillId="2" borderId="62"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34" xfId="0" applyFont="1" applyFill="1" applyBorder="1" applyAlignment="1">
      <alignment horizontal="center" vertical="center" wrapText="1"/>
    </xf>
    <xf numFmtId="0" fontId="14" fillId="2" borderId="62" xfId="25" applyNumberFormat="1" applyFont="1" applyFill="1" applyBorder="1" applyAlignment="1">
      <alignment horizontal="center" vertical="center" wrapText="1"/>
    </xf>
    <xf numFmtId="0" fontId="14" fillId="2" borderId="34" xfId="25" applyNumberFormat="1" applyFont="1" applyFill="1" applyBorder="1" applyAlignment="1">
      <alignment horizontal="center" vertical="center" wrapText="1"/>
    </xf>
    <xf numFmtId="0" fontId="14" fillId="2" borderId="36" xfId="25" applyNumberFormat="1" applyFont="1" applyFill="1" applyBorder="1" applyAlignment="1">
      <alignment horizontal="right" vertical="center" wrapText="1"/>
    </xf>
    <xf numFmtId="0" fontId="14" fillId="2" borderId="37" xfId="25" applyNumberFormat="1" applyFont="1" applyFill="1" applyBorder="1" applyAlignment="1">
      <alignment horizontal="right" vertical="center" wrapText="1"/>
    </xf>
    <xf numFmtId="0" fontId="14" fillId="2" borderId="35" xfId="25" applyNumberFormat="1" applyFont="1" applyFill="1" applyBorder="1" applyAlignment="1">
      <alignment horizontal="center" vertical="center" wrapText="1"/>
    </xf>
    <xf numFmtId="0" fontId="14" fillId="2" borderId="107" xfId="25" applyNumberFormat="1" applyFont="1" applyFill="1" applyBorder="1" applyAlignment="1">
      <alignment horizontal="center" vertical="center" wrapText="1"/>
    </xf>
    <xf numFmtId="0" fontId="14" fillId="2" borderId="31" xfId="25" applyNumberFormat="1" applyFont="1" applyFill="1" applyBorder="1" applyAlignment="1">
      <alignment horizontal="center" vertical="center" wrapText="1"/>
    </xf>
    <xf numFmtId="0" fontId="14" fillId="2" borderId="35"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42" xfId="0" applyFont="1" applyFill="1" applyBorder="1" applyAlignment="1">
      <alignment horizontal="center" vertical="center" wrapText="1"/>
    </xf>
    <xf numFmtId="0" fontId="14" fillId="2" borderId="36" xfId="25" applyNumberFormat="1" applyFont="1" applyFill="1" applyBorder="1" applyAlignment="1">
      <alignment horizontal="center" vertical="center" wrapText="1"/>
    </xf>
    <xf numFmtId="0" fontId="14" fillId="2" borderId="37" xfId="25" applyNumberFormat="1" applyFont="1" applyFill="1" applyBorder="1" applyAlignment="1">
      <alignment horizontal="center" vertical="center" wrapText="1"/>
    </xf>
    <xf numFmtId="0" fontId="14" fillId="2" borderId="36" xfId="0" applyFont="1" applyFill="1" applyBorder="1" applyAlignment="1">
      <alignment horizontal="center" vertical="center" wrapText="1"/>
    </xf>
    <xf numFmtId="0" fontId="14" fillId="2" borderId="37" xfId="0" applyFont="1" applyFill="1" applyBorder="1" applyAlignment="1">
      <alignment horizontal="center" vertical="center" wrapText="1"/>
    </xf>
    <xf numFmtId="0" fontId="14" fillId="2" borderId="63" xfId="25" applyNumberFormat="1" applyFont="1" applyFill="1" applyBorder="1" applyAlignment="1">
      <alignment horizontal="center" vertical="center" wrapText="1"/>
    </xf>
    <xf numFmtId="0" fontId="14" fillId="2" borderId="34" xfId="0" applyFont="1" applyFill="1" applyBorder="1" applyAlignment="1">
      <alignment horizontal="center" vertical="center"/>
    </xf>
    <xf numFmtId="0" fontId="14" fillId="2" borderId="63" xfId="0" applyFont="1" applyFill="1" applyBorder="1" applyAlignment="1">
      <alignment horizontal="center" vertical="center"/>
    </xf>
    <xf numFmtId="0" fontId="14" fillId="2" borderId="63" xfId="0" applyFont="1" applyFill="1" applyBorder="1" applyAlignment="1">
      <alignment horizontal="center" vertical="center" wrapText="1"/>
    </xf>
    <xf numFmtId="0" fontId="14" fillId="2" borderId="31" xfId="0" applyFont="1" applyFill="1" applyBorder="1" applyAlignment="1">
      <alignment horizontal="center" vertical="center"/>
    </xf>
    <xf numFmtId="0" fontId="14" fillId="2" borderId="112" xfId="0" applyFont="1" applyFill="1" applyBorder="1" applyAlignment="1">
      <alignment horizontal="center" vertical="center"/>
    </xf>
    <xf numFmtId="0" fontId="68" fillId="0" borderId="0" xfId="0" applyFont="1" applyBorder="1" applyAlignment="1">
      <alignment horizontal="left" vertical="center" wrapText="1"/>
    </xf>
    <xf numFmtId="0" fontId="68" fillId="0" borderId="0" xfId="0" applyFont="1" applyBorder="1" applyAlignment="1">
      <alignment horizontal="left" vertical="center"/>
    </xf>
    <xf numFmtId="0" fontId="43" fillId="0" borderId="0" xfId="0" applyFont="1" applyAlignment="1">
      <alignment horizontal="justify" vertical="center" wrapText="1"/>
    </xf>
    <xf numFmtId="14" fontId="90" fillId="2" borderId="1" xfId="0" applyNumberFormat="1" applyFont="1" applyFill="1" applyBorder="1" applyAlignment="1">
      <alignment horizontal="center" vertical="center"/>
    </xf>
    <xf numFmtId="0" fontId="17" fillId="0" borderId="20" xfId="0" applyFont="1" applyBorder="1" applyAlignment="1">
      <alignment horizontal="left" vertical="center"/>
    </xf>
    <xf numFmtId="0" fontId="68" fillId="2" borderId="0" xfId="0" applyFont="1" applyFill="1" applyBorder="1" applyAlignment="1">
      <alignment horizontal="left" vertical="center"/>
    </xf>
    <xf numFmtId="0" fontId="35" fillId="2" borderId="0" xfId="0" applyFont="1" applyFill="1" applyAlignment="1">
      <alignment horizontal="left" wrapText="1"/>
    </xf>
    <xf numFmtId="0" fontId="70" fillId="2" borderId="2" xfId="26" applyFont="1" applyFill="1" applyBorder="1" applyAlignment="1">
      <alignment horizontal="left" vertical="center" wrapText="1"/>
    </xf>
    <xf numFmtId="0" fontId="14" fillId="10" borderId="5" xfId="26" applyFont="1" applyFill="1" applyBorder="1" applyAlignment="1">
      <alignment horizontal="center" vertical="center"/>
    </xf>
    <xf numFmtId="0" fontId="14" fillId="10" borderId="4" xfId="26" applyFont="1" applyFill="1" applyBorder="1" applyAlignment="1">
      <alignment horizontal="center" vertical="center"/>
    </xf>
    <xf numFmtId="0" fontId="14" fillId="10" borderId="21" xfId="26" applyFont="1" applyFill="1" applyBorder="1" applyAlignment="1">
      <alignment horizontal="center" vertical="center"/>
    </xf>
    <xf numFmtId="0" fontId="68" fillId="0" borderId="0" xfId="26" applyFont="1" applyFill="1" applyBorder="1" applyAlignment="1">
      <alignment horizontal="left" vertical="center"/>
    </xf>
    <xf numFmtId="0" fontId="14" fillId="2" borderId="60" xfId="26" applyFont="1" applyFill="1" applyBorder="1" applyAlignment="1">
      <alignment horizontal="center" vertical="center" wrapText="1"/>
    </xf>
    <xf numFmtId="0" fontId="14" fillId="2" borderId="61" xfId="26" applyFont="1" applyFill="1" applyBorder="1" applyAlignment="1">
      <alignment horizontal="center" vertical="center" wrapText="1"/>
    </xf>
    <xf numFmtId="0" fontId="14" fillId="2" borderId="3" xfId="26" quotePrefix="1" applyFont="1" applyFill="1" applyBorder="1" applyAlignment="1">
      <alignment vertical="center"/>
    </xf>
    <xf numFmtId="0" fontId="14" fillId="2" borderId="17" xfId="26" applyFont="1" applyFill="1" applyBorder="1" applyAlignment="1">
      <alignment vertical="center"/>
    </xf>
    <xf numFmtId="0" fontId="43" fillId="2" borderId="0" xfId="26" applyFont="1" applyFill="1" applyBorder="1" applyAlignment="1">
      <alignment horizontal="justify" vertical="center" wrapText="1"/>
    </xf>
    <xf numFmtId="0" fontId="57" fillId="0" borderId="0" xfId="26" applyFont="1" applyFill="1" applyBorder="1" applyAlignment="1">
      <alignment horizontal="left" vertical="center" wrapText="1"/>
    </xf>
    <xf numFmtId="165" fontId="13" fillId="2" borderId="0" xfId="26" applyNumberFormat="1" applyFont="1" applyFill="1" applyBorder="1" applyAlignment="1">
      <alignment horizontal="right"/>
    </xf>
    <xf numFmtId="0" fontId="14" fillId="2" borderId="2" xfId="26" quotePrefix="1" applyFont="1" applyFill="1" applyBorder="1" applyAlignment="1">
      <alignment vertical="center"/>
    </xf>
    <xf numFmtId="0" fontId="14" fillId="2" borderId="17" xfId="26" quotePrefix="1" applyFont="1" applyFill="1" applyBorder="1" applyAlignment="1">
      <alignment vertical="center"/>
    </xf>
    <xf numFmtId="0" fontId="14" fillId="2" borderId="2" xfId="26" applyFont="1" applyFill="1" applyBorder="1" applyAlignment="1">
      <alignment horizontal="center" vertical="center" wrapText="1"/>
    </xf>
    <xf numFmtId="0" fontId="14" fillId="2" borderId="17" xfId="26" applyFont="1" applyFill="1" applyBorder="1" applyAlignment="1">
      <alignment horizontal="center" vertical="center" wrapText="1"/>
    </xf>
    <xf numFmtId="0" fontId="14" fillId="2" borderId="2" xfId="26" applyFont="1" applyFill="1" applyBorder="1" applyAlignment="1">
      <alignment horizontal="center" vertical="center"/>
    </xf>
    <xf numFmtId="0" fontId="14" fillId="2" borderId="2" xfId="26" applyFont="1" applyFill="1" applyBorder="1" applyAlignment="1">
      <alignment horizontal="right" vertical="center" wrapText="1"/>
    </xf>
    <xf numFmtId="0" fontId="14" fillId="2" borderId="17" xfId="26" applyFont="1" applyFill="1" applyBorder="1" applyAlignment="1">
      <alignment horizontal="right" vertical="center" wrapText="1"/>
    </xf>
    <xf numFmtId="0" fontId="14" fillId="2" borderId="17" xfId="26" applyFont="1" applyFill="1" applyBorder="1" applyAlignment="1">
      <alignment horizontal="center" vertical="center"/>
    </xf>
    <xf numFmtId="0" fontId="46" fillId="2" borderId="17" xfId="26" applyFont="1" applyFill="1" applyBorder="1" applyAlignment="1">
      <alignment horizontal="center" vertical="center"/>
    </xf>
    <xf numFmtId="0" fontId="43" fillId="2" borderId="0" xfId="26" applyFont="1" applyFill="1" applyBorder="1" applyAlignment="1">
      <alignment horizontal="justify" vertical="center"/>
    </xf>
    <xf numFmtId="0" fontId="43" fillId="2" borderId="0" xfId="26" applyFont="1" applyFill="1" applyBorder="1" applyAlignment="1">
      <alignment horizontal="left" vertical="center"/>
    </xf>
    <xf numFmtId="0" fontId="65" fillId="0" borderId="0" xfId="26" applyFont="1" applyFill="1" applyBorder="1" applyAlignment="1">
      <alignment horizontal="justify" vertical="center" wrapText="1"/>
    </xf>
    <xf numFmtId="0" fontId="43" fillId="0" borderId="0" xfId="26" applyFont="1" applyFill="1" applyBorder="1" applyAlignment="1">
      <alignment horizontal="justify" vertical="top" wrapText="1"/>
    </xf>
    <xf numFmtId="0" fontId="17" fillId="0" borderId="0" xfId="26" applyFont="1" applyFill="1" applyBorder="1" applyAlignment="1">
      <alignment horizontal="justify" vertical="top" wrapText="1"/>
    </xf>
    <xf numFmtId="0" fontId="17" fillId="0" borderId="0" xfId="26" applyFont="1" applyBorder="1" applyAlignment="1">
      <alignment horizontal="justify" vertical="top" wrapText="1"/>
    </xf>
    <xf numFmtId="0" fontId="17" fillId="0" borderId="0" xfId="26" applyFont="1" applyAlignment="1">
      <alignment horizontal="justify" vertical="top" wrapText="1"/>
    </xf>
    <xf numFmtId="0" fontId="14" fillId="2" borderId="2" xfId="26" applyFont="1" applyFill="1" applyBorder="1" applyAlignment="1">
      <alignment vertical="center"/>
    </xf>
    <xf numFmtId="168" fontId="43" fillId="8" borderId="5" xfId="26" applyNumberFormat="1" applyFont="1" applyFill="1" applyBorder="1" applyAlignment="1">
      <alignment horizontal="center" vertical="center"/>
    </xf>
    <xf numFmtId="0" fontId="43" fillId="0" borderId="0" xfId="26" applyFont="1" applyFill="1" applyBorder="1" applyAlignment="1">
      <alignment horizontal="left" vertical="center" wrapText="1"/>
    </xf>
    <xf numFmtId="9" fontId="14" fillId="2" borderId="17" xfId="25" applyNumberFormat="1" applyFont="1" applyFill="1" applyBorder="1" applyAlignment="1">
      <alignment horizontal="center" vertical="center" wrapText="1"/>
    </xf>
    <xf numFmtId="0" fontId="14" fillId="2" borderId="2" xfId="26" applyFont="1" applyFill="1" applyBorder="1" applyAlignment="1">
      <alignment horizontal="left" vertical="center" wrapText="1"/>
    </xf>
    <xf numFmtId="0" fontId="14" fillId="2" borderId="17" xfId="26" applyFont="1" applyFill="1" applyBorder="1" applyAlignment="1">
      <alignment horizontal="left" vertical="center" wrapText="1"/>
    </xf>
    <xf numFmtId="0" fontId="14" fillId="2" borderId="2" xfId="25" applyNumberFormat="1" applyFont="1" applyFill="1" applyBorder="1" applyAlignment="1">
      <alignment horizontal="right" vertical="center" wrapText="1"/>
    </xf>
    <xf numFmtId="0" fontId="14" fillId="2" borderId="17" xfId="26" applyFont="1" applyFill="1" applyBorder="1" applyAlignment="1">
      <alignment horizontal="right"/>
    </xf>
    <xf numFmtId="0" fontId="14" fillId="2" borderId="2" xfId="25" applyNumberFormat="1" applyFont="1" applyFill="1" applyBorder="1" applyAlignment="1">
      <alignment horizontal="center" vertical="center" wrapText="1"/>
    </xf>
    <xf numFmtId="0" fontId="14" fillId="2" borderId="22" xfId="25" applyNumberFormat="1" applyFont="1" applyFill="1" applyBorder="1" applyAlignment="1">
      <alignment horizontal="center" vertical="center" wrapText="1"/>
    </xf>
    <xf numFmtId="0" fontId="14" fillId="2" borderId="17" xfId="25" applyNumberFormat="1" applyFont="1" applyFill="1" applyBorder="1" applyAlignment="1">
      <alignment horizontal="right" vertical="center" wrapText="1"/>
    </xf>
    <xf numFmtId="0" fontId="14" fillId="2" borderId="2" xfId="26" applyFont="1" applyFill="1" applyBorder="1" applyAlignment="1">
      <alignment horizontal="left" vertical="center"/>
    </xf>
    <xf numFmtId="0" fontId="14" fillId="2" borderId="17" xfId="26" applyFont="1" applyFill="1" applyBorder="1" applyAlignment="1">
      <alignment horizontal="left" vertical="center"/>
    </xf>
    <xf numFmtId="0" fontId="153" fillId="0" borderId="0" xfId="0" applyFont="1" applyAlignment="1">
      <alignment horizontal="left" vertical="center" wrapText="1" readingOrder="1"/>
    </xf>
    <xf numFmtId="180" fontId="103" fillId="0" borderId="116" xfId="42" applyNumberFormat="1" applyFont="1" applyFill="1" applyBorder="1" applyAlignment="1">
      <alignment horizontal="left" vertical="center"/>
    </xf>
    <xf numFmtId="180" fontId="103" fillId="0" borderId="117" xfId="42" applyNumberFormat="1" applyFont="1" applyFill="1" applyBorder="1" applyAlignment="1">
      <alignment horizontal="left" vertical="center"/>
    </xf>
    <xf numFmtId="177" fontId="43" fillId="0" borderId="79" xfId="41" applyNumberFormat="1" applyFont="1" applyFill="1" applyBorder="1" applyAlignment="1">
      <alignment horizontal="left" vertical="center"/>
    </xf>
    <xf numFmtId="177" fontId="43" fillId="0" borderId="80" xfId="41" applyNumberFormat="1" applyFont="1" applyFill="1" applyBorder="1" applyAlignment="1">
      <alignment horizontal="left" vertical="center"/>
    </xf>
    <xf numFmtId="177" fontId="43" fillId="0" borderId="118" xfId="41" applyNumberFormat="1" applyFont="1" applyFill="1" applyBorder="1" applyAlignment="1">
      <alignment horizontal="left" vertical="center"/>
    </xf>
    <xf numFmtId="0" fontId="153" fillId="0" borderId="0" xfId="0" applyFont="1" applyBorder="1" applyAlignment="1">
      <alignment horizontal="left" vertical="center" wrapText="1" readingOrder="1"/>
    </xf>
    <xf numFmtId="0" fontId="153" fillId="0" borderId="119" xfId="0" applyFont="1" applyBorder="1" applyAlignment="1">
      <alignment horizontal="left" vertical="center" wrapText="1" readingOrder="1"/>
    </xf>
    <xf numFmtId="0" fontId="14" fillId="8" borderId="1" xfId="26" applyFont="1" applyFill="1" applyBorder="1" applyAlignment="1">
      <alignment horizontal="center" vertical="center" wrapText="1"/>
    </xf>
    <xf numFmtId="0" fontId="14" fillId="8" borderId="3" xfId="26" applyFont="1" applyFill="1" applyBorder="1" applyAlignment="1">
      <alignment horizontal="center" vertical="center" wrapText="1"/>
    </xf>
    <xf numFmtId="0" fontId="17" fillId="0" borderId="0" xfId="26" applyFont="1" applyFill="1" applyBorder="1" applyAlignment="1">
      <alignment horizontal="justify"/>
    </xf>
    <xf numFmtId="0" fontId="17" fillId="0" borderId="0" xfId="26" applyFont="1" applyBorder="1" applyAlignment="1"/>
    <xf numFmtId="0" fontId="43" fillId="2" borderId="0" xfId="26" applyFont="1" applyFill="1" applyBorder="1" applyAlignment="1">
      <alignment horizontal="left" vertical="center" wrapText="1"/>
    </xf>
    <xf numFmtId="0" fontId="38" fillId="0" borderId="0" xfId="26" applyFont="1" applyFill="1" applyBorder="1" applyAlignment="1">
      <alignment vertical="center" wrapText="1"/>
    </xf>
    <xf numFmtId="0" fontId="48" fillId="0" borderId="0" xfId="26" applyFont="1" applyFill="1" applyBorder="1" applyAlignment="1">
      <alignment horizontal="left" vertical="center" wrapText="1"/>
    </xf>
    <xf numFmtId="0" fontId="43" fillId="2" borderId="22" xfId="26" applyFont="1" applyFill="1" applyBorder="1" applyAlignment="1">
      <alignment horizontal="left" vertical="center"/>
    </xf>
    <xf numFmtId="0" fontId="43" fillId="2" borderId="4" xfId="26" applyFont="1" applyFill="1" applyBorder="1" applyAlignment="1">
      <alignment horizontal="left" vertical="center"/>
    </xf>
    <xf numFmtId="0" fontId="43" fillId="2" borderId="5" xfId="26" applyFont="1" applyFill="1" applyBorder="1" applyAlignment="1">
      <alignment horizontal="left" vertical="center" wrapText="1"/>
    </xf>
    <xf numFmtId="0" fontId="43" fillId="2" borderId="6" xfId="26" applyFont="1" applyFill="1" applyBorder="1" applyAlignment="1">
      <alignment horizontal="left" vertical="center" wrapText="1"/>
    </xf>
    <xf numFmtId="0" fontId="68" fillId="0" borderId="0" xfId="26" applyFont="1" applyFill="1" applyBorder="1" applyAlignment="1">
      <alignment horizontal="left" vertical="center" wrapText="1"/>
    </xf>
    <xf numFmtId="0" fontId="65" fillId="12" borderId="0" xfId="0" applyFont="1" applyFill="1" applyAlignment="1">
      <alignment horizontal="left" vertical="center" wrapText="1"/>
    </xf>
    <xf numFmtId="0" fontId="156" fillId="2" borderId="105" xfId="38" applyFont="1" applyFill="1" applyBorder="1" applyAlignment="1">
      <alignment horizontal="center"/>
    </xf>
    <xf numFmtId="0" fontId="156" fillId="2" borderId="1" xfId="38" applyFont="1" applyFill="1" applyBorder="1" applyAlignment="1">
      <alignment horizontal="center"/>
    </xf>
    <xf numFmtId="0" fontId="156" fillId="2" borderId="106" xfId="38" applyFont="1" applyFill="1" applyBorder="1" applyAlignment="1">
      <alignment horizontal="center"/>
    </xf>
    <xf numFmtId="0" fontId="58" fillId="2" borderId="20" xfId="38" applyFont="1" applyFill="1" applyBorder="1" applyAlignment="1">
      <alignment horizontal="justify" vertical="center"/>
    </xf>
    <xf numFmtId="0" fontId="58" fillId="2" borderId="18" xfId="38" applyFont="1" applyFill="1" applyBorder="1" applyAlignment="1">
      <alignment horizontal="right" vertical="center"/>
    </xf>
    <xf numFmtId="15" fontId="15" fillId="0" borderId="46" xfId="6" quotePrefix="1" applyNumberFormat="1" applyFont="1" applyFill="1" applyBorder="1" applyAlignment="1">
      <alignment horizontal="center" vertical="center" wrapText="1"/>
    </xf>
    <xf numFmtId="15" fontId="15" fillId="0" borderId="46" xfId="6" applyNumberFormat="1" applyFont="1" applyFill="1" applyBorder="1" applyAlignment="1">
      <alignment horizontal="center" vertical="center" wrapText="1"/>
    </xf>
    <xf numFmtId="0" fontId="14" fillId="0" borderId="17" xfId="6" applyFont="1" applyFill="1" applyBorder="1" applyAlignment="1">
      <alignment horizontal="center" vertical="center" wrapText="1"/>
    </xf>
    <xf numFmtId="0" fontId="17" fillId="0" borderId="115" xfId="307" quotePrefix="1" applyNumberFormat="1" applyFont="1" applyFill="1" applyBorder="1" applyAlignment="1">
      <alignment horizontal="left" vertical="center" wrapText="1"/>
    </xf>
    <xf numFmtId="0" fontId="0" fillId="0" borderId="115" xfId="0" applyBorder="1" applyAlignment="1">
      <alignment horizontal="left" vertical="center" wrapText="1"/>
    </xf>
    <xf numFmtId="0" fontId="14" fillId="0" borderId="46" xfId="6" applyFont="1" applyFill="1" applyBorder="1" applyAlignment="1">
      <alignment horizontal="right" vertical="center" wrapText="1"/>
    </xf>
    <xf numFmtId="0" fontId="14" fillId="0" borderId="17" xfId="6" applyFont="1" applyFill="1" applyBorder="1" applyAlignment="1">
      <alignment horizontal="right" vertical="center" wrapText="1"/>
    </xf>
    <xf numFmtId="0" fontId="14" fillId="0" borderId="17" xfId="6" quotePrefix="1" applyFont="1" applyFill="1" applyBorder="1" applyAlignment="1">
      <alignment horizontal="center" vertical="center" wrapText="1"/>
    </xf>
    <xf numFmtId="0" fontId="57" fillId="0" borderId="95" xfId="6" applyFont="1" applyFill="1" applyBorder="1" applyAlignment="1">
      <alignment horizontal="left" vertical="center" wrapText="1"/>
    </xf>
    <xf numFmtId="0" fontId="57" fillId="0" borderId="4" xfId="6" applyFont="1" applyFill="1" applyBorder="1" applyAlignment="1">
      <alignment horizontal="left" vertical="center" wrapText="1"/>
    </xf>
    <xf numFmtId="0" fontId="68" fillId="2" borderId="0" xfId="0" applyFont="1" applyFill="1" applyAlignment="1">
      <alignment horizontal="left" wrapText="1"/>
    </xf>
    <xf numFmtId="3" fontId="14" fillId="10" borderId="21" xfId="0" quotePrefix="1" applyNumberFormat="1" applyFont="1" applyFill="1" applyBorder="1" applyAlignment="1">
      <alignment horizontal="center" vertical="center" wrapText="1"/>
    </xf>
    <xf numFmtId="0" fontId="64" fillId="0" borderId="0" xfId="33" applyFont="1" applyFill="1" applyBorder="1" applyAlignment="1">
      <alignment horizontal="justify" vertical="center" wrapText="1"/>
    </xf>
    <xf numFmtId="0" fontId="68" fillId="2" borderId="0" xfId="33" applyFont="1" applyFill="1" applyAlignment="1">
      <alignment horizontal="left"/>
    </xf>
    <xf numFmtId="0" fontId="37" fillId="2" borderId="0" xfId="0" quotePrefix="1" applyNumberFormat="1" applyFont="1" applyFill="1" applyBorder="1" applyAlignment="1">
      <alignment horizontal="left" vertical="top" wrapText="1"/>
    </xf>
    <xf numFmtId="0" fontId="37" fillId="2" borderId="0" xfId="0" applyNumberFormat="1" applyFont="1" applyFill="1" applyBorder="1" applyAlignment="1">
      <alignment horizontal="left" vertical="top" wrapText="1"/>
    </xf>
    <xf numFmtId="0" fontId="12" fillId="2" borderId="0" xfId="0" applyFont="1" applyFill="1" applyBorder="1" applyAlignment="1">
      <alignment horizontal="left" vertical="center" wrapText="1"/>
    </xf>
    <xf numFmtId="0" fontId="14" fillId="2" borderId="48" xfId="25" applyNumberFormat="1" applyFont="1" applyFill="1" applyBorder="1" applyAlignment="1">
      <alignment horizontal="center" vertical="center" wrapText="1"/>
    </xf>
    <xf numFmtId="0" fontId="14" fillId="2" borderId="49" xfId="25" applyNumberFormat="1" applyFont="1" applyFill="1" applyBorder="1" applyAlignment="1">
      <alignment horizontal="center" vertical="center" wrapText="1"/>
    </xf>
    <xf numFmtId="0" fontId="14" fillId="2" borderId="50" xfId="0" applyFont="1" applyFill="1" applyBorder="1" applyAlignment="1">
      <alignment horizontal="center" vertical="center"/>
    </xf>
    <xf numFmtId="0" fontId="14" fillId="2" borderId="51" xfId="0" applyFont="1" applyFill="1" applyBorder="1" applyAlignment="1">
      <alignment horizontal="center"/>
    </xf>
    <xf numFmtId="0" fontId="68" fillId="2" borderId="0" xfId="0" applyFont="1" applyFill="1" applyBorder="1" applyAlignment="1">
      <alignment horizontal="left" vertical="center" wrapText="1"/>
    </xf>
    <xf numFmtId="0" fontId="68" fillId="2" borderId="0" xfId="0" applyFont="1" applyFill="1" applyAlignment="1">
      <alignment horizontal="left" vertical="center" wrapText="1"/>
    </xf>
    <xf numFmtId="0" fontId="66" fillId="0" borderId="0" xfId="0" applyFont="1" applyAlignment="1">
      <alignment horizontal="left" vertical="center" wrapText="1"/>
    </xf>
  </cellXfs>
  <cellStyles count="310">
    <cellStyle name="_inventario consolidado" xfId="43" xr:uid="{00000000-0005-0000-0000-000000000000}"/>
    <cellStyle name="_inventario consolidado 2" xfId="44" xr:uid="{00000000-0005-0000-0000-000001000000}"/>
    <cellStyle name="0;(0);&quot;–&quot;" xfId="45" xr:uid="{00000000-0005-0000-0000-000002000000}"/>
    <cellStyle name="0;(0);&quot;–&quot;;Fórmula" xfId="46" xr:uid="{00000000-0005-0000-0000-000003000000}"/>
    <cellStyle name="20% - Accent1 2" xfId="47" xr:uid="{00000000-0005-0000-0000-000004000000}"/>
    <cellStyle name="20% - Accent2 2" xfId="48" xr:uid="{00000000-0005-0000-0000-000005000000}"/>
    <cellStyle name="20% - Accent3 2" xfId="49" xr:uid="{00000000-0005-0000-0000-000006000000}"/>
    <cellStyle name="20% - Accent4 2" xfId="50" xr:uid="{00000000-0005-0000-0000-000007000000}"/>
    <cellStyle name="20% - Accent5 2" xfId="51" xr:uid="{00000000-0005-0000-0000-000008000000}"/>
    <cellStyle name="20% - Accent6 2" xfId="52" xr:uid="{00000000-0005-0000-0000-000009000000}"/>
    <cellStyle name="20% - Cor1 2" xfId="53" xr:uid="{00000000-0005-0000-0000-00000A000000}"/>
    <cellStyle name="20% - Cor2 2" xfId="54" xr:uid="{00000000-0005-0000-0000-00000B000000}"/>
    <cellStyle name="20% - Cor3 2" xfId="55" xr:uid="{00000000-0005-0000-0000-00000C000000}"/>
    <cellStyle name="20% - Cor4 2" xfId="56" xr:uid="{00000000-0005-0000-0000-00000D000000}"/>
    <cellStyle name="20% - Cor5 2" xfId="57" xr:uid="{00000000-0005-0000-0000-00000E000000}"/>
    <cellStyle name="20% - Cor6 2" xfId="58" xr:uid="{00000000-0005-0000-0000-00000F000000}"/>
    <cellStyle name="40% - Accent1 2" xfId="59" xr:uid="{00000000-0005-0000-0000-000010000000}"/>
    <cellStyle name="40% - Accent2 2" xfId="60" xr:uid="{00000000-0005-0000-0000-000011000000}"/>
    <cellStyle name="40% - Accent3 2" xfId="61" xr:uid="{00000000-0005-0000-0000-000012000000}"/>
    <cellStyle name="40% - Accent4 2" xfId="62" xr:uid="{00000000-0005-0000-0000-000013000000}"/>
    <cellStyle name="40% - Accent5 2" xfId="63" xr:uid="{00000000-0005-0000-0000-000014000000}"/>
    <cellStyle name="40% - Accent6 2" xfId="64" xr:uid="{00000000-0005-0000-0000-000015000000}"/>
    <cellStyle name="40% - Cor1 2" xfId="65" xr:uid="{00000000-0005-0000-0000-000016000000}"/>
    <cellStyle name="40% - Cor2 2" xfId="66" xr:uid="{00000000-0005-0000-0000-000017000000}"/>
    <cellStyle name="40% - Cor3 2" xfId="67" xr:uid="{00000000-0005-0000-0000-000018000000}"/>
    <cellStyle name="40% - Cor4 2" xfId="68" xr:uid="{00000000-0005-0000-0000-000019000000}"/>
    <cellStyle name="40% - Cor5 2" xfId="69" xr:uid="{00000000-0005-0000-0000-00001A000000}"/>
    <cellStyle name="40% - Cor6 2" xfId="70" xr:uid="{00000000-0005-0000-0000-00001B000000}"/>
    <cellStyle name="60% - Accent1 2" xfId="71" xr:uid="{00000000-0005-0000-0000-00001C000000}"/>
    <cellStyle name="60% - Accent2 2" xfId="72" xr:uid="{00000000-0005-0000-0000-00001D000000}"/>
    <cellStyle name="60% - Accent3 2" xfId="73" xr:uid="{00000000-0005-0000-0000-00001E000000}"/>
    <cellStyle name="60% - Accent4 2" xfId="74" xr:uid="{00000000-0005-0000-0000-00001F000000}"/>
    <cellStyle name="60% - Accent5 2" xfId="75" xr:uid="{00000000-0005-0000-0000-000020000000}"/>
    <cellStyle name="60% - Accent6 2" xfId="76" xr:uid="{00000000-0005-0000-0000-000021000000}"/>
    <cellStyle name="60% - Cor1 2" xfId="77" xr:uid="{00000000-0005-0000-0000-000022000000}"/>
    <cellStyle name="60% - Cor2 2" xfId="78" xr:uid="{00000000-0005-0000-0000-000023000000}"/>
    <cellStyle name="60% - Cor3 2" xfId="79" xr:uid="{00000000-0005-0000-0000-000024000000}"/>
    <cellStyle name="60% - Cor4 2" xfId="80" xr:uid="{00000000-0005-0000-0000-000025000000}"/>
    <cellStyle name="60% - Cor5 2" xfId="81" xr:uid="{00000000-0005-0000-0000-000026000000}"/>
    <cellStyle name="60% - Cor6 2" xfId="82" xr:uid="{00000000-0005-0000-0000-000027000000}"/>
    <cellStyle name="Accent1 2" xfId="83" xr:uid="{00000000-0005-0000-0000-000028000000}"/>
    <cellStyle name="Accent2 2" xfId="84" xr:uid="{00000000-0005-0000-0000-000029000000}"/>
    <cellStyle name="Accent3 2" xfId="85" xr:uid="{00000000-0005-0000-0000-00002A000000}"/>
    <cellStyle name="Accent4 2" xfId="86" xr:uid="{00000000-0005-0000-0000-00002B000000}"/>
    <cellStyle name="Accent5 2" xfId="87" xr:uid="{00000000-0005-0000-0000-00002C000000}"/>
    <cellStyle name="Accent6 2" xfId="88" xr:uid="{00000000-0005-0000-0000-00002D000000}"/>
    <cellStyle name="Bad 2" xfId="89" xr:uid="{00000000-0005-0000-0000-00002E000000}"/>
    <cellStyle name="Beobachtung" xfId="1" xr:uid="{00000000-0005-0000-0000-00002F000000}"/>
    <cellStyle name="Beobachtung (gesperrt)" xfId="2" xr:uid="{00000000-0005-0000-0000-000030000000}"/>
    <cellStyle name="Beobachtung (Kontrolltotal)" xfId="3" xr:uid="{00000000-0005-0000-0000-000031000000}"/>
    <cellStyle name="Beobachtung (Total)" xfId="4" xr:uid="{00000000-0005-0000-0000-000032000000}"/>
    <cellStyle name="C00A" xfId="90" xr:uid="{00000000-0005-0000-0000-000033000000}"/>
    <cellStyle name="C00A 2" xfId="91" xr:uid="{00000000-0005-0000-0000-000034000000}"/>
    <cellStyle name="C00A 3" xfId="92" xr:uid="{00000000-0005-0000-0000-000035000000}"/>
    <cellStyle name="C00A 4" xfId="93" xr:uid="{00000000-0005-0000-0000-000036000000}"/>
    <cellStyle name="C00A 5" xfId="94" xr:uid="{00000000-0005-0000-0000-000037000000}"/>
    <cellStyle name="C00A 5 2" xfId="95" xr:uid="{00000000-0005-0000-0000-000038000000}"/>
    <cellStyle name="C00B" xfId="96" xr:uid="{00000000-0005-0000-0000-000039000000}"/>
    <cellStyle name="C00B 2" xfId="97" xr:uid="{00000000-0005-0000-0000-00003A000000}"/>
    <cellStyle name="C00B 3" xfId="98" xr:uid="{00000000-0005-0000-0000-00003B000000}"/>
    <cellStyle name="C00B 4" xfId="99" xr:uid="{00000000-0005-0000-0000-00003C000000}"/>
    <cellStyle name="C00B 5" xfId="100" xr:uid="{00000000-0005-0000-0000-00003D000000}"/>
    <cellStyle name="C00B 5 2" xfId="101" xr:uid="{00000000-0005-0000-0000-00003E000000}"/>
    <cellStyle name="C00L" xfId="102" xr:uid="{00000000-0005-0000-0000-00003F000000}"/>
    <cellStyle name="C01A" xfId="103" xr:uid="{00000000-0005-0000-0000-000040000000}"/>
    <cellStyle name="C01A 2" xfId="104" xr:uid="{00000000-0005-0000-0000-000041000000}"/>
    <cellStyle name="C01A 3" xfId="105" xr:uid="{00000000-0005-0000-0000-000042000000}"/>
    <cellStyle name="C01A 4" xfId="106" xr:uid="{00000000-0005-0000-0000-000043000000}"/>
    <cellStyle name="C01A 5" xfId="107" xr:uid="{00000000-0005-0000-0000-000044000000}"/>
    <cellStyle name="C01A 5 2" xfId="108" xr:uid="{00000000-0005-0000-0000-000045000000}"/>
    <cellStyle name="C01B" xfId="109" xr:uid="{00000000-0005-0000-0000-000046000000}"/>
    <cellStyle name="C01B 2" xfId="110" xr:uid="{00000000-0005-0000-0000-000047000000}"/>
    <cellStyle name="C01H" xfId="111" xr:uid="{00000000-0005-0000-0000-000048000000}"/>
    <cellStyle name="C01L" xfId="112" xr:uid="{00000000-0005-0000-0000-000049000000}"/>
    <cellStyle name="C02A" xfId="113" xr:uid="{00000000-0005-0000-0000-00004A000000}"/>
    <cellStyle name="C02A 2" xfId="114" xr:uid="{00000000-0005-0000-0000-00004B000000}"/>
    <cellStyle name="C02A 3" xfId="115" xr:uid="{00000000-0005-0000-0000-00004C000000}"/>
    <cellStyle name="C02A 4" xfId="116" xr:uid="{00000000-0005-0000-0000-00004D000000}"/>
    <cellStyle name="C02A 5" xfId="117" xr:uid="{00000000-0005-0000-0000-00004E000000}"/>
    <cellStyle name="C02A 5 2" xfId="118" xr:uid="{00000000-0005-0000-0000-00004F000000}"/>
    <cellStyle name="C02B" xfId="119" xr:uid="{00000000-0005-0000-0000-000050000000}"/>
    <cellStyle name="C02B 2" xfId="120" xr:uid="{00000000-0005-0000-0000-000051000000}"/>
    <cellStyle name="C02H" xfId="121" xr:uid="{00000000-0005-0000-0000-000052000000}"/>
    <cellStyle name="C02L" xfId="122" xr:uid="{00000000-0005-0000-0000-000053000000}"/>
    <cellStyle name="C03A" xfId="123" xr:uid="{00000000-0005-0000-0000-000054000000}"/>
    <cellStyle name="C03A 2" xfId="124" xr:uid="{00000000-0005-0000-0000-000055000000}"/>
    <cellStyle name="C03A 3" xfId="125" xr:uid="{00000000-0005-0000-0000-000056000000}"/>
    <cellStyle name="C03A 4" xfId="126" xr:uid="{00000000-0005-0000-0000-000057000000}"/>
    <cellStyle name="C03A 5" xfId="127" xr:uid="{00000000-0005-0000-0000-000058000000}"/>
    <cellStyle name="C03A 5 2" xfId="128" xr:uid="{00000000-0005-0000-0000-000059000000}"/>
    <cellStyle name="C03B" xfId="129" xr:uid="{00000000-0005-0000-0000-00005A000000}"/>
    <cellStyle name="C03H" xfId="130" xr:uid="{00000000-0005-0000-0000-00005B000000}"/>
    <cellStyle name="C03L" xfId="131" xr:uid="{00000000-0005-0000-0000-00005C000000}"/>
    <cellStyle name="C04A" xfId="132" xr:uid="{00000000-0005-0000-0000-00005D000000}"/>
    <cellStyle name="C04A 2" xfId="133" xr:uid="{00000000-0005-0000-0000-00005E000000}"/>
    <cellStyle name="C04A 3" xfId="134" xr:uid="{00000000-0005-0000-0000-00005F000000}"/>
    <cellStyle name="C04A 4" xfId="135" xr:uid="{00000000-0005-0000-0000-000060000000}"/>
    <cellStyle name="C04A 5" xfId="136" xr:uid="{00000000-0005-0000-0000-000061000000}"/>
    <cellStyle name="C04A 6" xfId="137" xr:uid="{00000000-0005-0000-0000-000062000000}"/>
    <cellStyle name="C04A 6 2" xfId="138" xr:uid="{00000000-0005-0000-0000-000063000000}"/>
    <cellStyle name="C04B" xfId="139" xr:uid="{00000000-0005-0000-0000-000064000000}"/>
    <cellStyle name="C04H" xfId="140" xr:uid="{00000000-0005-0000-0000-000065000000}"/>
    <cellStyle name="C04L" xfId="141" xr:uid="{00000000-0005-0000-0000-000066000000}"/>
    <cellStyle name="C05A" xfId="142" xr:uid="{00000000-0005-0000-0000-000067000000}"/>
    <cellStyle name="C05A 2" xfId="143" xr:uid="{00000000-0005-0000-0000-000068000000}"/>
    <cellStyle name="C05A 3" xfId="144" xr:uid="{00000000-0005-0000-0000-000069000000}"/>
    <cellStyle name="C05A 4" xfId="145" xr:uid="{00000000-0005-0000-0000-00006A000000}"/>
    <cellStyle name="C05A 5" xfId="146" xr:uid="{00000000-0005-0000-0000-00006B000000}"/>
    <cellStyle name="C05A 5 2" xfId="147" xr:uid="{00000000-0005-0000-0000-00006C000000}"/>
    <cellStyle name="C05B" xfId="148" xr:uid="{00000000-0005-0000-0000-00006D000000}"/>
    <cellStyle name="C05H" xfId="149" xr:uid="{00000000-0005-0000-0000-00006E000000}"/>
    <cellStyle name="C05L" xfId="150" xr:uid="{00000000-0005-0000-0000-00006F000000}"/>
    <cellStyle name="C05L 2" xfId="151" xr:uid="{00000000-0005-0000-0000-000070000000}"/>
    <cellStyle name="C06A" xfId="152" xr:uid="{00000000-0005-0000-0000-000071000000}"/>
    <cellStyle name="C06A 2" xfId="153" xr:uid="{00000000-0005-0000-0000-000072000000}"/>
    <cellStyle name="C06A 3" xfId="154" xr:uid="{00000000-0005-0000-0000-000073000000}"/>
    <cellStyle name="C06A 4" xfId="155" xr:uid="{00000000-0005-0000-0000-000074000000}"/>
    <cellStyle name="C06A 5" xfId="156" xr:uid="{00000000-0005-0000-0000-000075000000}"/>
    <cellStyle name="C06A 5 2" xfId="157" xr:uid="{00000000-0005-0000-0000-000076000000}"/>
    <cellStyle name="C06B" xfId="158" xr:uid="{00000000-0005-0000-0000-000077000000}"/>
    <cellStyle name="C06H" xfId="159" xr:uid="{00000000-0005-0000-0000-000078000000}"/>
    <cellStyle name="C06L" xfId="160" xr:uid="{00000000-0005-0000-0000-000079000000}"/>
    <cellStyle name="C07A" xfId="161" xr:uid="{00000000-0005-0000-0000-00007A000000}"/>
    <cellStyle name="C07A 2" xfId="162" xr:uid="{00000000-0005-0000-0000-00007B000000}"/>
    <cellStyle name="C07A 3" xfId="163" xr:uid="{00000000-0005-0000-0000-00007C000000}"/>
    <cellStyle name="C07A 4" xfId="164" xr:uid="{00000000-0005-0000-0000-00007D000000}"/>
    <cellStyle name="C07A 5" xfId="165" xr:uid="{00000000-0005-0000-0000-00007E000000}"/>
    <cellStyle name="C07A 5 2" xfId="166" xr:uid="{00000000-0005-0000-0000-00007F000000}"/>
    <cellStyle name="C07B" xfId="167" xr:uid="{00000000-0005-0000-0000-000080000000}"/>
    <cellStyle name="C07H" xfId="168" xr:uid="{00000000-0005-0000-0000-000081000000}"/>
    <cellStyle name="C07L" xfId="169" xr:uid="{00000000-0005-0000-0000-000082000000}"/>
    <cellStyle name="Cabeçalho 1 2" xfId="170" xr:uid="{00000000-0005-0000-0000-000083000000}"/>
    <cellStyle name="Cabeçalho 2 2" xfId="171" xr:uid="{00000000-0005-0000-0000-000084000000}"/>
    <cellStyle name="Cabeçalho 3 2" xfId="172" xr:uid="{00000000-0005-0000-0000-000085000000}"/>
    <cellStyle name="Cabeçalho 4 2" xfId="173" xr:uid="{00000000-0005-0000-0000-000086000000}"/>
    <cellStyle name="Calculation 2" xfId="174" xr:uid="{00000000-0005-0000-0000-000087000000}"/>
    <cellStyle name="Cálculo 2" xfId="175" xr:uid="{00000000-0005-0000-0000-000088000000}"/>
    <cellStyle name="Célula Ligada 2" xfId="176" xr:uid="{00000000-0005-0000-0000-000089000000}"/>
    <cellStyle name="Check Cell 2" xfId="177" xr:uid="{00000000-0005-0000-0000-00008A000000}"/>
    <cellStyle name="Comma 2" xfId="29" xr:uid="{00000000-0005-0000-0000-00008B000000}"/>
    <cellStyle name="Cor1 2" xfId="178" xr:uid="{00000000-0005-0000-0000-00008C000000}"/>
    <cellStyle name="Cor2 2" xfId="179" xr:uid="{00000000-0005-0000-0000-00008D000000}"/>
    <cellStyle name="Cor3 2" xfId="180" xr:uid="{00000000-0005-0000-0000-00008E000000}"/>
    <cellStyle name="Cor4 2" xfId="181" xr:uid="{00000000-0005-0000-0000-00008F000000}"/>
    <cellStyle name="Cor5 2" xfId="182" xr:uid="{00000000-0005-0000-0000-000090000000}"/>
    <cellStyle name="Cor6 2" xfId="183" xr:uid="{00000000-0005-0000-0000-000091000000}"/>
    <cellStyle name="Correcto" xfId="184" xr:uid="{00000000-0005-0000-0000-000092000000}"/>
    <cellStyle name="Date" xfId="185" xr:uid="{00000000-0005-0000-0000-000093000000}"/>
    <cellStyle name="Entrada 2" xfId="186" xr:uid="{00000000-0005-0000-0000-000094000000}"/>
    <cellStyle name="Estilo 1" xfId="187" xr:uid="{00000000-0005-0000-0000-000095000000}"/>
    <cellStyle name="Explanatory Text 2" xfId="188" xr:uid="{00000000-0005-0000-0000-000096000000}"/>
    <cellStyle name="F2" xfId="189" xr:uid="{00000000-0005-0000-0000-000097000000}"/>
    <cellStyle name="F3" xfId="190" xr:uid="{00000000-0005-0000-0000-000098000000}"/>
    <cellStyle name="F4" xfId="191" xr:uid="{00000000-0005-0000-0000-000099000000}"/>
    <cellStyle name="F5" xfId="192" xr:uid="{00000000-0005-0000-0000-00009A000000}"/>
    <cellStyle name="F6" xfId="193" xr:uid="{00000000-0005-0000-0000-00009B000000}"/>
    <cellStyle name="F7" xfId="194" xr:uid="{00000000-0005-0000-0000-00009C000000}"/>
    <cellStyle name="F8" xfId="195" xr:uid="{00000000-0005-0000-0000-00009D000000}"/>
    <cellStyle name="Fixed" xfId="196" xr:uid="{00000000-0005-0000-0000-00009E000000}"/>
    <cellStyle name="Followed Hyperlink" xfId="304" builtinId="9" customBuiltin="1"/>
    <cellStyle name="Good 2" xfId="197" xr:uid="{00000000-0005-0000-0000-00009F000000}"/>
    <cellStyle name="gs]_x000d__x000a_Window=0,0,640,480, , ,3_x000d__x000a_dir1=5,7,637,250,-1,-1,1,30,201,1905,231,G:\UGRC\RB\B-DADOS\FOX-PRO\CRED-VEN\KP" xfId="5" xr:uid="{00000000-0005-0000-0000-0000A0000000}"/>
    <cellStyle name="gs]_x000d__x000a_Window=0,0,640,480, , ,3_x000d__x000a_dir1=5,7,637,250,-1,-1,1,30,201,1905,231,G:\UGRC\RB\B-DADOS\FOX-PRO\CRED-VEN\KP 2" xfId="27" xr:uid="{00000000-0005-0000-0000-0000A1000000}"/>
    <cellStyle name="gs]_x000d__x000a_Window=0,0,640,480, , ,3_x000d__x000a_dir1=5,7,637,250,-1,-1,1,30,201,1905,231,G:\UGRC\RB\B-DADOS\FOX-PRO\CRED-VEN\KP 2 2" xfId="198" xr:uid="{00000000-0005-0000-0000-0000A2000000}"/>
    <cellStyle name="gs]_x000d__x000a_Window=0,0,640,480, , ,3_x000d__x000a_dir1=5,7,637,250,-1,-1,1,30,201,1905,231,G:\UGRC\RB\B-DADOS\FOX-PRO\CRED-VEN\KP 2 3" xfId="199" xr:uid="{00000000-0005-0000-0000-0000A3000000}"/>
    <cellStyle name="gs]_x000d__x000a_Window=0,0,640,480, , ,3_x000d__x000a_dir1=5,7,637,250,-1,-1,1,30,201,1905,231,G:\UGRC\RB\B-DADOS\FOX-PRO\CRED-VEN\KP 2 4" xfId="200" xr:uid="{00000000-0005-0000-0000-0000A4000000}"/>
    <cellStyle name="gs]_x000d__x000a_Window=0,0,640,480, , ,3_x000d__x000a_dir1=5,7,637,250,-1,-1,1,30,201,1905,231,G:\UGRC\RB\B-DADOS\FOX-PRO\CRED-VEN\KP 3" xfId="201" xr:uid="{00000000-0005-0000-0000-0000A5000000}"/>
    <cellStyle name="gs]_x000d__x000a_Window=0,0,640,480, , ,3_x000d__x000a_dir1=5,7,637,250,-1,-1,1,30,201,1905,231,G:\UGRC\RB\B-DADOS\FOX-PRO\CRED-VEN\KP 3 2" xfId="202" xr:uid="{00000000-0005-0000-0000-0000A6000000}"/>
    <cellStyle name="gs]_x000d__x000a_Window=0,0,640,480, , ,3_x000d__x000a_dir1=5,7,637,250,-1,-1,1,30,201,1905,231,G:\UGRC\RB\B-DADOS\FOX-PRO\CRED-VEN\KP 3 3" xfId="6" xr:uid="{00000000-0005-0000-0000-0000A7000000}"/>
    <cellStyle name="gs]_x000d__x000a_Window=0,0,640,480, , ,3_x000d__x000a_dir1=5,7,637,250,-1,-1,1,30,201,1905,231,G:\UGRC\RB\B-DADOS\FOX-PRO\CRED-VEN\KP 3 3 2" xfId="42" xr:uid="{00000000-0005-0000-0000-0000A8000000}"/>
    <cellStyle name="gs]_x000d__x000a_Window=0,0,640,480, , ,3_x000d__x000a_dir1=5,7,637,250,-1,-1,1,30,201,1905,231,G:\UGRC\RB\B-DADOS\FOX-PRO\CRED-VEN\KP 4" xfId="203" xr:uid="{00000000-0005-0000-0000-0000A9000000}"/>
    <cellStyle name="gs]_x000d__x000a_Window=0,0,640,480, , ,3_x000d__x000a_dir1=5,7,637,250,-1,-1,1,30,201,1905,231,G:\UGRC\RB\B-DADOS\FOX-PRO\CRED-VEN\KP 5" xfId="204" xr:uid="{00000000-0005-0000-0000-0000AA000000}"/>
    <cellStyle name="gs]_x000d__x000a_Window=0,0,640,480, , ,3_x000d__x000a_dir1=5,7,637,250,-1,-1,1,30,201,1905,231,G:\UGRC\RB\B-DADOS\FOX-PRO\CRED-VEN\KP 6" xfId="37" xr:uid="{00000000-0005-0000-0000-0000AB000000}"/>
    <cellStyle name="gs]_x000d__x000a_Window=0,0,640,480, , ,3_x000d__x000a_dir1=5,7,637,250,-1,-1,1,30,201,1905,231,G:\UGRC\RB\B-DADOS\FOX-PRO\CRED-VEN\KP_Modelo Custos e Reporte - 2007" xfId="39" xr:uid="{00000000-0005-0000-0000-0000AC000000}"/>
    <cellStyle name="Heading 1 2" xfId="205" xr:uid="{00000000-0005-0000-0000-0000AD000000}"/>
    <cellStyle name="Heading 2 2" xfId="206" xr:uid="{00000000-0005-0000-0000-0000AE000000}"/>
    <cellStyle name="Heading 3 2" xfId="207" xr:uid="{00000000-0005-0000-0000-0000AF000000}"/>
    <cellStyle name="Heading 4 2" xfId="208" xr:uid="{00000000-0005-0000-0000-0000B0000000}"/>
    <cellStyle name="Heading1" xfId="209" xr:uid="{00000000-0005-0000-0000-0000B1000000}"/>
    <cellStyle name="Heading2" xfId="210" xr:uid="{00000000-0005-0000-0000-0000B2000000}"/>
    <cellStyle name="Hyperlink" xfId="31" builtinId="8" customBuiltin="1"/>
    <cellStyle name="Incorreto 2" xfId="211" xr:uid="{00000000-0005-0000-0000-0000B5000000}"/>
    <cellStyle name="Input 2" xfId="212" xr:uid="{00000000-0005-0000-0000-0000B6000000}"/>
    <cellStyle name="Linked Cell 2" xfId="213" xr:uid="{00000000-0005-0000-0000-0000B7000000}"/>
    <cellStyle name="Milliers [0]_Provision impôt cant." xfId="7" xr:uid="{00000000-0005-0000-0000-0000B8000000}"/>
    <cellStyle name="Milliers_Provision impôt cant." xfId="8" xr:uid="{00000000-0005-0000-0000-0000B9000000}"/>
    <cellStyle name="Monétaire [0]_Feuil1" xfId="9" xr:uid="{00000000-0005-0000-0000-0000BA000000}"/>
    <cellStyle name="Monétaire_Feuil1" xfId="10" xr:uid="{00000000-0005-0000-0000-0000BB000000}"/>
    <cellStyle name="Neutral 2" xfId="214" xr:uid="{00000000-0005-0000-0000-0000BC000000}"/>
    <cellStyle name="Neutro 2" xfId="215" xr:uid="{00000000-0005-0000-0000-0000BD000000}"/>
    <cellStyle name="Non d‚fini" xfId="11" xr:uid="{00000000-0005-0000-0000-0000BE000000}"/>
    <cellStyle name="Normal" xfId="0" builtinId="0"/>
    <cellStyle name="Normal (Eingabe)" xfId="12" xr:uid="{00000000-0005-0000-0000-0000C0000000}"/>
    <cellStyle name="Normal 10" xfId="216" xr:uid="{00000000-0005-0000-0000-0000C1000000}"/>
    <cellStyle name="Normal 11" xfId="217" xr:uid="{00000000-0005-0000-0000-0000C2000000}"/>
    <cellStyle name="Normal 11 2" xfId="218" xr:uid="{00000000-0005-0000-0000-0000C3000000}"/>
    <cellStyle name="Normal 12" xfId="219" xr:uid="{00000000-0005-0000-0000-0000C4000000}"/>
    <cellStyle name="Normal 13" xfId="220" xr:uid="{00000000-0005-0000-0000-0000C5000000}"/>
    <cellStyle name="Normal 14" xfId="221" xr:uid="{00000000-0005-0000-0000-0000C6000000}"/>
    <cellStyle name="Normal 15" xfId="306" xr:uid="{00000000-0005-0000-0000-0000C7000000}"/>
    <cellStyle name="Normal 2" xfId="13" xr:uid="{00000000-0005-0000-0000-0000C8000000}"/>
    <cellStyle name="Normal 2 2" xfId="33" xr:uid="{00000000-0005-0000-0000-0000C9000000}"/>
    <cellStyle name="Normal 2 2 2" xfId="222" xr:uid="{00000000-0005-0000-0000-0000CA000000}"/>
    <cellStyle name="Normal 2 2 3" xfId="223" xr:uid="{00000000-0005-0000-0000-0000CB000000}"/>
    <cellStyle name="Normal 2 3" xfId="224" xr:uid="{00000000-0005-0000-0000-0000CC000000}"/>
    <cellStyle name="Normal 2 4" xfId="225" xr:uid="{00000000-0005-0000-0000-0000CD000000}"/>
    <cellStyle name="Normal 2 4 2" xfId="226" xr:uid="{00000000-0005-0000-0000-0000CE000000}"/>
    <cellStyle name="Normal 2 5" xfId="227" xr:uid="{00000000-0005-0000-0000-0000CF000000}"/>
    <cellStyle name="Normal 24" xfId="228" xr:uid="{00000000-0005-0000-0000-0000D0000000}"/>
    <cellStyle name="Normal 26" xfId="229" xr:uid="{00000000-0005-0000-0000-0000D1000000}"/>
    <cellStyle name="Normal 3" xfId="14" xr:uid="{00000000-0005-0000-0000-0000D2000000}"/>
    <cellStyle name="Normal 3 2" xfId="28" xr:uid="{00000000-0005-0000-0000-0000D3000000}"/>
    <cellStyle name="Normal 3 2 2" xfId="309" xr:uid="{00000000-0005-0000-0000-0000D4000000}"/>
    <cellStyle name="Normal 3 3" xfId="230" xr:uid="{00000000-0005-0000-0000-0000D5000000}"/>
    <cellStyle name="Normal 4" xfId="26" xr:uid="{00000000-0005-0000-0000-0000D6000000}"/>
    <cellStyle name="Normal 4 2" xfId="231" xr:uid="{00000000-0005-0000-0000-0000D7000000}"/>
    <cellStyle name="Normal 4 2 2" xfId="232" xr:uid="{00000000-0005-0000-0000-0000D8000000}"/>
    <cellStyle name="Normal 4 3" xfId="233" xr:uid="{00000000-0005-0000-0000-0000D9000000}"/>
    <cellStyle name="Normal 4 4" xfId="234" xr:uid="{00000000-0005-0000-0000-0000DA000000}"/>
    <cellStyle name="Normal 4 6" xfId="308" xr:uid="{00000000-0005-0000-0000-0000DB000000}"/>
    <cellStyle name="Normal 5" xfId="34" xr:uid="{00000000-0005-0000-0000-0000DC000000}"/>
    <cellStyle name="Normal 6" xfId="36" xr:uid="{00000000-0005-0000-0000-0000DD000000}"/>
    <cellStyle name="Normal 6 2" xfId="235" xr:uid="{00000000-0005-0000-0000-0000DE000000}"/>
    <cellStyle name="Normal 6 3" xfId="307" xr:uid="{00000000-0005-0000-0000-0000DF000000}"/>
    <cellStyle name="Normal 7" xfId="38" xr:uid="{00000000-0005-0000-0000-0000E0000000}"/>
    <cellStyle name="Normal 7 2" xfId="236" xr:uid="{00000000-0005-0000-0000-0000E1000000}"/>
    <cellStyle name="Normal 7 3" xfId="305" xr:uid="{00000000-0005-0000-0000-0000E2000000}"/>
    <cellStyle name="Normal 8" xfId="40" xr:uid="{00000000-0005-0000-0000-0000E3000000}"/>
    <cellStyle name="Normal 8 2" xfId="237" xr:uid="{00000000-0005-0000-0000-0000E4000000}"/>
    <cellStyle name="Normal 9" xfId="238" xr:uid="{00000000-0005-0000-0000-0000E5000000}"/>
    <cellStyle name="Normal 9 2" xfId="239" xr:uid="{00000000-0005-0000-0000-0000E6000000}"/>
    <cellStyle name="Normal_03 STA" xfId="25" xr:uid="{00000000-0005-0000-0000-0000E7000000}"/>
    <cellStyle name="Normal_Segmental Report 2000_v3Relat 2" xfId="32" xr:uid="{00000000-0005-0000-0000-0000E8000000}"/>
    <cellStyle name="Normalny 2" xfId="240" xr:uid="{00000000-0005-0000-0000-0000E9000000}"/>
    <cellStyle name="Normalny_AKCJE992" xfId="241" xr:uid="{00000000-0005-0000-0000-0000EA000000}"/>
    <cellStyle name="Nota 2" xfId="242" xr:uid="{00000000-0005-0000-0000-0000EB000000}"/>
    <cellStyle name="Nota 3" xfId="243" xr:uid="{00000000-0005-0000-0000-0000EC000000}"/>
    <cellStyle name="Note 2" xfId="244" xr:uid="{00000000-0005-0000-0000-0000ED000000}"/>
    <cellStyle name="Note 2 2" xfId="245" xr:uid="{00000000-0005-0000-0000-0000EE000000}"/>
    <cellStyle name="Output 2" xfId="246" xr:uid="{00000000-0005-0000-0000-0000EF000000}"/>
    <cellStyle name="Parentesis de fora" xfId="247" xr:uid="{00000000-0005-0000-0000-0000F0000000}"/>
    <cellStyle name="Percent" xfId="30" builtinId="5"/>
    <cellStyle name="Percent 2" xfId="15" xr:uid="{00000000-0005-0000-0000-0000F1000000}"/>
    <cellStyle name="Percent 2 2" xfId="16" xr:uid="{00000000-0005-0000-0000-0000F2000000}"/>
    <cellStyle name="Percent 3" xfId="35" xr:uid="{00000000-0005-0000-0000-0000F3000000}"/>
    <cellStyle name="Percent 4" xfId="41" xr:uid="{00000000-0005-0000-0000-0000F4000000}"/>
    <cellStyle name="Percentagem 2" xfId="24" xr:uid="{00000000-0005-0000-0000-0000F6000000}"/>
    <cellStyle name="Percentagem 3" xfId="248" xr:uid="{00000000-0005-0000-0000-0000F7000000}"/>
    <cellStyle name="R00A" xfId="249" xr:uid="{00000000-0005-0000-0000-0000F8000000}"/>
    <cellStyle name="R00B" xfId="250" xr:uid="{00000000-0005-0000-0000-0000F9000000}"/>
    <cellStyle name="R00L" xfId="251" xr:uid="{00000000-0005-0000-0000-0000FA000000}"/>
    <cellStyle name="R01A" xfId="252" xr:uid="{00000000-0005-0000-0000-0000FB000000}"/>
    <cellStyle name="R01A 2" xfId="253" xr:uid="{00000000-0005-0000-0000-0000FC000000}"/>
    <cellStyle name="R01A 3" xfId="254" xr:uid="{00000000-0005-0000-0000-0000FD000000}"/>
    <cellStyle name="R01A 4" xfId="255" xr:uid="{00000000-0005-0000-0000-0000FE000000}"/>
    <cellStyle name="R01A 5" xfId="256" xr:uid="{00000000-0005-0000-0000-0000FF000000}"/>
    <cellStyle name="R01A 5 2" xfId="257" xr:uid="{00000000-0005-0000-0000-000000010000}"/>
    <cellStyle name="R01B" xfId="258" xr:uid="{00000000-0005-0000-0000-000001010000}"/>
    <cellStyle name="R01H" xfId="259" xr:uid="{00000000-0005-0000-0000-000002010000}"/>
    <cellStyle name="R01L" xfId="260" xr:uid="{00000000-0005-0000-0000-000003010000}"/>
    <cellStyle name="R02A" xfId="261" xr:uid="{00000000-0005-0000-0000-000004010000}"/>
    <cellStyle name="R02B" xfId="262" xr:uid="{00000000-0005-0000-0000-000005010000}"/>
    <cellStyle name="R02B 2" xfId="263" xr:uid="{00000000-0005-0000-0000-000006010000}"/>
    <cellStyle name="R02H" xfId="264" xr:uid="{00000000-0005-0000-0000-000007010000}"/>
    <cellStyle name="R02L" xfId="265" xr:uid="{00000000-0005-0000-0000-000008010000}"/>
    <cellStyle name="R03A" xfId="266" xr:uid="{00000000-0005-0000-0000-000009010000}"/>
    <cellStyle name="R03B" xfId="267" xr:uid="{00000000-0005-0000-0000-00000A010000}"/>
    <cellStyle name="R03B 2" xfId="268" xr:uid="{00000000-0005-0000-0000-00000B010000}"/>
    <cellStyle name="R03H" xfId="269" xr:uid="{00000000-0005-0000-0000-00000C010000}"/>
    <cellStyle name="R03L" xfId="270" xr:uid="{00000000-0005-0000-0000-00000D010000}"/>
    <cellStyle name="R04A" xfId="271" xr:uid="{00000000-0005-0000-0000-00000E010000}"/>
    <cellStyle name="R04B" xfId="272" xr:uid="{00000000-0005-0000-0000-00000F010000}"/>
    <cellStyle name="R04B 2" xfId="273" xr:uid="{00000000-0005-0000-0000-000010010000}"/>
    <cellStyle name="R04H" xfId="274" xr:uid="{00000000-0005-0000-0000-000011010000}"/>
    <cellStyle name="R04L" xfId="275" xr:uid="{00000000-0005-0000-0000-000012010000}"/>
    <cellStyle name="R05A" xfId="276" xr:uid="{00000000-0005-0000-0000-000013010000}"/>
    <cellStyle name="R05B" xfId="277" xr:uid="{00000000-0005-0000-0000-000014010000}"/>
    <cellStyle name="R05B 2" xfId="278" xr:uid="{00000000-0005-0000-0000-000015010000}"/>
    <cellStyle name="R05H" xfId="279" xr:uid="{00000000-0005-0000-0000-000016010000}"/>
    <cellStyle name="R05L" xfId="280" xr:uid="{00000000-0005-0000-0000-000017010000}"/>
    <cellStyle name="R05L 2" xfId="281" xr:uid="{00000000-0005-0000-0000-000018010000}"/>
    <cellStyle name="R06A" xfId="282" xr:uid="{00000000-0005-0000-0000-000019010000}"/>
    <cellStyle name="R06B" xfId="283" xr:uid="{00000000-0005-0000-0000-00001A010000}"/>
    <cellStyle name="R06B 2" xfId="284" xr:uid="{00000000-0005-0000-0000-00001B010000}"/>
    <cellStyle name="R06H" xfId="285" xr:uid="{00000000-0005-0000-0000-00001C010000}"/>
    <cellStyle name="R06L" xfId="286" xr:uid="{00000000-0005-0000-0000-00001D010000}"/>
    <cellStyle name="R07A" xfId="287" xr:uid="{00000000-0005-0000-0000-00001E010000}"/>
    <cellStyle name="R07B" xfId="288" xr:uid="{00000000-0005-0000-0000-00001F010000}"/>
    <cellStyle name="R07B 2" xfId="289" xr:uid="{00000000-0005-0000-0000-000020010000}"/>
    <cellStyle name="R07H" xfId="290" xr:uid="{00000000-0005-0000-0000-000021010000}"/>
    <cellStyle name="R07L" xfId="291" xr:uid="{00000000-0005-0000-0000-000022010000}"/>
    <cellStyle name="Saída 2" xfId="292" xr:uid="{00000000-0005-0000-0000-000023010000}"/>
    <cellStyle name="SAS FM Read-only data cell (data entry table)" xfId="17" xr:uid="{00000000-0005-0000-0000-000024010000}"/>
    <cellStyle name="SAS FM Read-only data cell (read-only table)" xfId="18" xr:uid="{00000000-0005-0000-0000-000025010000}"/>
    <cellStyle name="SAS FM Row drillable header" xfId="19" xr:uid="{00000000-0005-0000-0000-000026010000}"/>
    <cellStyle name="SAS FM Row header" xfId="20" xr:uid="{00000000-0005-0000-0000-000027010000}"/>
    <cellStyle name="SAS FM Writeable data cell" xfId="21" xr:uid="{00000000-0005-0000-0000-000028010000}"/>
    <cellStyle name="Styl 1" xfId="293" xr:uid="{00000000-0005-0000-0000-000029010000}"/>
    <cellStyle name="Style 1" xfId="294" xr:uid="{00000000-0005-0000-0000-00002A010000}"/>
    <cellStyle name="Texto de Aviso 2" xfId="295" xr:uid="{00000000-0005-0000-0000-00002B010000}"/>
    <cellStyle name="Texto Explicativo 2" xfId="296" xr:uid="{00000000-0005-0000-0000-00002C010000}"/>
    <cellStyle name="Titel" xfId="22" xr:uid="{00000000-0005-0000-0000-00002D010000}"/>
    <cellStyle name="Title 2" xfId="297" xr:uid="{00000000-0005-0000-0000-00002E010000}"/>
    <cellStyle name="Título 2" xfId="298" xr:uid="{00000000-0005-0000-0000-00002F010000}"/>
    <cellStyle name="Total 2" xfId="299" xr:uid="{00000000-0005-0000-0000-000030010000}"/>
    <cellStyle name="Total 3" xfId="300" xr:uid="{00000000-0005-0000-0000-000031010000}"/>
    <cellStyle name="Total 4" xfId="301" xr:uid="{00000000-0005-0000-0000-000032010000}"/>
    <cellStyle name="Verificar Célula 2" xfId="302" xr:uid="{00000000-0005-0000-0000-000033010000}"/>
    <cellStyle name="Warning Text 2" xfId="303" xr:uid="{00000000-0005-0000-0000-000034010000}"/>
    <cellStyle name="ZeilenID" xfId="23" xr:uid="{00000000-0005-0000-0000-000035010000}"/>
  </cellStyles>
  <dxfs count="0"/>
  <tableStyles count="0" defaultTableStyle="TableStyleMedium2" defaultPivotStyle="PivotStyleLight16"/>
  <colors>
    <mruColors>
      <color rgb="FF575756"/>
      <color rgb="FFD1005D"/>
      <color rgb="FFBFBFB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externalLink" Target="externalLinks/externalLink3.xml"/><Relationship Id="rId79" Type="http://schemas.openxmlformats.org/officeDocument/2006/relationships/customXml" Target="../customXml/item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1.xml"/><Relationship Id="rId80"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externalLink" Target="externalLinks/externalLink2.xml"/><Relationship Id="rId78" Type="http://schemas.openxmlformats.org/officeDocument/2006/relationships/calcChain" Target="calcChain.xml"/><Relationship Id="rId8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153866</xdr:colOff>
      <xdr:row>0</xdr:row>
      <xdr:rowOff>90122</xdr:rowOff>
    </xdr:from>
    <xdr:to>
      <xdr:col>2</xdr:col>
      <xdr:colOff>954406</xdr:colOff>
      <xdr:row>5</xdr:row>
      <xdr:rowOff>66774</xdr:rowOff>
    </xdr:to>
    <xdr:pic>
      <xdr:nvPicPr>
        <xdr:cNvPr id="2" name="Imagem 1">
          <a:extLst>
            <a:ext uri="{FF2B5EF4-FFF2-40B4-BE49-F238E27FC236}">
              <a16:creationId xmlns:a16="http://schemas.microsoft.com/office/drawing/2014/main" id="{DBE397CA-B126-41CB-9B45-1BC086F803D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866" y="90122"/>
          <a:ext cx="2095940" cy="691027"/>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19</xdr:row>
      <xdr:rowOff>76200</xdr:rowOff>
    </xdr:from>
    <xdr:to>
      <xdr:col>8</xdr:col>
      <xdr:colOff>662272</xdr:colOff>
      <xdr:row>20</xdr:row>
      <xdr:rowOff>38100</xdr:rowOff>
    </xdr:to>
    <xdr:sp macro="" textlink="">
      <xdr:nvSpPr>
        <xdr:cNvPr id="2" name="Text 16">
          <a:extLst>
            <a:ext uri="{FF2B5EF4-FFF2-40B4-BE49-F238E27FC236}">
              <a16:creationId xmlns:a16="http://schemas.microsoft.com/office/drawing/2014/main" id="{EFBAA17D-9485-4232-A062-4DE81A6A67FB}"/>
            </a:ext>
          </a:extLst>
        </xdr:cNvPr>
        <xdr:cNvSpPr txBox="1">
          <a:spLocks noChangeArrowheads="1"/>
        </xdr:cNvSpPr>
      </xdr:nvSpPr>
      <xdr:spPr bwMode="auto">
        <a:xfrm>
          <a:off x="876300" y="5314950"/>
          <a:ext cx="9253822" cy="504825"/>
        </a:xfrm>
        <a:prstGeom prst="rect">
          <a:avLst/>
        </a:prstGeom>
        <a:solidFill>
          <a:srgbClr val="FFFFFF"/>
        </a:solidFill>
        <a:ln w="1">
          <a:noFill/>
          <a:miter lim="800000"/>
          <a:headEnd/>
          <a:tailEnd/>
        </a:ln>
      </xdr:spPr>
      <xdr:txBody>
        <a:bodyPr vertOverflow="clip" wrap="square" lIns="27432" tIns="22860" rIns="27432" bIns="0" anchor="t" upright="1"/>
        <a:lstStyle/>
        <a:p>
          <a:pPr marL="0" marR="0" lvl="0" indent="0" algn="just" defTabSz="914400" rtl="0" eaLnBrk="1" fontAlgn="auto" latinLnBrk="0" hangingPunct="1">
            <a:lnSpc>
              <a:spcPct val="100000"/>
            </a:lnSpc>
            <a:spcBef>
              <a:spcPts val="0"/>
            </a:spcBef>
            <a:spcAft>
              <a:spcPts val="0"/>
            </a:spcAft>
            <a:buClrTx/>
            <a:buSzTx/>
            <a:buFontTx/>
            <a:buNone/>
            <a:tabLst/>
            <a:defRPr/>
          </a:pPr>
          <a:r>
            <a:rPr kumimoji="0" lang="pt-PT" sz="800" b="0" i="0" u="none" strike="noStrike" kern="0" cap="none" spc="0" normalizeH="0" baseline="0" noProof="0">
              <a:ln>
                <a:noFill/>
              </a:ln>
              <a:solidFill>
                <a:srgbClr val="575756"/>
              </a:solidFill>
              <a:effectLst/>
              <a:uLnTx/>
              <a:uFillTx/>
              <a:latin typeface="FocoMbcp Light" panose="020B0304050202020203" pitchFamily="34" charset="0"/>
              <a:ea typeface="+mn-ea"/>
              <a:cs typeface="Times New Roman" pitchFamily="18" charset="0"/>
            </a:rPr>
            <a:t>(1) Table's figures are calculated by the median of the values disclosed in the regulatory information for the 4 quarters of the year.</a:t>
          </a:r>
        </a:p>
        <a:p>
          <a:pPr marL="0" marR="0" lvl="0" indent="0" algn="just" defTabSz="914400" rtl="0" eaLnBrk="1" fontAlgn="auto" latinLnBrk="0" hangingPunct="1">
            <a:lnSpc>
              <a:spcPct val="100000"/>
            </a:lnSpc>
            <a:spcBef>
              <a:spcPts val="0"/>
            </a:spcBef>
            <a:spcAft>
              <a:spcPts val="0"/>
            </a:spcAft>
            <a:buClrTx/>
            <a:buSzTx/>
            <a:buFontTx/>
            <a:buNone/>
            <a:tabLst/>
            <a:defRPr/>
          </a:pPr>
          <a:r>
            <a:rPr kumimoji="0" lang="pt-PT" sz="800" b="0" i="0" u="none" strike="noStrike" kern="0" cap="none" spc="0" normalizeH="0" baseline="0" noProof="0">
              <a:ln>
                <a:noFill/>
              </a:ln>
              <a:solidFill>
                <a:srgbClr val="575756"/>
              </a:solidFill>
              <a:effectLst/>
              <a:uLnTx/>
              <a:uFillTx/>
              <a:latin typeface="FocoMbcp Light" panose="020B0304050202020203" pitchFamily="34" charset="0"/>
              <a:ea typeface="+mn-ea"/>
              <a:cs typeface="Times New Roman" pitchFamily="18" charset="0"/>
            </a:rPr>
            <a:t>(2) Disclosure of encumbered and unencumbered assets EHQLA and HQLA is presented in accordance with the liquidity criterion defined in Commission Delegated Regulation (EU) 2015/61, which differs from regulatory reporting by pointing to an operational criterion - central bank eligibility.</a:t>
          </a:r>
        </a:p>
      </xdr:txBody>
    </xdr:sp>
    <xdr:clientData/>
  </xdr:twoCellAnchor>
  <xdr:twoCellAnchor>
    <xdr:from>
      <xdr:col>1</xdr:col>
      <xdr:colOff>0</xdr:colOff>
      <xdr:row>38</xdr:row>
      <xdr:rowOff>85725</xdr:rowOff>
    </xdr:from>
    <xdr:to>
      <xdr:col>5</xdr:col>
      <xdr:colOff>43310</xdr:colOff>
      <xdr:row>38</xdr:row>
      <xdr:rowOff>469982</xdr:rowOff>
    </xdr:to>
    <xdr:sp macro="" textlink="">
      <xdr:nvSpPr>
        <xdr:cNvPr id="3" name="Text 16">
          <a:extLst>
            <a:ext uri="{FF2B5EF4-FFF2-40B4-BE49-F238E27FC236}">
              <a16:creationId xmlns:a16="http://schemas.microsoft.com/office/drawing/2014/main" id="{6BB4C944-0039-4463-A43E-2915CF8AEF47}"/>
            </a:ext>
          </a:extLst>
        </xdr:cNvPr>
        <xdr:cNvSpPr txBox="1">
          <a:spLocks noChangeArrowheads="1"/>
        </xdr:cNvSpPr>
      </xdr:nvSpPr>
      <xdr:spPr bwMode="auto">
        <a:xfrm>
          <a:off x="847725" y="11972925"/>
          <a:ext cx="7129910" cy="384257"/>
        </a:xfrm>
        <a:prstGeom prst="rect">
          <a:avLst/>
        </a:prstGeom>
        <a:solidFill>
          <a:srgbClr val="FFFFFF"/>
        </a:solidFill>
        <a:ln w="1">
          <a:noFill/>
          <a:miter lim="800000"/>
          <a:headEnd/>
          <a:tailEnd/>
        </a:ln>
      </xdr:spPr>
      <xdr:txBody>
        <a:bodyPr vertOverflow="clip" wrap="square" lIns="27432" tIns="22860" rIns="27432" bIns="0" anchor="t" upright="1"/>
        <a:lstStyle/>
        <a:p>
          <a:pPr marL="0" marR="0" lvl="0" indent="0" algn="just" defTabSz="914400" rtl="0" eaLnBrk="1" fontAlgn="auto" latinLnBrk="0" hangingPunct="1">
            <a:lnSpc>
              <a:spcPct val="100000"/>
            </a:lnSpc>
            <a:spcBef>
              <a:spcPts val="0"/>
            </a:spcBef>
            <a:spcAft>
              <a:spcPts val="0"/>
            </a:spcAft>
            <a:buClrTx/>
            <a:buSzTx/>
            <a:buFontTx/>
            <a:buNone/>
            <a:tabLst/>
            <a:defRPr/>
          </a:pPr>
          <a:r>
            <a:rPr kumimoji="0" lang="pt-PT" sz="800" b="0" i="0" u="none" strike="noStrike" kern="0" cap="none" spc="0" normalizeH="0" baseline="0" noProof="0">
              <a:ln>
                <a:noFill/>
              </a:ln>
              <a:solidFill>
                <a:srgbClr val="575756"/>
              </a:solidFill>
              <a:effectLst/>
              <a:uLnTx/>
              <a:uFillTx/>
              <a:latin typeface="FocoMbcp"/>
              <a:ea typeface="+mn-ea"/>
              <a:cs typeface="Times New Roman" pitchFamily="18" charset="0"/>
            </a:rPr>
            <a:t>(1) Table's figures are calculated by the median of the values disclosed in the regulatory information for the 4 quarters of the year.</a:t>
          </a:r>
        </a:p>
        <a:p>
          <a:pPr marL="0" marR="0" lvl="0" indent="0" algn="just" defTabSz="914400" rtl="0" eaLnBrk="1" fontAlgn="auto" latinLnBrk="0" hangingPunct="1">
            <a:lnSpc>
              <a:spcPct val="100000"/>
            </a:lnSpc>
            <a:spcBef>
              <a:spcPts val="0"/>
            </a:spcBef>
            <a:spcAft>
              <a:spcPts val="0"/>
            </a:spcAft>
            <a:buClrTx/>
            <a:buSzTx/>
            <a:buFontTx/>
            <a:buNone/>
            <a:tabLst/>
            <a:defRPr/>
          </a:pPr>
          <a:r>
            <a:rPr kumimoji="0" lang="pt-PT" sz="800" b="0" i="0" u="none" strike="noStrike" kern="0" cap="none" spc="0" normalizeH="0" baseline="0" noProof="0">
              <a:ln>
                <a:noFill/>
              </a:ln>
              <a:solidFill>
                <a:srgbClr val="575756"/>
              </a:solidFill>
              <a:effectLst/>
              <a:uLnTx/>
              <a:uFillTx/>
              <a:latin typeface="FocoMbcp"/>
              <a:ea typeface="+mn-ea"/>
              <a:cs typeface="Times New Roman" pitchFamily="18" charset="0"/>
            </a:rPr>
            <a:t>(2) Disclosure of encumbered and unencumbered assets EHQLA and HQLA is presented in accordance with the liquidity criterion defined in Commission Delegated Regulation (EU) 2015/61, which differs from regulatory reporting by pointing to an operational criterion - central bank eligibility.</a:t>
          </a:r>
        </a:p>
      </xdr:txBody>
    </xdr:sp>
    <xdr:clientData/>
  </xdr:twoCellAnchor>
  <xdr:twoCellAnchor>
    <xdr:from>
      <xdr:col>1</xdr:col>
      <xdr:colOff>9525</xdr:colOff>
      <xdr:row>43</xdr:row>
      <xdr:rowOff>57150</xdr:rowOff>
    </xdr:from>
    <xdr:to>
      <xdr:col>5</xdr:col>
      <xdr:colOff>52835</xdr:colOff>
      <xdr:row>44</xdr:row>
      <xdr:rowOff>104775</xdr:rowOff>
    </xdr:to>
    <xdr:sp macro="" textlink="">
      <xdr:nvSpPr>
        <xdr:cNvPr id="4" name="Text 16">
          <a:extLst>
            <a:ext uri="{FF2B5EF4-FFF2-40B4-BE49-F238E27FC236}">
              <a16:creationId xmlns:a16="http://schemas.microsoft.com/office/drawing/2014/main" id="{A785A727-3433-4ECA-9CAF-F72240DE6BB0}"/>
            </a:ext>
          </a:extLst>
        </xdr:cNvPr>
        <xdr:cNvSpPr txBox="1">
          <a:spLocks noChangeArrowheads="1"/>
        </xdr:cNvSpPr>
      </xdr:nvSpPr>
      <xdr:spPr bwMode="auto">
        <a:xfrm>
          <a:off x="857250" y="14354175"/>
          <a:ext cx="7129910" cy="381000"/>
        </a:xfrm>
        <a:prstGeom prst="rect">
          <a:avLst/>
        </a:prstGeom>
        <a:solidFill>
          <a:srgbClr val="FFFFFF"/>
        </a:solidFill>
        <a:ln w="1">
          <a:noFill/>
          <a:miter lim="800000"/>
          <a:headEnd/>
          <a:tailEnd/>
        </a:ln>
      </xdr:spPr>
      <xdr:txBody>
        <a:bodyPr vertOverflow="clip" wrap="square" lIns="27432" tIns="22860" rIns="27432" bIns="0" anchor="t" upright="1"/>
        <a:lstStyle/>
        <a:p>
          <a:pPr marL="0" marR="0" lvl="0" indent="0" algn="just" defTabSz="914400" rtl="0" eaLnBrk="1" fontAlgn="auto" latinLnBrk="0" hangingPunct="1">
            <a:lnSpc>
              <a:spcPct val="100000"/>
            </a:lnSpc>
            <a:spcBef>
              <a:spcPts val="0"/>
            </a:spcBef>
            <a:spcAft>
              <a:spcPts val="0"/>
            </a:spcAft>
            <a:buClrTx/>
            <a:buSzTx/>
            <a:buFontTx/>
            <a:buNone/>
            <a:tabLst/>
            <a:defRPr/>
          </a:pPr>
          <a:r>
            <a:rPr kumimoji="0" lang="pt-PT" sz="700" b="0" i="0" u="none" strike="noStrike" kern="0" cap="none" spc="0" normalizeH="0" baseline="0" noProof="0">
              <a:ln>
                <a:noFill/>
              </a:ln>
              <a:solidFill>
                <a:srgbClr val="575756"/>
              </a:solidFill>
              <a:effectLst/>
              <a:uLnTx/>
              <a:uFillTx/>
              <a:latin typeface="FocoMbcp"/>
              <a:ea typeface="+mn-ea"/>
              <a:cs typeface="Times New Roman" pitchFamily="18" charset="0"/>
            </a:rPr>
            <a:t>(1) Table's figures are calculated by the median of the values disclosed in the regulatory information for the 4 quarters of the year.</a:t>
          </a:r>
        </a:p>
      </xdr:txBody>
    </xdr:sp>
    <xdr:clientData/>
  </xdr:twoCellAnchor>
  <xdr:twoCellAnchor>
    <xdr:from>
      <xdr:col>1</xdr:col>
      <xdr:colOff>0</xdr:colOff>
      <xdr:row>43</xdr:row>
      <xdr:rowOff>314325</xdr:rowOff>
    </xdr:from>
    <xdr:to>
      <xdr:col>8</xdr:col>
      <xdr:colOff>653887</xdr:colOff>
      <xdr:row>58</xdr:row>
      <xdr:rowOff>164122</xdr:rowOff>
    </xdr:to>
    <xdr:sp macro="" textlink="">
      <xdr:nvSpPr>
        <xdr:cNvPr id="5" name="Text 16">
          <a:extLst>
            <a:ext uri="{FF2B5EF4-FFF2-40B4-BE49-F238E27FC236}">
              <a16:creationId xmlns:a16="http://schemas.microsoft.com/office/drawing/2014/main" id="{A4CBD80B-60FF-45CE-94CD-5074C77434FE}"/>
            </a:ext>
          </a:extLst>
        </xdr:cNvPr>
        <xdr:cNvSpPr txBox="1">
          <a:spLocks noChangeArrowheads="1"/>
        </xdr:cNvSpPr>
      </xdr:nvSpPr>
      <xdr:spPr bwMode="auto">
        <a:xfrm>
          <a:off x="847725" y="14611350"/>
          <a:ext cx="10883737" cy="2850172"/>
        </a:xfrm>
        <a:prstGeom prst="rect">
          <a:avLst/>
        </a:prstGeom>
        <a:solidFill>
          <a:srgbClr val="FFFFFF"/>
        </a:solidFill>
        <a:ln w="1">
          <a:noFill/>
          <a:miter lim="800000"/>
          <a:headEnd/>
          <a:tailEnd/>
        </a:ln>
      </xdr:spPr>
      <xdr:txBody>
        <a:bodyPr vertOverflow="clip" wrap="square" lIns="27432" tIns="22860" rIns="27432" bIns="0" anchor="t" upright="1"/>
        <a:lstStyle/>
        <a:p>
          <a:pPr marL="0" marR="0" lvl="0" indent="0" algn="just" defTabSz="914400" rtl="0" eaLnBrk="1" fontAlgn="auto" latinLnBrk="0" hangingPunct="1">
            <a:lnSpc>
              <a:spcPct val="100000"/>
            </a:lnSpc>
            <a:spcBef>
              <a:spcPts val="0"/>
            </a:spcBef>
            <a:spcAft>
              <a:spcPts val="0"/>
            </a:spcAft>
            <a:buClrTx/>
            <a:buSzTx/>
            <a:buFontTx/>
            <a:buNone/>
            <a:tabLst/>
            <a:defRPr/>
          </a:pPr>
          <a:r>
            <a:rPr kumimoji="0" lang="pt-PT" sz="900" b="0" i="0" u="none" strike="noStrike" kern="0" cap="none" spc="0" normalizeH="0" baseline="0" noProof="0">
              <a:ln>
                <a:noFill/>
              </a:ln>
              <a:solidFill>
                <a:srgbClr val="575756"/>
              </a:solidFill>
              <a:effectLst/>
              <a:uLnTx/>
              <a:uFillTx/>
              <a:latin typeface="FocoMbcp"/>
              <a:ea typeface="+mn-ea"/>
              <a:cs typeface="Times New Roman" pitchFamily="18" charset="0"/>
            </a:rPr>
            <a:t>At the end of 2019, and according to the EBA methodology, the total encumbered assets represents 12% of the Group's total balance sheet assets. The encumbered Loans to customers represents 81%, while Debt securities represents 12%.</a:t>
          </a: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lang="pt-PT" sz="900" b="0" i="0" u="none" strike="noStrike" kern="0" cap="none" spc="0" normalizeH="0" baseline="0" noProof="0">
            <a:ln>
              <a:noFill/>
            </a:ln>
            <a:solidFill>
              <a:srgbClr val="575756"/>
            </a:solidFill>
            <a:effectLst/>
            <a:uLnTx/>
            <a:uFillTx/>
            <a:latin typeface="FocoMbcp"/>
            <a:ea typeface="+mn-ea"/>
            <a:cs typeface="Times New Roman" pitchFamily="18" charset="0"/>
          </a:endParaRPr>
        </a:p>
        <a:p>
          <a:pPr marL="0" marR="0" lvl="0" indent="0" algn="just" defTabSz="914400" rtl="0" eaLnBrk="1" fontAlgn="auto" latinLnBrk="0" hangingPunct="1">
            <a:lnSpc>
              <a:spcPct val="100000"/>
            </a:lnSpc>
            <a:spcBef>
              <a:spcPts val="0"/>
            </a:spcBef>
            <a:spcAft>
              <a:spcPts val="0"/>
            </a:spcAft>
            <a:buClrTx/>
            <a:buSzTx/>
            <a:buFontTx/>
            <a:buNone/>
            <a:tabLst/>
            <a:defRPr/>
          </a:pPr>
          <a:r>
            <a:rPr kumimoji="0" lang="pt-PT" sz="900" b="0" i="0" u="none" strike="noStrike" kern="0" cap="none" spc="0" normalizeH="0" baseline="0" noProof="0">
              <a:ln>
                <a:noFill/>
              </a:ln>
              <a:solidFill>
                <a:srgbClr val="575756"/>
              </a:solidFill>
              <a:effectLst/>
              <a:uLnTx/>
              <a:uFillTx/>
              <a:latin typeface="FocoMbcp"/>
              <a:ea typeface="+mn-ea"/>
              <a:cs typeface="Times New Roman" pitchFamily="18" charset="0"/>
            </a:rPr>
            <a:t>The encumbered assets are mostly related with the Group’s funding operations - namely with the ECB and via REPO operations - through the issuance of mortgage bonds and securitisation programs. The type of assets used as collateral for these financing transactions are different Loans to Customers’ portfolios, supporting securitisation programs and mortgage bonds issues, either placed outside of the Group or intended to reinforce the collateral pool with the ECB and to collateralise REPO operations from the money markets. Another part of the collateralisation of operations of the latter type, as well as financing from the European Investment Bank, is obtained though sovereign debt eligible for central banks, together with bonds issued by public sector companies.</a:t>
          </a: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lang="pt-PT" sz="900" b="0" i="0" u="none" strike="noStrike" kern="0" cap="none" spc="0" normalizeH="0" baseline="0" noProof="0">
            <a:ln>
              <a:noFill/>
            </a:ln>
            <a:solidFill>
              <a:srgbClr val="575756"/>
            </a:solidFill>
            <a:effectLst/>
            <a:uLnTx/>
            <a:uFillTx/>
            <a:latin typeface="FocoMbcp"/>
            <a:ea typeface="+mn-ea"/>
            <a:cs typeface="Times New Roman" pitchFamily="18" charset="0"/>
          </a:endParaRPr>
        </a:p>
        <a:p>
          <a:pPr marL="0" marR="0" lvl="0" indent="0" algn="just" defTabSz="914400" rtl="0" eaLnBrk="1" fontAlgn="auto" latinLnBrk="0" hangingPunct="1">
            <a:lnSpc>
              <a:spcPct val="100000"/>
            </a:lnSpc>
            <a:spcBef>
              <a:spcPts val="0"/>
            </a:spcBef>
            <a:spcAft>
              <a:spcPts val="0"/>
            </a:spcAft>
            <a:buClrTx/>
            <a:buSzTx/>
            <a:buFontTx/>
            <a:buNone/>
            <a:tabLst/>
            <a:defRPr/>
          </a:pPr>
          <a:r>
            <a:rPr kumimoji="0" lang="pt-PT" sz="900" b="0" i="0" u="none" strike="noStrike" kern="0" cap="none" spc="0" normalizeH="0" baseline="0" noProof="0">
              <a:ln>
                <a:noFill/>
              </a:ln>
              <a:solidFill>
                <a:srgbClr val="575756"/>
              </a:solidFill>
              <a:effectLst/>
              <a:uLnTx/>
              <a:uFillTx/>
              <a:latin typeface="FocoMbcp"/>
              <a:ea typeface="+mn-ea"/>
              <a:cs typeface="Times New Roman" pitchFamily="18" charset="0"/>
            </a:rPr>
            <a:t>On 31 December 2019, the Other assets: Other, in the amount of Euros 7,520,436,000, although not encumbered, are mostly related to the Group’s activity, namely, to: investments in associated companies and subsidiaries, tangible assets and investment properties, intangible assets, assets associated with derivatives and current and deferred taxes.</a:t>
          </a: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lang="pt-PT" sz="900" b="0" i="0" u="none" strike="noStrike" kern="0" cap="none" spc="0" normalizeH="0" baseline="0" noProof="0">
            <a:ln>
              <a:noFill/>
            </a:ln>
            <a:solidFill>
              <a:srgbClr val="575756"/>
            </a:solidFill>
            <a:effectLst/>
            <a:uLnTx/>
            <a:uFillTx/>
            <a:latin typeface="FocoMbcp"/>
            <a:ea typeface="+mn-ea"/>
            <a:cs typeface="Times New Roman" pitchFamily="18" charset="0"/>
          </a:endParaRPr>
        </a:p>
        <a:p>
          <a:pPr marL="0" marR="0" lvl="0" indent="0" algn="just" defTabSz="914400" rtl="0" eaLnBrk="1" fontAlgn="auto" latinLnBrk="0" hangingPunct="1">
            <a:lnSpc>
              <a:spcPct val="100000"/>
            </a:lnSpc>
            <a:spcBef>
              <a:spcPts val="0"/>
            </a:spcBef>
            <a:spcAft>
              <a:spcPts val="0"/>
            </a:spcAft>
            <a:buClrTx/>
            <a:buSzTx/>
            <a:buFontTx/>
            <a:buNone/>
            <a:tabLst/>
            <a:defRPr/>
          </a:pPr>
          <a:r>
            <a:rPr kumimoji="0" lang="pt-PT" sz="900" b="0" i="0" u="none" strike="noStrike" kern="0" cap="none" spc="0" normalizeH="0" baseline="0" noProof="0">
              <a:ln>
                <a:noFill/>
              </a:ln>
              <a:solidFill>
                <a:srgbClr val="575756"/>
              </a:solidFill>
              <a:effectLst/>
              <a:uLnTx/>
              <a:uFillTx/>
              <a:latin typeface="FocoMbcp"/>
              <a:ea typeface="+mn-ea"/>
              <a:cs typeface="Times New Roman" pitchFamily="18" charset="0"/>
            </a:rPr>
            <a:t>On 31 December 2019, the Group has an Euros 12.5 billion BCP Covered Bond Programme (“BCP Programme”) with Euros 8.2 billion of covered bonds outstanding. The BCP Programme is backed by a Euros 11.7 billion portfolio of residential mortgages, providing an overcollateralization (“OC”) of 42.3% that is above the minimum of 14% currently required by rating agencies. The former BII covered bond programme has been terminated on 28 March 2019.</a:t>
          </a: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lang="pt-PT" sz="900" b="0" i="0" u="none" strike="noStrike" kern="0" cap="none" spc="0" normalizeH="0" baseline="0" noProof="0">
            <a:ln>
              <a:noFill/>
            </a:ln>
            <a:solidFill>
              <a:srgbClr val="575756"/>
            </a:solidFill>
            <a:effectLst/>
            <a:uLnTx/>
            <a:uFillTx/>
            <a:latin typeface="FocoMbcp"/>
            <a:ea typeface="+mn-ea"/>
            <a:cs typeface="Times New Roman" pitchFamily="18" charset="0"/>
          </a:endParaRPr>
        </a:p>
        <a:p>
          <a:pPr marL="0" marR="0" lvl="0" indent="0" algn="just" defTabSz="914400" rtl="0" eaLnBrk="1" fontAlgn="auto" latinLnBrk="0" hangingPunct="1">
            <a:lnSpc>
              <a:spcPct val="100000"/>
            </a:lnSpc>
            <a:spcBef>
              <a:spcPts val="0"/>
            </a:spcBef>
            <a:spcAft>
              <a:spcPts val="0"/>
            </a:spcAft>
            <a:buClrTx/>
            <a:buSzTx/>
            <a:buFontTx/>
            <a:buNone/>
            <a:tabLst/>
            <a:defRPr/>
          </a:pPr>
          <a:r>
            <a:rPr kumimoji="0" lang="pt-PT" sz="900" b="0" i="0" u="none" strike="noStrike" kern="0" cap="none" spc="0" normalizeH="0" baseline="0" noProof="0">
              <a:ln>
                <a:noFill/>
              </a:ln>
              <a:solidFill>
                <a:srgbClr val="575756"/>
              </a:solidFill>
              <a:effectLst/>
              <a:uLnTx/>
              <a:uFillTx/>
              <a:latin typeface="FocoMbcp"/>
              <a:ea typeface="+mn-ea"/>
              <a:cs typeface="Times New Roman" pitchFamily="18" charset="0"/>
            </a:rPr>
            <a:t>The Portuguese covered bond legislation ensures covered bond holders the benefit of dual-recourse over the issuer, together with a special preferential claim over the respectively assigned residential mortgage portfolios, with precedence over any other creditors, with covered bond law superseding the general bankruptcy regulation. Residential mortgages in a cover pool are subject to certain eligibility criteria inscribed in the Portuguese covered bond legislation, which include a maximum LTV of 80%, delinquency of no more than 90 days and first lien mortgages (or, if otherwise, all preceding liens being included in the cover pool) over properties located in the EU. BCP Programme documentation limit property location to Portugal.</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pttpgbl4.bcpcorp.net\Global4\5012370_DCIG\DCIG\Susana%20Vasconcelos\Relat&#243;rios\2016\dezembro%202016\Modelo%20Custos%20e%20Reporte%20-%20201612_vs_20170221_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DCTB\5012370_DCIG\Trabalho\Data2018%2009\Relatorios%20Oficiais\Relat&#243;rio%20Grupo%20BCP%2030%20de%20setembro%20de%202018_PT.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RiskOffice\Relat&#243;rios\Relatorios_2019\Relatorio%20de%20Disciplina%20de%20Mercado%202018\Divulga&#231;&#227;o%20anual%20DM%202018_E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supostos"/>
      <sheetName val="Nota Pensões 201612"/>
      <sheetName val="Carteira FP_BCP_201612"/>
      <sheetName val="Lançamentos 201612"/>
      <sheetName val="dctb 201612"/>
      <sheetName val="Auxiliar Contabilidade 201612"/>
      <sheetName val="Accounting 201612"/>
      <sheetName val="DADOS 2016"/>
      <sheetName val="Split G&amp;L 2013"/>
      <sheetName val="Apoio BdP"/>
      <sheetName val="Evolução G&amp;L"/>
      <sheetName val="Split G&amp;L 2015"/>
      <sheetName val="Split G&amp;L 2016"/>
      <sheetName val="Amort G&amp;L"/>
      <sheetName val="Assumptions &amp; Data"/>
      <sheetName val="Nota Pensões 201606"/>
      <sheetName val="Auxiliar Contabilidade 2016"/>
      <sheetName val="Lançamentos 2016"/>
      <sheetName val="Carteira FP_BCP_201606"/>
      <sheetName val="Lançamentos 201606"/>
      <sheetName val="dctb 201606"/>
      <sheetName val="Auxiliar Contabilidade 201606"/>
      <sheetName val="Accounting 201606"/>
      <sheetName val="Carteira FP_BCP_201512"/>
      <sheetName val="Nota Pensões 201512"/>
      <sheetName val="Auxiliar Contabilidade 201512"/>
      <sheetName val="Lançamentos 201512"/>
      <sheetName val="Accounting 201512"/>
      <sheetName val="dctb 201512"/>
      <sheetName val="DADOS 2015 - FUNDO"/>
      <sheetName val="DADOS 2015 - EXTRA-FUNDO"/>
      <sheetName val="Nota Pensões 201506"/>
      <sheetName val="201506 - Carteira FP_BCP"/>
      <sheetName val="Accounting 201506"/>
      <sheetName val="Auxiliar Contabilidade 201506"/>
      <sheetName val="Lançamentos 201506"/>
      <sheetName val="dctb 201506"/>
      <sheetName val="ER 201512 F&amp;C"/>
      <sheetName val="Sensibilidades 2016"/>
      <sheetName val="Sensibilidades 2015"/>
      <sheetName val="Sensibilidades 2014"/>
      <sheetName val="Sensibilidades 2013"/>
      <sheetName val="Nota Pensões 2014"/>
      <sheetName val="Nota Pensões 201312"/>
      <sheetName val="Nota Pensões 201212"/>
      <sheetName val="G&amp;L - 2014"/>
      <sheetName val="Custos Benefícios Reforma 2014"/>
      <sheetName val="Custo PA e PP 2014"/>
      <sheetName val="DADOS 2014 - FUNDO"/>
      <sheetName val="DADOS 2014 - EXTRA-FUNDO"/>
      <sheetName val="Custo Benefícios Reforma 201412"/>
      <sheetName val="Auxiliar Contabilidade 2014"/>
      <sheetName val="Lançamentos 2014"/>
      <sheetName val="dctb 2014"/>
      <sheetName val="G&amp;L - 201406"/>
      <sheetName val="Custos Benefícios Reforma 20146"/>
      <sheetName val="Custo PA e PP 201412"/>
      <sheetName val="Custo PA e PP 201406"/>
      <sheetName val="Custo PA e PP 2013"/>
      <sheetName val="DADOS 2013 - FUNDO"/>
      <sheetName val="DADOS 2013 - EXTRA-FUNDO"/>
      <sheetName val="SM - Situação Especial 2013"/>
      <sheetName val="N4 AVISO12_2001"/>
      <sheetName val="Custos Prémio Antiguidade 1306"/>
      <sheetName val="Custos Prémio Antiguidade 2013"/>
      <sheetName val="G&amp;L - 2013"/>
      <sheetName val="G&amp;L - 2012"/>
      <sheetName val="ER 2013 F&amp;C"/>
      <sheetName val="BdP Quadro 2-Responsab. e Fundo"/>
      <sheetName val="G&amp;L - 2011"/>
      <sheetName val="G&amp;L - 2010"/>
      <sheetName val="G&amp;L - 2009"/>
      <sheetName val="G&amp;L - 2008"/>
      <sheetName val="G&amp;L - 2007"/>
      <sheetName val="Custos Benefícios Reforma 2013"/>
      <sheetName val="Custos Reforma 201312"/>
      <sheetName val="Custos Reforma 201306"/>
      <sheetName val="Custos Benefícios Reforma 2012"/>
      <sheetName val="SM - Situação Especial 201206"/>
      <sheetName val="DADOS 2012 - FUNDO"/>
      <sheetName val="DADOS 2012 - EXTRA-FUNDO"/>
      <sheetName val="201206 - Activos Financeiros"/>
      <sheetName val="Curtailments Liabilities"/>
      <sheetName val="N12 AVISO12_2001"/>
      <sheetName val="Custos Benefícios Reforma 2011"/>
      <sheetName val="DADOS 2011 - FUNDO 1112"/>
      <sheetName val="DADOS 2011 - EXTRA-FUNDO 1112"/>
      <sheetName val="DADOS 2011 - FUNDO 1106"/>
      <sheetName val="DADOS 2011 - EXTRA-FUNDO 1106"/>
      <sheetName val="Custos Benefícios Reforma 2010"/>
      <sheetName val="DADOS 2010 - FUNDO 1012"/>
      <sheetName val="DADOS 2010 - EXTRA-FUNDO 1012"/>
      <sheetName val="DADOS 2010 - FUNDO 1006"/>
      <sheetName val="DADOS 2010 - EXTRA-FUNDO 1006"/>
      <sheetName val="Custos Benefícios Reforma 09"/>
      <sheetName val="DADOS 2009 - FUNDO 0912"/>
      <sheetName val="DADOS 2009 - EXTRA-FUNDO 0912"/>
      <sheetName val="DADOS 2009 - FUNDO 0906"/>
      <sheetName val="DADOS 2009 - EXTRA-FUNDO 0906"/>
      <sheetName val="Custos Benefícios Reforma 08"/>
      <sheetName val="DADOS 2008 - FUNDO"/>
      <sheetName val="DADOS 2008 - EXTRA-FUNDO"/>
      <sheetName val="Custos com Pensões 2007"/>
      <sheetName val="DADOS 2007 - FUNDO"/>
      <sheetName val="DADOS 2007 - EXTRA-FUNDO"/>
      <sheetName val="G_P Actuariais Totais 2006"/>
      <sheetName val="G_P Fin Fundo 2006"/>
      <sheetName val="G_P não Fin Extra Fundo 2006"/>
      <sheetName val="G_P não Fin Fundo 2006"/>
      <sheetName val="Custos com Pensões 2006"/>
      <sheetName val="Custos Prémio Antiguidade 2012"/>
      <sheetName val="Custos Prémio Antiguidade 1112"/>
      <sheetName val="Custos Prémio Antiguidade 1012"/>
      <sheetName val="Custos Prémio Antiguidade 1006"/>
      <sheetName val="Custos Prémio Antiguidade 0912"/>
      <sheetName val="Custos Prémio Antiguidade 08"/>
      <sheetName val="Custos Prémio Antiguidade 2007"/>
      <sheetName val="Custos Prémio Antiguidade 2006"/>
      <sheetName val="201412 - Carteira FP_BCP"/>
      <sheetName val="201312 - Carteira FP_BCP"/>
      <sheetName val="201212 - Carteira FP_BCP"/>
      <sheetName val="DADOS 2006 - FUNDO"/>
      <sheetName val="DADOS 2006 - EXTRA-FUNDO"/>
      <sheetName val="DADOS 2005 - FUNDO"/>
      <sheetName val="DADOS 2005 - EXTRA-F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3">
          <cell r="M3">
            <v>1000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itura"/>
      <sheetName val="Plano"/>
      <sheetName val="Notas Automáticas"/>
      <sheetName val="DR's Sintese IAS CONS - Ver. PT"/>
      <sheetName val="DR's Sintese IAS CONS - Ver Tri"/>
      <sheetName val="OCI"/>
      <sheetName val="OCI TRIM"/>
      <sheetName val="BS's Sintese IAS CONS - Ver PT"/>
      <sheetName val="Mapa 'CX FL' FIN CONS - Ver. PT"/>
      <sheetName val="Rec. 'Equity' - Versão PT"/>
      <sheetName val="Nota 1 - Pág. seg. Ver PT"/>
      <sheetName val="Notas 2 a 17 - Versão PT"/>
      <sheetName val="Notas 18 a 26 - Versão PT"/>
      <sheetName val="Notas 27 a 47 FIN - Versão PT"/>
      <sheetName val="Notas 48 - 50AVersão PT"/>
      <sheetName val="Notas 50B FIN - Versão PT"/>
      <sheetName val="Nota 50C - 51A Versão PT"/>
      <sheetName val="Nota 51B - Versão PT"/>
      <sheetName val="Nota 51C - Versão PT"/>
      <sheetName val="Nota 51D Versão PT"/>
      <sheetName val="Nota 52A Versão PT"/>
      <sheetName val="Nota 52B PT"/>
      <sheetName val="Nota 52C-55 Versão PT"/>
      <sheetName val="Nota 56 e 57 A Versão PT "/>
      <sheetName val="Nota 57 B PT "/>
      <sheetName val="Nota 57 C PT"/>
      <sheetName val="Nota 58 Versão PT"/>
      <sheetName val="Relatório BP"/>
      <sheetName val="Relatório Read CMVM"/>
      <sheetName val="Income Statement - GB"/>
      <sheetName val="Income Statement Quarter - GB"/>
      <sheetName val="Comprehensive income"/>
      <sheetName val="Comprehensive income - Quarter"/>
      <sheetName val="Balance - GB"/>
      <sheetName val="Mapa 'Cash Flow' FIN - GB"/>
      <sheetName val="Rec. Sit. Líq. - GB"/>
      <sheetName val="Note 1 - Pág. seg.  GB"/>
      <sheetName val="Notes 2 to 17 - GB"/>
      <sheetName val="Notes 18 to 26 - GB"/>
      <sheetName val="Notes 27 to 47 - GB"/>
      <sheetName val="Notes 48 - 50A GB"/>
      <sheetName val="Note 50B - GB"/>
      <sheetName val="Note 50C- 51A GB"/>
      <sheetName val="Note 51B - GB"/>
      <sheetName val="Note 51C - GB"/>
      <sheetName val="Notes 51D- GB "/>
      <sheetName val="Notes 52A GB"/>
      <sheetName val="Nota 52B GB"/>
      <sheetName val="Notes 52C-55 GB"/>
      <sheetName val="Notes 56-57 A GB"/>
      <sheetName val="Nota 57 B GB"/>
      <sheetName val="Nota 57 C GB"/>
      <sheetName val="Note 58GB"/>
      <sheetName val="Dem's CONS Release - PT"/>
      <sheetName val="Dem's CONS Release - GB"/>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750">
          <cell r="G750">
            <v>0</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Template 1-I"/>
      <sheetName val="Template 1-II"/>
      <sheetName val="Template 2"/>
      <sheetName val="Template 3"/>
      <sheetName val="Template 4"/>
      <sheetName val="Template 5-I"/>
      <sheetName val="Template 5-II"/>
      <sheetName val="Template 7"/>
      <sheetName val="Template 8"/>
      <sheetName val="Template 9"/>
      <sheetName val="Template 10"/>
      <sheetName val="Template 11"/>
      <sheetName val="Template 12"/>
      <sheetName val="Template 13"/>
      <sheetName val="Template 14"/>
      <sheetName val="Template 15"/>
      <sheetName val="Template 16"/>
      <sheetName val="Template 17"/>
      <sheetName val="Template 18"/>
      <sheetName val="Template 19"/>
      <sheetName val="Template 20"/>
      <sheetName val="Template 21-I"/>
      <sheetName val="Template 21-II"/>
      <sheetName val="Template 23"/>
      <sheetName val="Template 24"/>
      <sheetName val="Template 25"/>
      <sheetName val="Template 26"/>
      <sheetName val="Template 27"/>
      <sheetName val="Template 28"/>
      <sheetName val="Template 29-I"/>
      <sheetName val="Template 29-II"/>
      <sheetName val="Template 31"/>
      <sheetName val="Template 32"/>
      <sheetName val="Template 33"/>
      <sheetName val="Template 34"/>
      <sheetName val="Template 35"/>
      <sheetName val="Template 36"/>
      <sheetName val="Template 37"/>
      <sheetName val="Template 38-I "/>
      <sheetName val="Template 38-II"/>
      <sheetName val="Table 6"/>
      <sheetName val="Table 7"/>
      <sheetName val="Table 8"/>
      <sheetName val="Table 10"/>
      <sheetName val="Table 26"/>
      <sheetName val="Table 47"/>
      <sheetName val="Table 48"/>
      <sheetName val="Table 50"/>
      <sheetName val="Table 51"/>
      <sheetName val="Table 52"/>
      <sheetName val="Table 55"/>
      <sheetName val="Table 60"/>
      <sheetName val="Table 61"/>
      <sheetName val="Table 62"/>
      <sheetName val="Table 63"/>
      <sheetName val="Table 64"/>
      <sheetName val="Table 65"/>
      <sheetName val="ANNEX 1"/>
      <sheetName val="ANNEX 2"/>
      <sheetName val="ANNEX 3"/>
      <sheetName val="ANNEX 4"/>
      <sheetName val="ANNEX 5"/>
    </sheetNames>
    <sheetDataSet>
      <sheetData sheetId="0"/>
      <sheetData sheetId="1">
        <row r="3">
          <cell r="B3" t="str">
            <v>I - Differences between accounting and regulatory scopes of consolidation</v>
          </cell>
        </row>
      </sheetData>
      <sheetData sheetId="2">
        <row r="3">
          <cell r="B3" t="str">
            <v>II - Mapping of financial statement categories with regulatory risk categories</v>
          </cell>
        </row>
      </sheetData>
      <sheetData sheetId="3">
        <row r="3">
          <cell r="B3" t="str">
            <v xml:space="preserve">Main sources of differences between regulatory exposure amounts and carrying values in financial statements </v>
          </cell>
        </row>
      </sheetData>
      <sheetData sheetId="4">
        <row r="3">
          <cell r="B3" t="str">
            <v>Outline of the differences in the scopes of consolidation (entity by entity)</v>
          </cell>
        </row>
      </sheetData>
      <sheetData sheetId="5">
        <row r="3">
          <cell r="B3" t="str">
            <v>Overview of RWA</v>
          </cell>
        </row>
      </sheetData>
      <sheetData sheetId="6">
        <row r="3">
          <cell r="B3" t="str">
            <v>I - IRB - Specialised lending</v>
          </cell>
        </row>
      </sheetData>
      <sheetData sheetId="7">
        <row r="3">
          <cell r="B3" t="str">
            <v>II - IRB - Equities</v>
          </cell>
        </row>
      </sheetData>
      <sheetData sheetId="8">
        <row r="3">
          <cell r="B3" t="str">
            <v>Total and average net amount of exposures</v>
          </cell>
        </row>
      </sheetData>
      <sheetData sheetId="9">
        <row r="3">
          <cell r="B3" t="str">
            <v>Geographical breakdown of exposures</v>
          </cell>
        </row>
      </sheetData>
      <sheetData sheetId="10">
        <row r="3">
          <cell r="B3" t="str">
            <v>Concentration of exposures by industry or counterparty types</v>
          </cell>
        </row>
      </sheetData>
      <sheetData sheetId="11">
        <row r="3">
          <cell r="B3" t="str">
            <v>Maturity of exposures</v>
          </cell>
        </row>
      </sheetData>
      <sheetData sheetId="12">
        <row r="3">
          <cell r="B3" t="str">
            <v>Credit quality of exposures by exposure class and instrument</v>
          </cell>
        </row>
      </sheetData>
      <sheetData sheetId="13">
        <row r="3">
          <cell r="B3" t="str">
            <v>Credit quality of exposures by industry or counterparty types</v>
          </cell>
        </row>
      </sheetData>
      <sheetData sheetId="14">
        <row r="3">
          <cell r="B3" t="str">
            <v>Credit quality of exposures by geography</v>
          </cell>
        </row>
      </sheetData>
      <sheetData sheetId="15"/>
      <sheetData sheetId="16"/>
      <sheetData sheetId="17">
        <row r="3">
          <cell r="B3" t="str">
            <v>Changes in the stock of general and specific credit risk adjustments</v>
          </cell>
        </row>
      </sheetData>
      <sheetData sheetId="18">
        <row r="3">
          <cell r="B3" t="str">
            <v>Changes in the stock of defaulted and impaired loans and debt securities</v>
          </cell>
        </row>
      </sheetData>
      <sheetData sheetId="19">
        <row r="3">
          <cell r="B3" t="str">
            <v>CRM Techniques - Overview</v>
          </cell>
        </row>
      </sheetData>
      <sheetData sheetId="20">
        <row r="3">
          <cell r="B3" t="str">
            <v>Standardised approach - Credit risk exposure and CRM effects</v>
          </cell>
        </row>
      </sheetData>
      <sheetData sheetId="21">
        <row r="3">
          <cell r="B3" t="str">
            <v>Standardised approach - Exposures by regulatory portfolio and risk weight</v>
          </cell>
        </row>
      </sheetData>
      <sheetData sheetId="22">
        <row r="3">
          <cell r="B3" t="str">
            <v>IRB approach - Credit risk exposures by exposure class and PD range</v>
          </cell>
        </row>
        <row r="4">
          <cell r="B4" t="str">
            <v>I - CORPORATE</v>
          </cell>
        </row>
      </sheetData>
      <sheetData sheetId="23">
        <row r="3">
          <cell r="B3" t="str">
            <v>IRB approach - Credit risk exposures by exposure class and PD range</v>
          </cell>
        </row>
        <row r="4">
          <cell r="B4" t="str">
            <v>II - RETAIL</v>
          </cell>
        </row>
      </sheetData>
      <sheetData sheetId="24">
        <row r="3">
          <cell r="B3" t="str">
            <v>RWA flow statements of credit risk exposures under the IRB approach</v>
          </cell>
        </row>
      </sheetData>
      <sheetData sheetId="25">
        <row r="3">
          <cell r="B3" t="str">
            <v>IRB approach – Backtesting of PD per exposure class</v>
          </cell>
        </row>
      </sheetData>
      <sheetData sheetId="26">
        <row r="3">
          <cell r="B3" t="str">
            <v>Analysis of CCR exposure by approach</v>
          </cell>
        </row>
      </sheetData>
      <sheetData sheetId="27">
        <row r="3">
          <cell r="B3" t="str">
            <v>CVA capital charge</v>
          </cell>
        </row>
      </sheetData>
      <sheetData sheetId="28">
        <row r="3">
          <cell r="B3" t="str">
            <v>Exposures to CCPs</v>
          </cell>
        </row>
      </sheetData>
      <sheetData sheetId="29">
        <row r="3">
          <cell r="B3" t="str">
            <v>Standardised approach – CCR exposures by regulatory portfolio and risk</v>
          </cell>
        </row>
      </sheetData>
      <sheetData sheetId="30">
        <row r="3">
          <cell r="B3" t="str">
            <v>IRB approach – CCR exposures by portfolio and PD scale</v>
          </cell>
        </row>
        <row r="4">
          <cell r="B4" t="str">
            <v>I - CORPORATE</v>
          </cell>
        </row>
      </sheetData>
      <sheetData sheetId="31">
        <row r="3">
          <cell r="B3" t="str">
            <v>IRB approach – CCR exposures by portfolio and PD scale</v>
          </cell>
        </row>
        <row r="4">
          <cell r="B4" t="str">
            <v>II - RETAIL</v>
          </cell>
        </row>
      </sheetData>
      <sheetData sheetId="32">
        <row r="3">
          <cell r="B3" t="str">
            <v>IRB approach - Impact of netting and collateral held on exposure values</v>
          </cell>
        </row>
      </sheetData>
      <sheetData sheetId="33">
        <row r="3">
          <cell r="B3" t="str">
            <v>Composition of collateral for exposures to CCR</v>
          </cell>
        </row>
      </sheetData>
      <sheetData sheetId="34">
        <row r="3">
          <cell r="B3" t="str">
            <v>Credit derivatives exposures</v>
          </cell>
        </row>
      </sheetData>
      <sheetData sheetId="35">
        <row r="3">
          <cell r="B3" t="str">
            <v>Market risk under the standardised approach</v>
          </cell>
        </row>
      </sheetData>
      <sheetData sheetId="36">
        <row r="3">
          <cell r="B3" t="str">
            <v>Market risk under the IMA</v>
          </cell>
        </row>
      </sheetData>
      <sheetData sheetId="37">
        <row r="3">
          <cell r="B3" t="str">
            <v>RWA flow statements of market risk exposures under the IMA</v>
          </cell>
        </row>
      </sheetData>
      <sheetData sheetId="38">
        <row r="3">
          <cell r="B3" t="str">
            <v>IMA values for trading portfolios</v>
          </cell>
        </row>
      </sheetData>
      <sheetData sheetId="39">
        <row r="4">
          <cell r="B4" t="str">
            <v>Backtesting of the Trading Book (Portugal)</v>
          </cell>
        </row>
        <row r="5">
          <cell r="B5" t="str">
            <v>I - Hypothetical results</v>
          </cell>
        </row>
      </sheetData>
      <sheetData sheetId="40">
        <row r="4">
          <cell r="B4" t="str">
            <v>Backtesting of the Trading Book (Portugal)</v>
          </cell>
        </row>
        <row r="5">
          <cell r="B5" t="str">
            <v>II - Actual results</v>
          </cell>
        </row>
      </sheetData>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showGridLines="0" topLeftCell="A10" zoomScale="130" zoomScaleNormal="130" workbookViewId="0">
      <selection activeCell="B10" sqref="B10:C10"/>
    </sheetView>
  </sheetViews>
  <sheetFormatPr defaultRowHeight="11.25"/>
  <cols>
    <col min="1" max="1" width="3.7109375" style="1455" customWidth="1"/>
    <col min="2" max="2" width="15.7109375" style="1455" customWidth="1"/>
    <col min="3" max="3" width="90.7109375" style="1455" customWidth="1"/>
    <col min="4" max="4" width="3.7109375" style="1455" customWidth="1"/>
    <col min="5" max="5" width="15.7109375" style="1455" customWidth="1"/>
    <col min="6" max="6" width="90.7109375" style="1455" customWidth="1"/>
    <col min="7" max="16384" width="9.140625" style="1455"/>
  </cols>
  <sheetData>
    <row r="1" spans="1:6">
      <c r="A1" s="1454"/>
      <c r="B1" s="1454"/>
      <c r="C1" s="1454"/>
      <c r="D1" s="1454"/>
    </row>
    <row r="2" spans="1:6">
      <c r="A2" s="1454"/>
      <c r="B2" s="1454"/>
      <c r="C2" s="1454"/>
      <c r="D2" s="1454"/>
    </row>
    <row r="3" spans="1:6">
      <c r="A3" s="1454"/>
      <c r="B3" s="1454"/>
      <c r="C3" s="1454"/>
      <c r="D3" s="1454"/>
    </row>
    <row r="4" spans="1:6">
      <c r="A4" s="1454"/>
      <c r="B4" s="1454"/>
      <c r="C4" s="1454"/>
      <c r="D4" s="1454"/>
    </row>
    <row r="5" spans="1:6">
      <c r="A5" s="1454"/>
      <c r="B5" s="1454"/>
      <c r="C5" s="1454"/>
      <c r="D5" s="1454"/>
    </row>
    <row r="6" spans="1:6">
      <c r="A6" s="1454"/>
      <c r="B6" s="1454"/>
      <c r="C6" s="1454"/>
      <c r="D6" s="1454"/>
    </row>
    <row r="7" spans="1:6" ht="27.75">
      <c r="A7" s="1454"/>
      <c r="B7" s="1496" t="s">
        <v>2172</v>
      </c>
      <c r="C7" s="1496"/>
      <c r="D7" s="1454"/>
    </row>
    <row r="8" spans="1:6" ht="15">
      <c r="A8" s="1454"/>
      <c r="B8" s="1497" t="s">
        <v>2116</v>
      </c>
      <c r="C8" s="1497"/>
      <c r="D8" s="1454"/>
    </row>
    <row r="9" spans="1:6">
      <c r="A9" s="1454"/>
      <c r="B9" s="1454"/>
      <c r="C9" s="1454"/>
      <c r="D9" s="1454"/>
    </row>
    <row r="10" spans="1:6" ht="36" customHeight="1">
      <c r="A10" s="1454"/>
      <c r="B10" s="1498" t="s">
        <v>2117</v>
      </c>
      <c r="C10" s="1498"/>
      <c r="D10" s="1454"/>
      <c r="E10" s="1498" t="s">
        <v>2119</v>
      </c>
      <c r="F10" s="1498"/>
    </row>
    <row r="11" spans="1:6" ht="20.100000000000001" customHeight="1">
      <c r="A11" s="1454"/>
      <c r="B11" s="1456" t="s">
        <v>2120</v>
      </c>
      <c r="C11" s="1457" t="s">
        <v>2173</v>
      </c>
      <c r="D11" s="1458"/>
      <c r="E11" s="1456" t="s">
        <v>2162</v>
      </c>
      <c r="F11" s="1457" t="s">
        <v>1894</v>
      </c>
    </row>
    <row r="12" spans="1:6" ht="20.100000000000001" customHeight="1">
      <c r="A12" s="1454"/>
      <c r="B12" s="1456" t="s">
        <v>2121</v>
      </c>
      <c r="C12" s="1457" t="s">
        <v>2174</v>
      </c>
      <c r="D12" s="1458"/>
      <c r="E12" s="1456" t="s">
        <v>2163</v>
      </c>
      <c r="F12" s="1457" t="s">
        <v>1898</v>
      </c>
    </row>
    <row r="13" spans="1:6" ht="20.100000000000001" customHeight="1">
      <c r="A13" s="1454"/>
      <c r="B13" s="1456" t="s">
        <v>2122</v>
      </c>
      <c r="C13" s="1457" t="s">
        <v>2175</v>
      </c>
      <c r="D13" s="1458"/>
      <c r="E13" s="1456" t="s">
        <v>2164</v>
      </c>
      <c r="F13" s="1457" t="s">
        <v>1928</v>
      </c>
    </row>
    <row r="14" spans="1:6" ht="20.100000000000001" customHeight="1">
      <c r="A14" s="1454"/>
      <c r="B14" s="1456" t="s">
        <v>2123</v>
      </c>
      <c r="C14" s="1457" t="s">
        <v>2176</v>
      </c>
      <c r="D14" s="1458"/>
      <c r="E14" s="1456" t="s">
        <v>2165</v>
      </c>
      <c r="F14" s="1457" t="s">
        <v>1939</v>
      </c>
    </row>
    <row r="15" spans="1:6" ht="20.100000000000001" customHeight="1">
      <c r="A15" s="1459"/>
      <c r="B15" s="1456" t="s">
        <v>2124</v>
      </c>
      <c r="C15" s="1457" t="s">
        <v>2177</v>
      </c>
      <c r="D15" s="1458"/>
      <c r="E15" s="1456" t="s">
        <v>2166</v>
      </c>
      <c r="F15" s="1457" t="s">
        <v>1940</v>
      </c>
    </row>
    <row r="16" spans="1:6" ht="20.100000000000001" customHeight="1">
      <c r="A16" s="1459"/>
      <c r="B16" s="1456" t="s">
        <v>2125</v>
      </c>
      <c r="C16" s="1457" t="s">
        <v>2178</v>
      </c>
      <c r="D16" s="1458"/>
      <c r="E16" s="1456" t="s">
        <v>2167</v>
      </c>
      <c r="F16" s="1457" t="s">
        <v>1947</v>
      </c>
    </row>
    <row r="17" spans="1:14" ht="20.100000000000001" customHeight="1">
      <c r="A17" s="1459"/>
      <c r="B17" s="1456" t="s">
        <v>2126</v>
      </c>
      <c r="C17" s="1457" t="s">
        <v>2179</v>
      </c>
      <c r="D17" s="1458"/>
      <c r="E17" s="1456" t="s">
        <v>2168</v>
      </c>
      <c r="F17" s="1457" t="s">
        <v>1968</v>
      </c>
    </row>
    <row r="18" spans="1:14" ht="20.100000000000001" customHeight="1">
      <c r="A18" s="1454"/>
      <c r="B18" s="1460" t="s">
        <v>2127</v>
      </c>
      <c r="C18" s="1461" t="s">
        <v>2180</v>
      </c>
      <c r="D18" s="1458"/>
      <c r="E18" s="1456" t="s">
        <v>2169</v>
      </c>
      <c r="F18" s="1457" t="s">
        <v>1987</v>
      </c>
    </row>
    <row r="19" spans="1:14" ht="20.100000000000001" customHeight="1">
      <c r="A19" s="1459"/>
      <c r="B19" s="1456" t="s">
        <v>2128</v>
      </c>
      <c r="C19" s="1457" t="s">
        <v>2181</v>
      </c>
      <c r="D19" s="1462"/>
      <c r="E19" s="1456" t="s">
        <v>2170</v>
      </c>
      <c r="F19" s="1457" t="s">
        <v>2002</v>
      </c>
      <c r="G19" s="1463"/>
      <c r="H19" s="1463"/>
    </row>
    <row r="20" spans="1:14" ht="20.100000000000001" customHeight="1">
      <c r="A20" s="1459"/>
      <c r="B20" s="1456" t="s">
        <v>2129</v>
      </c>
      <c r="C20" s="1457" t="s">
        <v>2182</v>
      </c>
      <c r="D20" s="1462"/>
      <c r="E20" s="1456" t="s">
        <v>2171</v>
      </c>
      <c r="F20" s="1457" t="s">
        <v>2013</v>
      </c>
      <c r="G20" s="1463"/>
      <c r="H20" s="1463"/>
    </row>
    <row r="21" spans="1:14" ht="20.100000000000001" customHeight="1">
      <c r="A21" s="1459"/>
      <c r="B21" s="1456" t="s">
        <v>2130</v>
      </c>
      <c r="C21" s="1457" t="s">
        <v>2183</v>
      </c>
      <c r="D21" s="1462"/>
      <c r="E21" s="776"/>
      <c r="F21" s="1463"/>
      <c r="G21" s="1463"/>
      <c r="H21" s="1463"/>
    </row>
    <row r="22" spans="1:14" ht="20.100000000000001" customHeight="1">
      <c r="A22" s="1459"/>
      <c r="B22" s="1456" t="s">
        <v>2131</v>
      </c>
      <c r="C22" s="1457" t="s">
        <v>2184</v>
      </c>
      <c r="D22" s="1462"/>
      <c r="E22" s="776"/>
      <c r="F22" s="1463"/>
      <c r="G22" s="1463"/>
      <c r="H22" s="1463"/>
    </row>
    <row r="23" spans="1:14" ht="20.100000000000001" customHeight="1">
      <c r="A23" s="1459"/>
      <c r="B23" s="1456" t="s">
        <v>2132</v>
      </c>
      <c r="C23" s="1457" t="s">
        <v>2185</v>
      </c>
      <c r="D23" s="1458"/>
      <c r="E23" s="1499" t="s">
        <v>2118</v>
      </c>
      <c r="F23" s="1499"/>
    </row>
    <row r="24" spans="1:14" ht="20.100000000000001" customHeight="1">
      <c r="A24" s="1459"/>
      <c r="B24" s="1456" t="s">
        <v>2133</v>
      </c>
      <c r="C24" s="1457" t="s">
        <v>2186</v>
      </c>
      <c r="D24" s="1464"/>
      <c r="E24" s="1494" t="s">
        <v>1312</v>
      </c>
      <c r="F24" s="1495"/>
      <c r="G24" s="1465"/>
      <c r="H24" s="1465"/>
      <c r="I24" s="1465"/>
    </row>
    <row r="25" spans="1:14" ht="20.100000000000001" customHeight="1">
      <c r="A25" s="1459"/>
      <c r="B25" s="1456" t="s">
        <v>2134</v>
      </c>
      <c r="C25" s="1457" t="s">
        <v>2187</v>
      </c>
      <c r="D25" s="1458"/>
      <c r="E25" s="1494" t="s">
        <v>1324</v>
      </c>
      <c r="F25" s="1495"/>
    </row>
    <row r="26" spans="1:14" ht="20.100000000000001" customHeight="1">
      <c r="A26" s="1459"/>
      <c r="B26" s="1460" t="s">
        <v>2135</v>
      </c>
      <c r="C26" s="1461" t="s">
        <v>2188</v>
      </c>
      <c r="D26" s="1458"/>
      <c r="E26" s="1494" t="s">
        <v>1325</v>
      </c>
      <c r="F26" s="1495"/>
    </row>
    <row r="27" spans="1:14" ht="20.100000000000001" customHeight="1">
      <c r="A27" s="1459"/>
      <c r="B27" s="1460" t="s">
        <v>2136</v>
      </c>
      <c r="C27" s="1461" t="s">
        <v>2188</v>
      </c>
      <c r="D27" s="1458"/>
      <c r="E27" s="1494" t="s">
        <v>2229</v>
      </c>
      <c r="F27" s="1495"/>
    </row>
    <row r="28" spans="1:14" ht="20.100000000000001" customHeight="1">
      <c r="A28" s="1459"/>
      <c r="B28" s="1456" t="s">
        <v>2137</v>
      </c>
      <c r="C28" s="1457" t="s">
        <v>2189</v>
      </c>
      <c r="D28" s="1466"/>
      <c r="E28" s="1494" t="s">
        <v>1417</v>
      </c>
      <c r="F28" s="1495"/>
    </row>
    <row r="29" spans="1:14" ht="20.100000000000001" customHeight="1">
      <c r="A29" s="1459"/>
      <c r="B29" s="1456" t="s">
        <v>2138</v>
      </c>
      <c r="C29" s="1457" t="s">
        <v>2190</v>
      </c>
      <c r="D29" s="1466"/>
      <c r="E29" s="1494" t="s">
        <v>1433</v>
      </c>
      <c r="F29" s="1495"/>
    </row>
    <row r="30" spans="1:14" ht="20.100000000000001" customHeight="1">
      <c r="A30" s="1459"/>
      <c r="B30" s="1456" t="s">
        <v>2139</v>
      </c>
      <c r="C30" s="1457" t="s">
        <v>2191</v>
      </c>
      <c r="D30" s="1467"/>
      <c r="E30" s="1494" t="s">
        <v>1441</v>
      </c>
      <c r="F30" s="1495"/>
    </row>
    <row r="31" spans="1:14" ht="20.100000000000001" customHeight="1">
      <c r="A31" s="1459"/>
      <c r="B31" s="1456" t="s">
        <v>2140</v>
      </c>
      <c r="C31" s="1457" t="s">
        <v>2192</v>
      </c>
      <c r="D31" s="1467"/>
      <c r="E31" s="1494" t="s">
        <v>1452</v>
      </c>
      <c r="F31" s="1495"/>
      <c r="G31" s="1465"/>
    </row>
    <row r="32" spans="1:14" ht="20.100000000000001" customHeight="1">
      <c r="A32" s="1459"/>
      <c r="B32" s="1456" t="s">
        <v>2141</v>
      </c>
      <c r="C32" s="1457" t="s">
        <v>2193</v>
      </c>
      <c r="D32" s="1467"/>
      <c r="E32" s="1494" t="s">
        <v>2230</v>
      </c>
      <c r="F32" s="1495"/>
      <c r="G32" s="1465"/>
      <c r="H32" s="1465"/>
      <c r="I32" s="1465"/>
      <c r="J32" s="1465"/>
      <c r="K32" s="1465"/>
      <c r="L32" s="1465"/>
      <c r="M32" s="1465"/>
      <c r="N32" s="1465"/>
    </row>
    <row r="33" spans="1:14" ht="20.100000000000001" customHeight="1">
      <c r="A33" s="1459"/>
      <c r="B33" s="1456" t="s">
        <v>2142</v>
      </c>
      <c r="C33" s="1457" t="s">
        <v>2194</v>
      </c>
      <c r="D33" s="1467"/>
      <c r="E33" s="1494" t="s">
        <v>1478</v>
      </c>
      <c r="F33" s="1495"/>
      <c r="G33" s="1465"/>
      <c r="H33" s="1465"/>
      <c r="I33" s="1465"/>
      <c r="J33" s="1465"/>
      <c r="K33" s="1465"/>
      <c r="L33" s="1465"/>
      <c r="M33" s="1465"/>
      <c r="N33" s="1465"/>
    </row>
    <row r="34" spans="1:14" ht="20.100000000000001" customHeight="1">
      <c r="A34" s="1459"/>
      <c r="B34" s="1456" t="s">
        <v>2143</v>
      </c>
      <c r="C34" s="1457" t="s">
        <v>2195</v>
      </c>
      <c r="D34" s="1466"/>
      <c r="E34" s="1494" t="s">
        <v>1494</v>
      </c>
      <c r="F34" s="1495"/>
    </row>
    <row r="35" spans="1:14" ht="20.100000000000001" customHeight="1">
      <c r="A35" s="1454"/>
      <c r="B35" s="1468" t="s">
        <v>2144</v>
      </c>
      <c r="C35" s="1461" t="s">
        <v>2180</v>
      </c>
      <c r="D35" s="1466"/>
      <c r="E35" s="1494" t="s">
        <v>2231</v>
      </c>
      <c r="F35" s="1495"/>
    </row>
    <row r="36" spans="1:14" ht="20.100000000000001" customHeight="1">
      <c r="A36" s="1459"/>
      <c r="B36" s="1456" t="s">
        <v>2145</v>
      </c>
      <c r="C36" s="1457" t="s">
        <v>2196</v>
      </c>
      <c r="D36" s="1467"/>
      <c r="E36" s="1494" t="s">
        <v>1509</v>
      </c>
      <c r="F36" s="1495"/>
    </row>
    <row r="37" spans="1:14" ht="20.100000000000001" customHeight="1">
      <c r="A37" s="1459"/>
      <c r="B37" s="1456" t="s">
        <v>2146</v>
      </c>
      <c r="C37" s="1457" t="s">
        <v>2197</v>
      </c>
      <c r="D37" s="1469"/>
      <c r="E37" s="1494" t="s">
        <v>1512</v>
      </c>
      <c r="F37" s="1495"/>
      <c r="G37" s="1463"/>
      <c r="H37" s="1463"/>
      <c r="I37" s="1463"/>
      <c r="J37" s="1463"/>
    </row>
    <row r="38" spans="1:14" ht="20.100000000000001" customHeight="1">
      <c r="A38" s="1459"/>
      <c r="B38" s="1456" t="s">
        <v>2147</v>
      </c>
      <c r="C38" s="1457" t="s">
        <v>2198</v>
      </c>
      <c r="D38" s="1467"/>
      <c r="E38" s="1494" t="s">
        <v>1520</v>
      </c>
      <c r="F38" s="1495"/>
      <c r="G38" s="1465"/>
      <c r="H38" s="1465"/>
    </row>
    <row r="39" spans="1:14" ht="20.100000000000001" customHeight="1">
      <c r="A39" s="1459"/>
      <c r="B39" s="1456" t="s">
        <v>2148</v>
      </c>
      <c r="C39" s="1457" t="s">
        <v>2199</v>
      </c>
      <c r="D39" s="1467"/>
      <c r="E39" s="1494" t="s">
        <v>2232</v>
      </c>
      <c r="F39" s="1495"/>
      <c r="G39" s="1465"/>
      <c r="H39" s="1465"/>
    </row>
    <row r="40" spans="1:14" ht="20.100000000000001" customHeight="1">
      <c r="A40" s="1459"/>
      <c r="B40" s="1456" t="s">
        <v>2149</v>
      </c>
      <c r="C40" s="1457" t="s">
        <v>2200</v>
      </c>
      <c r="D40" s="1467"/>
      <c r="E40" s="1494" t="s">
        <v>1556</v>
      </c>
      <c r="F40" s="1495"/>
    </row>
    <row r="41" spans="1:14" ht="20.100000000000001" customHeight="1">
      <c r="A41" s="1459"/>
      <c r="B41" s="1456" t="s">
        <v>2150</v>
      </c>
      <c r="C41" s="1457" t="s">
        <v>2201</v>
      </c>
      <c r="D41" s="1467"/>
      <c r="E41" s="1494" t="s">
        <v>1578</v>
      </c>
      <c r="F41" s="1495"/>
      <c r="G41" s="1465"/>
      <c r="H41" s="1465"/>
      <c r="I41" s="1465"/>
      <c r="J41" s="1465"/>
      <c r="K41" s="1465"/>
    </row>
    <row r="42" spans="1:14" ht="20.100000000000001" customHeight="1">
      <c r="A42" s="1459"/>
      <c r="B42" s="1456" t="s">
        <v>2151</v>
      </c>
      <c r="C42" s="1457" t="s">
        <v>2202</v>
      </c>
      <c r="D42" s="1467"/>
      <c r="E42" s="1494" t="s">
        <v>1675</v>
      </c>
      <c r="F42" s="1495"/>
      <c r="G42" s="1465"/>
      <c r="H42" s="1465"/>
      <c r="I42" s="1465"/>
      <c r="J42" s="1465"/>
      <c r="K42" s="1465"/>
    </row>
    <row r="43" spans="1:14" ht="20.100000000000001" customHeight="1">
      <c r="A43" s="1459"/>
      <c r="B43" s="1456" t="s">
        <v>2151</v>
      </c>
      <c r="C43" s="1457" t="s">
        <v>2203</v>
      </c>
      <c r="D43" s="1470"/>
      <c r="E43" s="1494" t="s">
        <v>2233</v>
      </c>
      <c r="F43" s="1495"/>
    </row>
    <row r="44" spans="1:14" ht="20.100000000000001" customHeight="1">
      <c r="A44" s="1454"/>
      <c r="B44" s="1468" t="s">
        <v>2152</v>
      </c>
      <c r="C44" s="1461" t="s">
        <v>2180</v>
      </c>
      <c r="D44" s="1470"/>
      <c r="E44" s="1494" t="s">
        <v>1868</v>
      </c>
      <c r="F44" s="1495"/>
    </row>
    <row r="45" spans="1:14" ht="20.100000000000001" customHeight="1">
      <c r="A45" s="1459"/>
      <c r="B45" s="1456" t="s">
        <v>2153</v>
      </c>
      <c r="C45" s="1457" t="s">
        <v>2204</v>
      </c>
      <c r="D45" s="1466"/>
      <c r="E45" s="1494" t="s">
        <v>1872</v>
      </c>
      <c r="F45" s="1495"/>
    </row>
    <row r="46" spans="1:14" ht="20.100000000000001" customHeight="1">
      <c r="A46" s="1459"/>
      <c r="B46" s="1456" t="s">
        <v>2154</v>
      </c>
      <c r="C46" s="1457" t="s">
        <v>2205</v>
      </c>
      <c r="D46" s="1467"/>
      <c r="E46" s="1471"/>
      <c r="F46" s="1465"/>
      <c r="G46" s="1465"/>
    </row>
    <row r="47" spans="1:14" ht="20.100000000000001" customHeight="1">
      <c r="A47" s="1459"/>
      <c r="B47" s="1456" t="s">
        <v>2155</v>
      </c>
      <c r="C47" s="1457" t="s">
        <v>2206</v>
      </c>
      <c r="D47" s="1467"/>
      <c r="E47" s="1472"/>
      <c r="F47" s="1465"/>
      <c r="G47" s="1465"/>
    </row>
    <row r="48" spans="1:14" ht="20.100000000000001" customHeight="1">
      <c r="A48" s="1459"/>
      <c r="B48" s="1456" t="s">
        <v>2156</v>
      </c>
      <c r="C48" s="1457" t="s">
        <v>2207</v>
      </c>
      <c r="D48" s="1467"/>
      <c r="E48" s="1472"/>
    </row>
    <row r="49" spans="1:8" ht="20.100000000000001" customHeight="1">
      <c r="A49" s="1459"/>
      <c r="B49" s="1456" t="s">
        <v>2157</v>
      </c>
      <c r="C49" s="1457" t="s">
        <v>2208</v>
      </c>
      <c r="D49" s="1467"/>
      <c r="E49" s="1472"/>
    </row>
    <row r="50" spans="1:8" ht="20.100000000000001" customHeight="1">
      <c r="A50" s="1459"/>
      <c r="B50" s="1456" t="s">
        <v>2158</v>
      </c>
      <c r="C50" s="1457" t="s">
        <v>2209</v>
      </c>
      <c r="D50" s="1467"/>
      <c r="E50" s="1469"/>
      <c r="F50" s="1465"/>
      <c r="G50" s="1465"/>
      <c r="H50" s="1465"/>
    </row>
    <row r="51" spans="1:8" ht="24.75" customHeight="1">
      <c r="A51" s="1459"/>
      <c r="B51" s="1456" t="s">
        <v>2159</v>
      </c>
      <c r="C51" s="1457" t="s">
        <v>2210</v>
      </c>
      <c r="D51" s="1467"/>
      <c r="E51" s="1467"/>
      <c r="F51" s="1465"/>
      <c r="G51" s="1465"/>
      <c r="H51" s="1465"/>
    </row>
    <row r="52" spans="1:8" ht="20.100000000000001" customHeight="1">
      <c r="A52" s="1459"/>
      <c r="B52" s="1456" t="s">
        <v>2160</v>
      </c>
      <c r="C52" s="1457" t="s">
        <v>2211</v>
      </c>
      <c r="D52" s="1466"/>
      <c r="E52" s="1467"/>
    </row>
    <row r="53" spans="1:8" ht="20.100000000000001" customHeight="1">
      <c r="A53" s="1459"/>
      <c r="B53" s="1456" t="s">
        <v>2161</v>
      </c>
      <c r="C53" s="1457" t="s">
        <v>2212</v>
      </c>
      <c r="D53" s="1466"/>
      <c r="E53" s="1472"/>
    </row>
    <row r="54" spans="1:8" s="1454" customFormat="1" ht="24.95" customHeight="1">
      <c r="C54" s="1465"/>
      <c r="E54" s="1467"/>
    </row>
    <row r="55" spans="1:8" s="1454" customFormat="1" ht="24.95" customHeight="1">
      <c r="C55" s="1465"/>
      <c r="E55" s="1467"/>
    </row>
    <row r="56" spans="1:8" s="1454" customFormat="1" ht="24.95" customHeight="1">
      <c r="C56" s="1465"/>
      <c r="E56" s="1472"/>
    </row>
    <row r="57" spans="1:8" s="1454" customFormat="1" ht="24.95" customHeight="1">
      <c r="C57" s="1465"/>
      <c r="E57" s="1472"/>
    </row>
    <row r="58" spans="1:8" s="1454" customFormat="1" ht="24.95" customHeight="1">
      <c r="C58" s="1465"/>
      <c r="E58" s="1472"/>
    </row>
    <row r="59" spans="1:8" s="1454" customFormat="1" ht="24.95" customHeight="1">
      <c r="C59" s="1465"/>
      <c r="E59" s="1467"/>
    </row>
    <row r="60" spans="1:8">
      <c r="E60" s="1467"/>
    </row>
    <row r="61" spans="1:8">
      <c r="E61" s="1472"/>
    </row>
    <row r="62" spans="1:8">
      <c r="E62" s="1472"/>
    </row>
    <row r="63" spans="1:8">
      <c r="E63" s="1467"/>
    </row>
    <row r="64" spans="1:8">
      <c r="E64" s="1467"/>
    </row>
    <row r="65" spans="5:5">
      <c r="E65" s="1472"/>
    </row>
    <row r="66" spans="5:5">
      <c r="E66" s="1472"/>
    </row>
    <row r="67" spans="5:5">
      <c r="E67" s="1454"/>
    </row>
    <row r="68" spans="5:5">
      <c r="E68" s="1454"/>
    </row>
    <row r="69" spans="5:5">
      <c r="E69" s="1454"/>
    </row>
    <row r="70" spans="5:5">
      <c r="E70" s="1454"/>
    </row>
    <row r="71" spans="5:5">
      <c r="E71" s="1454"/>
    </row>
    <row r="72" spans="5:5">
      <c r="E72" s="1454"/>
    </row>
  </sheetData>
  <sheetProtection formatCells="0" formatColumns="0" formatRows="0" insertColumns="0" insertRows="0" insertHyperlinks="0" deleteColumns="0" deleteRows="0"/>
  <mergeCells count="27">
    <mergeCell ref="E24:F24"/>
    <mergeCell ref="B7:C7"/>
    <mergeCell ref="B8:C8"/>
    <mergeCell ref="B10:C10"/>
    <mergeCell ref="E10:F10"/>
    <mergeCell ref="E23:F23"/>
    <mergeCell ref="E36:F36"/>
    <mergeCell ref="E25:F25"/>
    <mergeCell ref="E26:F26"/>
    <mergeCell ref="E27:F27"/>
    <mergeCell ref="E28:F28"/>
    <mergeCell ref="E29:F29"/>
    <mergeCell ref="E30:F30"/>
    <mergeCell ref="E31:F31"/>
    <mergeCell ref="E32:F32"/>
    <mergeCell ref="E33:F33"/>
    <mergeCell ref="E34:F34"/>
    <mergeCell ref="E35:F35"/>
    <mergeCell ref="E43:F43"/>
    <mergeCell ref="E44:F44"/>
    <mergeCell ref="E45:F45"/>
    <mergeCell ref="E37:F37"/>
    <mergeCell ref="E38:F38"/>
    <mergeCell ref="E39:F39"/>
    <mergeCell ref="E40:F40"/>
    <mergeCell ref="E41:F41"/>
    <mergeCell ref="E42:F42"/>
  </mergeCells>
  <hyperlinks>
    <hyperlink ref="B11" location="'M1-I GL 2016 11'!B2" display="Modelo 1 - EU LI1 (I)" xr:uid="{00000000-0004-0000-0000-000000000000}"/>
    <hyperlink ref="C11" location="'M1-I GL 2016 11'!B2" display="Diferenças entre os âmbitos da consolidação contabilística e regulamentar" xr:uid="{00000000-0004-0000-0000-000001000000}"/>
    <hyperlink ref="B12" location="'M1-II GL 2016 11'!B2" display="Modelo 1 - EU LI1 (II)" xr:uid="{00000000-0004-0000-0000-000002000000}"/>
    <hyperlink ref="C12" location="'M1-II GL 2016 11'!B2" display="Mapeamento das categorias das demonstrações financeiras com as categorias de risco regulamentar" xr:uid="{00000000-0004-0000-0000-000003000000}"/>
    <hyperlink ref="B13" location="'M2 GL 2016 11'!A1" display="Modelo 2 - EU LI2" xr:uid="{00000000-0004-0000-0000-000004000000}"/>
    <hyperlink ref="C13" location="'M2 GL 2016 11'!B2" display="Principais fontes de diferenças entre os montantes das posições em risco regulamentares e os valores contabilísticos das demonstrações financeiras" xr:uid="{00000000-0004-0000-0000-000005000000}"/>
    <hyperlink ref="B14" location="'M3 GL 2016 11'!B2" display="Modelo 3 - EU LI3" xr:uid="{00000000-0004-0000-0000-000006000000}"/>
    <hyperlink ref="C14" location="'M3 GL 2016 11'!B2" display="Especificação das diferenças no âmbito da consolidação (entidade por entidade)" xr:uid="{00000000-0004-0000-0000-000007000000}"/>
    <hyperlink ref="B15" location="'M4 GL 2016 11'!B2" display="Modelo 4 - EU OV1" xr:uid="{00000000-0004-0000-0000-000008000000}"/>
    <hyperlink ref="C15" location="'M4 GL 2016 11'!B2" display="Visão geral dos ativos ponderados pelo risco (RWA)" xr:uid="{00000000-0004-0000-0000-000009000000}"/>
    <hyperlink ref="B16" location="'M5-I GL 2016 11'!B2" display="Modelo 5 - EU CR10 (I)" xr:uid="{00000000-0004-0000-0000-00000A000000}"/>
    <hyperlink ref="C16" location="'M5-I GL 2016 11'!B2" display="IRB - Empréstimos especializados" xr:uid="{00000000-0004-0000-0000-00000B000000}"/>
    <hyperlink ref="B17" location="'M5-II GL 2016 11'!B2" display="Modelo 5 - EU CR10 (II)" xr:uid="{00000000-0004-0000-0000-00000C000000}"/>
    <hyperlink ref="C17" location="'M5-II GL 2016 11'!B2" display="IRB - Ações" xr:uid="{00000000-0004-0000-0000-00000D000000}"/>
    <hyperlink ref="B19" location="'M7 GL 2016 11'!B2" display="Modelo 7 - EU CRB-B" xr:uid="{00000000-0004-0000-0000-00000E000000}"/>
    <hyperlink ref="C19" location="'M7 GL 2016 11'!B2" display="Montante total e montante médio das posições em risco líquidas" xr:uid="{00000000-0004-0000-0000-00000F000000}"/>
    <hyperlink ref="B20" location="'M8 GL 2016 11'!B2" display="Modelo 8 - EU CRB-C" xr:uid="{00000000-0004-0000-0000-000010000000}"/>
    <hyperlink ref="C20" location="'M8 GL 2016 11'!B2" display="Repartição geográfica das posições em risco" xr:uid="{00000000-0004-0000-0000-000011000000}"/>
    <hyperlink ref="B21" location="'M9 GL 2016 11'!B2" display="Modelo 9 - EU CRB-D" xr:uid="{00000000-0004-0000-0000-000012000000}"/>
    <hyperlink ref="C21" location="'M9 GL 2016 11'!B2" display="Concentração das posições em risco por setor ou tipo de contraparte" xr:uid="{00000000-0004-0000-0000-000013000000}"/>
    <hyperlink ref="B22" location="'M10 GL 2016 11'!B2" display="Modelo 10 - EU CRB-E" xr:uid="{00000000-0004-0000-0000-000014000000}"/>
    <hyperlink ref="C22" location="'M10 GL 2016 11'!B2" display="Prazo de vencimento residual das posições em risco" xr:uid="{00000000-0004-0000-0000-000015000000}"/>
    <hyperlink ref="B23" location="'M11 GL 2016 11'!B2" display="Modelo 11 - EU CR1-A" xr:uid="{00000000-0004-0000-0000-000016000000}"/>
    <hyperlink ref="C23" location="'M11 GL 2016 11'!B2" display="Qualidade de crédito das posições em risco por classe de risco e instrumento" xr:uid="{00000000-0004-0000-0000-000017000000}"/>
    <hyperlink ref="B24" location="'M12 GL 2016 11'!B2" display="Modelo 12 - EU CR1-B" xr:uid="{00000000-0004-0000-0000-000018000000}"/>
    <hyperlink ref="C24" location="'M12 GL 2016 11'!B2" display="Qualidade de crédito das posições em risco por setor ou tipo de contraparte" xr:uid="{00000000-0004-0000-0000-000019000000}"/>
    <hyperlink ref="B25" location="'M13 GL 2016 11'!B2" display="Modelo 13 - EU CR1-C" xr:uid="{00000000-0004-0000-0000-00001A000000}"/>
    <hyperlink ref="C25" location="'M13 GL 2016 11'!B2" display="Qualidade de crédito das posições em risco por zona geográfica" xr:uid="{00000000-0004-0000-0000-00001B000000}"/>
    <hyperlink ref="B28" location="'M16 GL 2016 11'!B2" display="Modelo 16 - EU CR2-A" xr:uid="{00000000-0004-0000-0000-00001C000000}"/>
    <hyperlink ref="C28" location="'M16 GL 2016 11'!B2" display="Variações no conjunto dos ajustamentos para o risco específico e geral do crédito" xr:uid="{00000000-0004-0000-0000-00001D000000}"/>
    <hyperlink ref="B29" location="'M17 GL 2016 11'!B2" display="Modelo 17 - EU CR2-B" xr:uid="{00000000-0004-0000-0000-00001E000000}"/>
    <hyperlink ref="C29" location="'M17 GL 2016 11'!B2" display="Variações no conjunto dos empréstimos e títulos de dívida em situação de incumprimento ou imparidade" xr:uid="{00000000-0004-0000-0000-00001F000000}"/>
    <hyperlink ref="B30" location="'M18 GL 2016 11'!B2" display="Modelo 18 - EU CR3" xr:uid="{00000000-0004-0000-0000-000020000000}"/>
    <hyperlink ref="C30" location="'M18 GL 2016 11'!B2" display="Técnicas de CRM - Visão Geral" xr:uid="{00000000-0004-0000-0000-000021000000}"/>
    <hyperlink ref="B31" location="'M19 GL 2016 11'!B2" display="Modelo 19 - EU CR4" xr:uid="{00000000-0004-0000-0000-000022000000}"/>
    <hyperlink ref="C31" location="'M19 GL 2016 11'!B2" display="Método Padrão - Posições em risco de crédito e efeitos CRM" xr:uid="{00000000-0004-0000-0000-000023000000}"/>
    <hyperlink ref="B32" location="'M20 GL 2016 11'!B2" display="Modelo 20 - EU CR5" xr:uid="{00000000-0004-0000-0000-000024000000}"/>
    <hyperlink ref="C32" location="'M20 GL 2016 11'!B2" display="Método Padrão - Exposições e ponderadores por classes de risco regulamentares" xr:uid="{00000000-0004-0000-0000-000025000000}"/>
    <hyperlink ref="B33" location="'M21-I GL 2016 11'!B2" display="Modelo 21 - EU CR6 (I)" xr:uid="{00000000-0004-0000-0000-000026000000}"/>
    <hyperlink ref="C33" location="'M21-I GL 2016 11'!B2" display="Método IRB - Posições em risco de cédito por classes de risco e intervalo de PD - EMPRESAS" xr:uid="{00000000-0004-0000-0000-000027000000}"/>
    <hyperlink ref="B34" location="'M21-II GL 2016 11'!B2" display="Modelo 21 - EU CR6 (II)" xr:uid="{00000000-0004-0000-0000-000028000000}"/>
    <hyperlink ref="C34" location="'M21-II GL 2016 11'!B2" display="Método IRB - Posições em risco de cédito por classes de risco e intervalo de PD - RETALHO" xr:uid="{00000000-0004-0000-0000-000029000000}"/>
    <hyperlink ref="B36" location="'M23 GL 2016 11'!B2" display="Modelo 23 - EU CR8" xr:uid="{00000000-0004-0000-0000-00002A000000}"/>
    <hyperlink ref="C36" location="'M23 GL 2016 11'!B2" display="Declarações de fluxos de RWA para o risco de crédito de acordo com o método IRB" xr:uid="{00000000-0004-0000-0000-00002B000000}"/>
    <hyperlink ref="B37" location="'M24 GL 2016 11'!B2" display="Modelo 24 - EU CR9" xr:uid="{00000000-0004-0000-0000-00002C000000}"/>
    <hyperlink ref="C37" location="'M24 GL 2016 11'!B2" display="Método IRB - Verificações a posteriori de PD por classe de risco" xr:uid="{00000000-0004-0000-0000-00002D000000}"/>
    <hyperlink ref="B38" location="'M25 GL 2016 11'!B2" display="Modelo 25 - EU CCR1" xr:uid="{00000000-0004-0000-0000-00002E000000}"/>
    <hyperlink ref="C38" location="'M25 GL 2016 11'!B2" display="Análise de exposição a CCR por método" xr:uid="{00000000-0004-0000-0000-00002F000000}"/>
    <hyperlink ref="B39" location="'M26 GL 2016 11'!B2" display="Modelo 26 - EU CCR2" xr:uid="{00000000-0004-0000-0000-000030000000}"/>
    <hyperlink ref="C39" location="'M26 GL 2016 11'!B2" display="Requisito de fundos próprios para risco de CVA" xr:uid="{00000000-0004-0000-0000-000031000000}"/>
    <hyperlink ref="B40" location="'M27 GL 2016 11'!B2" display="Modelo 27 - EU CCR8" xr:uid="{00000000-0004-0000-0000-000032000000}"/>
    <hyperlink ref="C40" location="'M27 GL 2016 11'!B2" display="Posições em risco sobre CCP" xr:uid="{00000000-0004-0000-0000-000033000000}"/>
    <hyperlink ref="B41" location="'M28 GL 2016 11'!B2" display="Modelo 28 - EU CCR3" xr:uid="{00000000-0004-0000-0000-000034000000}"/>
    <hyperlink ref="C41" location="'M28 GL 2016 11'!B2" display="Método Padrão - exposições a CCR por carteiras e risco regulamentares" xr:uid="{00000000-0004-0000-0000-000035000000}"/>
    <hyperlink ref="B42" location="'M29-I GL 2016 11'!B2" display="Modelo 29 - EU CCR4" xr:uid="{00000000-0004-0000-0000-000036000000}"/>
    <hyperlink ref="B43" location="'M29-II GL 2016 11'!B2" display="Modelo 29 - EU CCR4" xr:uid="{00000000-0004-0000-0000-000037000000}"/>
    <hyperlink ref="C43" location="'M29-II GL 2016 11'!B2" display="Método IRB - exposições a CCR por carteira e escala de PD - RETALHO" xr:uid="{00000000-0004-0000-0000-000038000000}"/>
    <hyperlink ref="B45" location="'M31 GL 2016 11'!B2" display="Modelo 31 - EU CCR5-A" xr:uid="{00000000-0004-0000-0000-000039000000}"/>
    <hyperlink ref="C45" location="'M31 GL 2016 11'!B2" display="Método IRB - Impacto da compensação e cauções detidas nos valores das posições em risco" xr:uid="{00000000-0004-0000-0000-00003A000000}"/>
    <hyperlink ref="B46" location="'M32 GL 2016 11'!B2" display="Modelo 32 - EU CCR5-B" xr:uid="{00000000-0004-0000-0000-00003B000000}"/>
    <hyperlink ref="C46" location="'M32 GL 2016 11'!B2" display="Composição de cauções para exposições a CCR" xr:uid="{00000000-0004-0000-0000-00003C000000}"/>
    <hyperlink ref="B47" location="'M33 GL 2016 11'!B2" display="Modelo 33 - EU CCR6" xr:uid="{00000000-0004-0000-0000-00003D000000}"/>
    <hyperlink ref="C47" location="'M33 GL 2016 11'!B2" display="Posições em risco sobre derivados de crédito" xr:uid="{00000000-0004-0000-0000-00003E000000}"/>
    <hyperlink ref="B48" location="'M34 GL 2016 11'!B2" display="Modelo 34 - EU MR1" xr:uid="{00000000-0004-0000-0000-00003F000000}"/>
    <hyperlink ref="C48" location="'M34 GL 2016 11'!B2" display="Risco de mercado de acordo com o método padrão" xr:uid="{00000000-0004-0000-0000-000040000000}"/>
    <hyperlink ref="B49" location="'M35 GL 2016 11'!B2" display="Modelo 35 - EU MR2-A" xr:uid="{00000000-0004-0000-0000-000041000000}"/>
    <hyperlink ref="B50" location="'M36 GL 2016 11'!B2" display="Modelo 36 - EU MR2-B" xr:uid="{00000000-0004-0000-0000-000042000000}"/>
    <hyperlink ref="C50" location="'M36 GL 2016 11'!B2" display="Declarações de fluxos de RWA para os riscos de mercado de acordo com o método IMA" xr:uid="{00000000-0004-0000-0000-000043000000}"/>
    <hyperlink ref="B51" location="'M37 GL 2016 11'!B2" display="Modelo 37 - EU MR3" xr:uid="{00000000-0004-0000-0000-000044000000}"/>
    <hyperlink ref="C51" location="'M37 GL 2016 11'!B2" display="Valores IMA para carteira de negociação" xr:uid="{00000000-0004-0000-0000-000045000000}"/>
    <hyperlink ref="B52" location="'M38-I GL 2016 11 '!B2" display="Modelo 38 - EU MR4 (I)" xr:uid="{00000000-0004-0000-0000-000046000000}"/>
    <hyperlink ref="C52" location="'M38-I GL 2016 11 '!B2" display="Backtest sobre a carteira de negociação de portugal - Resultados hipotéticos" xr:uid="{00000000-0004-0000-0000-000047000000}"/>
    <hyperlink ref="B53" location="'M38-II GL 2016 11'!B2" display="Modelo 38 - EU MR4 (II)" xr:uid="{00000000-0004-0000-0000-000048000000}"/>
    <hyperlink ref="C53" location="'M38-II GL 2016 11'!B2" display="Backtest sobre a carteira de negociação de portugal - Resultados reais" xr:uid="{00000000-0004-0000-0000-000049000000}"/>
    <hyperlink ref="E11" location="'M1 GL 2018 10'!B2" display="Modelo 1 - EU LI1 (I)" xr:uid="{00000000-0004-0000-0000-00004A000000}"/>
    <hyperlink ref="F11" location="'M1 GL 2018 10'!B2" display="Diferenças entre os âmbitos da consolidação contabilística e regulamentar" xr:uid="{00000000-0004-0000-0000-00004B000000}"/>
    <hyperlink ref="E12" location="'M2 GL 2018 10'!B2" display="Modelo 1 - EU LI1 (II)" xr:uid="{00000000-0004-0000-0000-00004C000000}"/>
    <hyperlink ref="F12" location="'M2 GL 2018 10'!B2" display="Mapeamento das categorias das demonstrações financeiras com as categorias de risco regulamentar" xr:uid="{00000000-0004-0000-0000-00004D000000}"/>
    <hyperlink ref="E13" location="'M3 GL 2018 10'!B2" display="Modelo 2 - EU LI2" xr:uid="{00000000-0004-0000-0000-00004E000000}"/>
    <hyperlink ref="F13" location="'M3 GL 2018 10'!B2" display="Qualidade de crédito das exposições produtivas e não produtivas por dias em atraso" xr:uid="{00000000-0004-0000-0000-00004F000000}"/>
    <hyperlink ref="E14" location="'M4 GL 2018 10'!B2" display="Modelo 4" xr:uid="{00000000-0004-0000-0000-000050000000}"/>
    <hyperlink ref="F14" location="'M4 GL 2018 10'!B2" display="Exposições produtivas e não produtivas e respetivas provisões" xr:uid="{00000000-0004-0000-0000-000051000000}"/>
    <hyperlink ref="E15" location="'M5 GL 2018 10'!B2" display="Modelo 5" xr:uid="{00000000-0004-0000-0000-000052000000}"/>
    <hyperlink ref="F15" location="'M5 GL 2018 10'!B2" display="Qualidade das exposições não produtivas por geografias" xr:uid="{00000000-0004-0000-0000-000053000000}"/>
    <hyperlink ref="E16" location="'M6 GL 2018 10'!B2" display="Modelo 6" xr:uid="{00000000-0004-0000-0000-000054000000}"/>
    <hyperlink ref="F16" location="'M6 GL 2018 10'!B2" display="Qualidade de crédito dos empréstimos e adiantamentos por setor de atividade" xr:uid="{00000000-0004-0000-0000-000055000000}"/>
    <hyperlink ref="E17" location="'M7 GL 2018 10 '!B2" display="Modelo 7" xr:uid="{00000000-0004-0000-0000-000056000000}"/>
    <hyperlink ref="F17" location="'M7 GL 2018 10 '!B2" display="Avaliação das garantias - empréstimos e adiantamentos " xr:uid="{00000000-0004-0000-0000-000057000000}"/>
    <hyperlink ref="E18" location="'M8 GL 2018 10'!B2" display="Modelo 8" xr:uid="{00000000-0004-0000-0000-000058000000}"/>
    <hyperlink ref="F18" location="'M8 GL 2018 10'!B2" display="Alterações no montante de empréstimos e adiantamentos não produtivos " xr:uid="{00000000-0004-0000-0000-000059000000}"/>
    <hyperlink ref="E19" location="'M9 GL 2018 10'!B2" display="Modelo 9" xr:uid="{00000000-0004-0000-0000-00005A000000}"/>
    <hyperlink ref="F19" location="'M9 GL 2018 10'!B2" display="Garantias obtidas por tomada de posse e processos de execução " xr:uid="{00000000-0004-0000-0000-00005B000000}"/>
    <hyperlink ref="E20" location="'M10 GL 2018 10'!B2" display="Modelo 10" xr:uid="{00000000-0004-0000-0000-00005C000000}"/>
    <hyperlink ref="F20" location="'M10 GL 2018 10'!B2" display="Garantias obtidas por aquisição de posse e processos de execução – repartição por antiguidade " xr:uid="{00000000-0004-0000-0000-00005D000000}"/>
    <hyperlink ref="E24:F24" location="'SREP requirements'!A1" display="Minimum capital requirements from SREP" xr:uid="{00000000-0004-0000-0000-00005E000000}"/>
    <hyperlink ref="E25:F25" location="'Capital ratios'!A1" display="Capital ratios and summary of the main aggregates" xr:uid="{00000000-0004-0000-0000-00005F000000}"/>
    <hyperlink ref="E26:F26" location="'Acct VS Regulat Capital'!A1" display="Reconciliation between accounting and regulatory capital" xr:uid="{00000000-0004-0000-0000-000060000000}"/>
    <hyperlink ref="E27:F27" location="'Leverage ratio'!A1" display="Leverage ratio at December 31st 2019 (Leverage ratio disclosure Template)" xr:uid="{00000000-0004-0000-0000-000061000000}"/>
    <hyperlink ref="E28:F28" location="'Off-balance facilities'!A1" display="Off-balance sheet credit facilities" xr:uid="{00000000-0004-0000-0000-000062000000}"/>
    <hyperlink ref="E29:F29" location="'Banking Book Equities'!A1" display="Equity exposures in the banking Book" xr:uid="{00000000-0004-0000-0000-000063000000}"/>
    <hyperlink ref="E30:F30" location="'Equity risk class'!A1" display="Equity risk class exposures" xr:uid="{00000000-0004-0000-0000-000064000000}"/>
    <hyperlink ref="E31:F31" location="'Securit. main features'!A1" display="Main features of securitisations" xr:uid="{00000000-0004-0000-0000-000065000000}"/>
    <hyperlink ref="E32:F32" location="'Securit. IRB (Traditional)'!A1" display="Securitisations: IRB Approach (Traditional)" xr:uid="{00000000-0004-0000-0000-000066000000}"/>
    <hyperlink ref="E33:F33" location="'Securit. IRB (Synthetic)'!A1" display="Securitisations: IRB Approach (Synthetic)" xr:uid="{00000000-0004-0000-0000-000067000000}"/>
    <hyperlink ref="E34:F34" location="'Trading Book stress tests'!A1" display="Stress tests over the Trading Book" xr:uid="{00000000-0004-0000-0000-000068000000}"/>
    <hyperlink ref="E35:F35" location="'OpRisk relevant indicator'!A1" display="Operational risk relevant indicator" xr:uid="{00000000-0004-0000-0000-000069000000}"/>
    <hyperlink ref="E36:F36" location="'Interest rate risk Banking Book'!A1" display="Sensitivity analysis to interest rate risk of the Banking Book" xr:uid="{00000000-0004-0000-0000-00006A000000}"/>
    <hyperlink ref="E37:F37" location="'Liquid assets collateral pool'!A1" display="Liquid assets from the eligible collateral pools" xr:uid="{00000000-0004-0000-0000-00006B000000}"/>
    <hyperlink ref="E38:F38" location="'ECB liquidity buffer'!A1" display="ECB liquidity buffer" xr:uid="{00000000-0004-0000-0000-00006C000000}"/>
    <hyperlink ref="E39:F39" location="LCR!B2" display="LCR levels and components disclosure" xr:uid="{00000000-0004-0000-0000-00006D000000}"/>
    <hyperlink ref="E40:F40" location="'Encumbered assets'!A1" display="Encumbered assets" xr:uid="{00000000-0004-0000-0000-00006E000000}"/>
    <hyperlink ref="E41:F41" location="'IFRS9 transitional arrangements'!A1" display="Uniform disclosure of IFRS9 transitional arrangements" xr:uid="{00000000-0004-0000-0000-00006F000000}"/>
    <hyperlink ref="E42:F42" location="'Own Funds'!A1" display="Own Funds at 31 December 2019 (Own Funds disclosure Template)" xr:uid="{00000000-0004-0000-0000-000070000000}"/>
    <hyperlink ref="E43:F43" location="'Own Funds instruments'!A1" display="Main features of Own Funds' instruments" xr:uid="{00000000-0004-0000-0000-000071000000}"/>
    <hyperlink ref="E44:F44" location="'Countercyclical buffer - geog.'!A1" display="Geographical distribution of credit exposures relevant for the calculation of the countercyclical capital buffer" xr:uid="{00000000-0004-0000-0000-000072000000}"/>
    <hyperlink ref="E45:F45" location="'Countercyclical buffer'!A1" display="Calculation of the countercyclical capital buffer" xr:uid="{00000000-0004-0000-0000-000073000000}"/>
  </hyperlinks>
  <pageMargins left="0.70866141732283472" right="0.70866141732283472" top="0.74803149606299213" bottom="0.74803149606299213" header="0.31496062992125984" footer="0.31496062992125984"/>
  <pageSetup paperSize="9" scale="7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D1005D"/>
  </sheetPr>
  <dimension ref="A1:O33"/>
  <sheetViews>
    <sheetView showGridLines="0" showZeros="0" zoomScaleNormal="100" workbookViewId="0">
      <selection activeCell="C12" sqref="C12"/>
    </sheetView>
  </sheetViews>
  <sheetFormatPr defaultRowHeight="15" customHeight="1"/>
  <cols>
    <col min="1" max="1" width="12.7109375" style="162" customWidth="1"/>
    <col min="2" max="2" width="45.7109375" style="162" customWidth="1"/>
    <col min="3" max="6" width="12.7109375" style="162" customWidth="1"/>
    <col min="7" max="7" width="5.7109375" style="162" customWidth="1"/>
    <col min="8" max="11" width="12.85546875" style="162" customWidth="1"/>
    <col min="12" max="12" width="8.7109375" style="162" customWidth="1"/>
    <col min="13" max="14" width="12" customWidth="1"/>
    <col min="15" max="15" width="14.28515625" bestFit="1" customWidth="1"/>
    <col min="16" max="16384" width="9.140625" style="162"/>
  </cols>
  <sheetData>
    <row r="1" spans="2:15" ht="15" customHeight="1">
      <c r="B1" s="153"/>
      <c r="C1" s="153"/>
      <c r="D1" s="153"/>
      <c r="E1" s="153"/>
      <c r="F1" s="153"/>
      <c r="G1" s="153"/>
    </row>
    <row r="2" spans="2:15" ht="15" customHeight="1">
      <c r="B2" s="1446" t="s">
        <v>2129</v>
      </c>
      <c r="C2" s="1001"/>
      <c r="D2" s="1056" t="s">
        <v>500</v>
      </c>
      <c r="E2" s="365"/>
      <c r="F2" s="365"/>
      <c r="G2" s="365"/>
      <c r="H2" s="365"/>
      <c r="I2" s="365"/>
    </row>
    <row r="3" spans="2:15" s="184" customFormat="1" ht="15" customHeight="1">
      <c r="B3" s="1536" t="str">
        <f>'[3]Template 8'!$B$3:$C$3</f>
        <v>Geographical breakdown of exposures</v>
      </c>
      <c r="C3" s="1536"/>
      <c r="D3" s="365"/>
      <c r="E3" s="365"/>
      <c r="F3" s="365"/>
      <c r="G3" s="365"/>
      <c r="H3" s="365"/>
      <c r="I3" s="365"/>
      <c r="J3" s="440"/>
      <c r="K3" s="440"/>
      <c r="M3"/>
      <c r="N3"/>
      <c r="O3"/>
    </row>
    <row r="4" spans="2:15" s="184" customFormat="1" ht="15" customHeight="1">
      <c r="B4" s="801" t="s">
        <v>1676</v>
      </c>
      <c r="C4" s="433"/>
      <c r="D4" s="433"/>
      <c r="E4" s="433"/>
      <c r="F4" s="433"/>
      <c r="G4" s="433"/>
      <c r="H4" s="162"/>
      <c r="M4"/>
      <c r="N4"/>
      <c r="O4"/>
    </row>
    <row r="5" spans="2:15" s="184" customFormat="1" ht="15" customHeight="1">
      <c r="B5" s="433"/>
      <c r="C5" s="433"/>
      <c r="D5" s="433"/>
      <c r="E5" s="433"/>
      <c r="F5" s="433"/>
      <c r="G5" s="433"/>
      <c r="H5" s="162"/>
      <c r="K5" s="770"/>
      <c r="M5"/>
      <c r="N5"/>
      <c r="O5"/>
    </row>
    <row r="6" spans="2:15" s="184" customFormat="1" ht="15" customHeight="1">
      <c r="B6" s="266"/>
      <c r="C6" s="1534" t="s">
        <v>2114</v>
      </c>
      <c r="D6" s="1534"/>
      <c r="E6" s="1534"/>
      <c r="F6" s="1534"/>
      <c r="G6"/>
      <c r="H6" s="1534" t="s">
        <v>2217</v>
      </c>
      <c r="I6" s="1534"/>
      <c r="J6" s="1534"/>
      <c r="K6" s="1534"/>
      <c r="M6" s="1443" t="s">
        <v>2234</v>
      </c>
      <c r="N6"/>
      <c r="O6"/>
    </row>
    <row r="7" spans="2:15" s="415" customFormat="1" ht="15" customHeight="1">
      <c r="B7" s="778"/>
      <c r="C7" s="781" t="s">
        <v>84</v>
      </c>
      <c r="D7" s="781" t="s">
        <v>85</v>
      </c>
      <c r="E7" s="781" t="s">
        <v>448</v>
      </c>
      <c r="F7" s="781" t="s">
        <v>449</v>
      </c>
      <c r="G7" s="776"/>
      <c r="H7" s="781" t="s">
        <v>84</v>
      </c>
      <c r="I7" s="781" t="s">
        <v>85</v>
      </c>
      <c r="J7" s="781" t="s">
        <v>448</v>
      </c>
      <c r="K7" s="781" t="s">
        <v>449</v>
      </c>
      <c r="M7"/>
      <c r="N7" s="776"/>
      <c r="O7" s="776"/>
    </row>
    <row r="8" spans="2:15" s="208" customFormat="1" ht="15" customHeight="1">
      <c r="B8" s="209"/>
      <c r="C8" s="576" t="s">
        <v>97</v>
      </c>
      <c r="D8" s="577" t="s">
        <v>1020</v>
      </c>
      <c r="E8" s="576" t="s">
        <v>969</v>
      </c>
      <c r="F8" s="576" t="s">
        <v>82</v>
      </c>
      <c r="G8" s="575"/>
      <c r="H8" s="576" t="s">
        <v>97</v>
      </c>
      <c r="I8" s="577" t="s">
        <v>1020</v>
      </c>
      <c r="J8" s="576" t="s">
        <v>969</v>
      </c>
      <c r="K8" s="576" t="s">
        <v>82</v>
      </c>
      <c r="M8"/>
      <c r="N8"/>
      <c r="O8"/>
    </row>
    <row r="9" spans="2:15" ht="15" customHeight="1">
      <c r="B9" s="86" t="s">
        <v>1084</v>
      </c>
      <c r="C9" s="1140"/>
      <c r="D9" s="1140"/>
      <c r="E9" s="1140"/>
      <c r="F9" s="1140"/>
      <c r="G9"/>
      <c r="H9" s="446"/>
      <c r="I9" s="446"/>
      <c r="J9" s="446"/>
      <c r="K9" s="446"/>
      <c r="L9" s="170"/>
    </row>
    <row r="10" spans="2:15" ht="15" customHeight="1">
      <c r="B10" s="53" t="s">
        <v>1085</v>
      </c>
      <c r="C10" s="1141"/>
      <c r="D10" s="1141"/>
      <c r="E10" s="1141"/>
      <c r="F10" s="1141"/>
      <c r="G10"/>
      <c r="H10" s="254"/>
      <c r="I10" s="254"/>
      <c r="J10" s="254"/>
      <c r="K10" s="254"/>
      <c r="L10" s="170"/>
    </row>
    <row r="11" spans="2:15" ht="15" customHeight="1">
      <c r="B11" s="53" t="s">
        <v>1086</v>
      </c>
      <c r="C11" s="1141">
        <v>14571519.0447</v>
      </c>
      <c r="D11" s="1141">
        <v>8930.5087400000011</v>
      </c>
      <c r="E11" s="1141">
        <v>1026442.8701399985</v>
      </c>
      <c r="F11" s="1141">
        <f>SUM(C11:E11)</f>
        <v>15606892.42358</v>
      </c>
      <c r="G11"/>
      <c r="H11" s="254">
        <v>14075183.200639999</v>
      </c>
      <c r="I11" s="254">
        <v>4036.2388700000001</v>
      </c>
      <c r="J11" s="254">
        <v>899753.02726000105</v>
      </c>
      <c r="K11" s="254">
        <v>14978972.466770001</v>
      </c>
      <c r="L11" s="435"/>
      <c r="N11" s="545"/>
    </row>
    <row r="12" spans="2:15" ht="15" customHeight="1">
      <c r="B12" s="53" t="s">
        <v>1089</v>
      </c>
      <c r="C12" s="1141">
        <v>22044673.981619999</v>
      </c>
      <c r="D12" s="1141">
        <v>6916430.7327699997</v>
      </c>
      <c r="E12" s="1141">
        <v>1791371.6776400011</v>
      </c>
      <c r="F12" s="1141">
        <f t="shared" ref="F12:F13" si="0">SUM(C12:E12)</f>
        <v>30752476.392030001</v>
      </c>
      <c r="G12"/>
      <c r="H12" s="254">
        <v>21302600.65752</v>
      </c>
      <c r="I12" s="254">
        <v>6443835.6002099998</v>
      </c>
      <c r="J12" s="254">
        <v>1616437.3483299965</v>
      </c>
      <c r="K12" s="254">
        <v>29362873.606059995</v>
      </c>
      <c r="L12" s="436"/>
    </row>
    <row r="13" spans="2:15" ht="15" customHeight="1">
      <c r="B13" s="53" t="s">
        <v>1095</v>
      </c>
      <c r="C13" s="1141">
        <v>1348794.9889085735</v>
      </c>
      <c r="D13" s="1141">
        <v>46818.947720280972</v>
      </c>
      <c r="E13" s="1141"/>
      <c r="F13" s="1141">
        <f t="shared" si="0"/>
        <v>1395613.9366288546</v>
      </c>
      <c r="G13"/>
      <c r="H13" s="254">
        <v>1466313.2015519612</v>
      </c>
      <c r="I13" s="254">
        <v>21892.389870210045</v>
      </c>
      <c r="J13" s="254"/>
      <c r="K13" s="254">
        <v>1488205.5914221713</v>
      </c>
      <c r="L13" s="436"/>
    </row>
    <row r="14" spans="2:15" ht="20.100000000000001" customHeight="1">
      <c r="B14" s="58" t="s">
        <v>1096</v>
      </c>
      <c r="C14" s="1142">
        <f>SUM(C11:C13)</f>
        <v>37964988.01522857</v>
      </c>
      <c r="D14" s="1142">
        <f t="shared" ref="D14:F14" si="1">SUM(D11:D13)</f>
        <v>6972180.1892302809</v>
      </c>
      <c r="E14" s="1142">
        <f t="shared" si="1"/>
        <v>2817814.5477799997</v>
      </c>
      <c r="F14" s="1142">
        <f t="shared" si="1"/>
        <v>47754982.752238855</v>
      </c>
      <c r="G14"/>
      <c r="H14" s="213">
        <v>36844097.059711955</v>
      </c>
      <c r="I14" s="213">
        <v>6469764.228950209</v>
      </c>
      <c r="J14" s="213">
        <v>2516190.3755899975</v>
      </c>
      <c r="K14" s="213">
        <v>45830051.664252162</v>
      </c>
      <c r="L14" s="436"/>
    </row>
    <row r="15" spans="2:15" ht="15" customHeight="1">
      <c r="B15" s="53" t="s">
        <v>1084</v>
      </c>
      <c r="C15" s="1141">
        <v>8347923.3709100001</v>
      </c>
      <c r="D15" s="1141">
        <v>5432475.0525099998</v>
      </c>
      <c r="E15" s="1141">
        <v>1897443.8252299987</v>
      </c>
      <c r="F15" s="1141">
        <f>SUM(C15:E15)</f>
        <v>15677842.248649999</v>
      </c>
      <c r="G15"/>
      <c r="H15" s="254">
        <v>8029613.9550299998</v>
      </c>
      <c r="I15" s="254">
        <v>5547561.5021599997</v>
      </c>
      <c r="J15" s="254">
        <v>1600482.5975900008</v>
      </c>
      <c r="K15" s="254">
        <v>15177658.054780001</v>
      </c>
      <c r="L15" s="435"/>
    </row>
    <row r="16" spans="2:15" ht="15" customHeight="1">
      <c r="B16" s="53" t="s">
        <v>1097</v>
      </c>
      <c r="C16" s="1141">
        <v>749035.01742000005</v>
      </c>
      <c r="D16" s="1141">
        <v>67825.300179999991</v>
      </c>
      <c r="E16" s="1141">
        <v>882.61556999992126</v>
      </c>
      <c r="F16" s="1141">
        <f t="shared" ref="F16:F30" si="2">SUM(C16:E16)</f>
        <v>817742.93316999997</v>
      </c>
      <c r="G16"/>
      <c r="H16" s="254">
        <v>725060.09863999998</v>
      </c>
      <c r="I16" s="254">
        <v>80573.845760000011</v>
      </c>
      <c r="J16" s="254">
        <v>0.44833999995964402</v>
      </c>
      <c r="K16" s="254">
        <v>805634.39274000004</v>
      </c>
      <c r="L16" s="436"/>
    </row>
    <row r="17" spans="1:12" ht="15" customHeight="1">
      <c r="B17" s="53" t="s">
        <v>1111</v>
      </c>
      <c r="C17" s="1141">
        <v>174521.93409999998</v>
      </c>
      <c r="D17" s="1141">
        <v>21144.472759999997</v>
      </c>
      <c r="E17" s="1141">
        <v>105435.32326999999</v>
      </c>
      <c r="F17" s="1141">
        <f t="shared" si="2"/>
        <v>301101.73012999998</v>
      </c>
      <c r="G17"/>
      <c r="H17" s="254">
        <v>104.72947000000001</v>
      </c>
      <c r="I17" s="254">
        <v>24675.02162</v>
      </c>
      <c r="J17" s="254">
        <v>118262.68426000001</v>
      </c>
      <c r="K17" s="254">
        <v>143042.43535000001</v>
      </c>
      <c r="L17" s="435"/>
    </row>
    <row r="18" spans="1:12" ht="15" customHeight="1">
      <c r="B18" s="53" t="s">
        <v>1099</v>
      </c>
      <c r="C18" s="1141">
        <v>0</v>
      </c>
      <c r="D18" s="1141">
        <v>0</v>
      </c>
      <c r="E18" s="1141">
        <v>41421.793590000001</v>
      </c>
      <c r="F18" s="1141">
        <f t="shared" si="2"/>
        <v>41421.793590000001</v>
      </c>
      <c r="G18"/>
      <c r="H18" s="254">
        <v>0</v>
      </c>
      <c r="I18" s="254">
        <v>0</v>
      </c>
      <c r="J18" s="254">
        <v>19138.976409999999</v>
      </c>
      <c r="K18" s="254">
        <v>19138.976409999999</v>
      </c>
      <c r="L18" s="170"/>
    </row>
    <row r="19" spans="1:12" ht="15" customHeight="1">
      <c r="B19" s="53" t="s">
        <v>1100</v>
      </c>
      <c r="C19" s="1141">
        <v>0</v>
      </c>
      <c r="D19" s="1141">
        <v>0</v>
      </c>
      <c r="E19" s="1141">
        <v>0</v>
      </c>
      <c r="F19" s="1141">
        <f t="shared" si="2"/>
        <v>0</v>
      </c>
      <c r="G19"/>
      <c r="H19" s="254">
        <v>0</v>
      </c>
      <c r="I19" s="254">
        <v>0</v>
      </c>
      <c r="J19" s="254">
        <v>0</v>
      </c>
      <c r="K19" s="254">
        <v>0</v>
      </c>
      <c r="L19" s="170"/>
    </row>
    <row r="20" spans="1:12" ht="15" customHeight="1">
      <c r="B20" s="53" t="s">
        <v>1085</v>
      </c>
      <c r="C20" s="1141">
        <v>976507.76841000002</v>
      </c>
      <c r="D20" s="1141">
        <v>66931.170870000002</v>
      </c>
      <c r="E20" s="1141">
        <v>1659404.5763500002</v>
      </c>
      <c r="F20" s="1141">
        <f t="shared" si="2"/>
        <v>2702843.5156300003</v>
      </c>
      <c r="G20"/>
      <c r="H20" s="254">
        <v>1006821.62335</v>
      </c>
      <c r="I20" s="254">
        <v>58577.817860000003</v>
      </c>
      <c r="J20" s="254">
        <v>1670473.8935200002</v>
      </c>
      <c r="K20" s="254">
        <v>2735873.3347300002</v>
      </c>
      <c r="L20" s="170"/>
    </row>
    <row r="21" spans="1:12" ht="15" customHeight="1">
      <c r="B21" s="53" t="s">
        <v>1086</v>
      </c>
      <c r="C21" s="1141">
        <v>3992672.3488699999</v>
      </c>
      <c r="D21" s="1141">
        <v>4767823.3063599998</v>
      </c>
      <c r="E21" s="1141">
        <v>811438.86145000136</v>
      </c>
      <c r="F21" s="1141">
        <f t="shared" si="2"/>
        <v>9571934.5166800022</v>
      </c>
      <c r="G21"/>
      <c r="H21" s="254">
        <v>3731695.3143600002</v>
      </c>
      <c r="I21" s="254">
        <v>4194988.7446799995</v>
      </c>
      <c r="J21" s="254">
        <v>678908.14795999951</v>
      </c>
      <c r="K21" s="254">
        <v>8605592.2069999985</v>
      </c>
      <c r="L21" s="170"/>
    </row>
    <row r="22" spans="1:12" ht="15" customHeight="1">
      <c r="A22" s="178"/>
      <c r="B22" s="53" t="s">
        <v>1089</v>
      </c>
      <c r="C22" s="1141">
        <v>355069.64270999999</v>
      </c>
      <c r="D22" s="1141">
        <v>4825049.5237400001</v>
      </c>
      <c r="E22" s="1141">
        <v>298622.34984000033</v>
      </c>
      <c r="F22" s="1141">
        <f t="shared" si="2"/>
        <v>5478741.5162900006</v>
      </c>
      <c r="G22"/>
      <c r="H22" s="254">
        <v>303632.79767999996</v>
      </c>
      <c r="I22" s="254">
        <v>2597449.3426999999</v>
      </c>
      <c r="J22" s="254">
        <v>235763.77994000004</v>
      </c>
      <c r="K22" s="254">
        <v>3136845.9203199996</v>
      </c>
      <c r="L22" s="170"/>
    </row>
    <row r="23" spans="1:12" ht="15" customHeight="1">
      <c r="A23" s="178"/>
      <c r="B23" s="53" t="s">
        <v>1102</v>
      </c>
      <c r="C23" s="1141">
        <v>71283.205119999984</v>
      </c>
      <c r="D23" s="1141">
        <v>1855163.2612600001</v>
      </c>
      <c r="E23" s="1141">
        <v>333276.04885999992</v>
      </c>
      <c r="F23" s="1141">
        <f t="shared" si="2"/>
        <v>2259722.5152400001</v>
      </c>
      <c r="G23"/>
      <c r="H23" s="254">
        <v>74658.406300000002</v>
      </c>
      <c r="I23" s="254">
        <v>749828.66680999997</v>
      </c>
      <c r="J23" s="254">
        <v>371984.55142000009</v>
      </c>
      <c r="K23" s="254">
        <v>1196471.6245300001</v>
      </c>
      <c r="L23" s="170"/>
    </row>
    <row r="24" spans="1:12" ht="15" customHeight="1">
      <c r="A24" s="178"/>
      <c r="B24" s="53" t="s">
        <v>1103</v>
      </c>
      <c r="C24" s="1141">
        <v>78268.790030000004</v>
      </c>
      <c r="D24" s="1141">
        <v>340183.72739000007</v>
      </c>
      <c r="E24" s="1141">
        <v>83055.314829999857</v>
      </c>
      <c r="F24" s="1141">
        <f t="shared" si="2"/>
        <v>501507.83224999992</v>
      </c>
      <c r="G24"/>
      <c r="H24" s="254">
        <v>121243.21904000001</v>
      </c>
      <c r="I24" s="254">
        <v>269432.40233000007</v>
      </c>
      <c r="J24" s="254">
        <v>105104.19608000001</v>
      </c>
      <c r="K24" s="254">
        <v>495779.81745000009</v>
      </c>
      <c r="L24" s="170"/>
    </row>
    <row r="25" spans="1:12" ht="15" customHeight="1">
      <c r="A25" s="178"/>
      <c r="B25" s="53" t="s">
        <v>1104</v>
      </c>
      <c r="C25" s="1141">
        <v>0</v>
      </c>
      <c r="D25" s="1141">
        <v>0</v>
      </c>
      <c r="E25" s="1141">
        <v>1513.5595800000001</v>
      </c>
      <c r="F25" s="1141">
        <f t="shared" si="2"/>
        <v>1513.5595800000001</v>
      </c>
      <c r="G25"/>
      <c r="H25" s="254">
        <v>0</v>
      </c>
      <c r="I25" s="254">
        <v>0</v>
      </c>
      <c r="J25" s="254">
        <v>0</v>
      </c>
      <c r="K25" s="254">
        <v>0</v>
      </c>
      <c r="L25" s="170"/>
    </row>
    <row r="26" spans="1:12" ht="15" customHeight="1">
      <c r="A26" s="178"/>
      <c r="B26" s="53" t="s">
        <v>1105</v>
      </c>
      <c r="C26" s="1141">
        <v>0</v>
      </c>
      <c r="D26" s="1141">
        <v>0</v>
      </c>
      <c r="E26" s="1141">
        <v>0</v>
      </c>
      <c r="F26" s="1141">
        <f t="shared" si="2"/>
        <v>0</v>
      </c>
      <c r="G26"/>
      <c r="H26" s="254">
        <v>0</v>
      </c>
      <c r="I26" s="254">
        <v>0</v>
      </c>
      <c r="J26" s="254">
        <v>0</v>
      </c>
      <c r="K26" s="254">
        <v>0</v>
      </c>
      <c r="L26" s="170"/>
    </row>
    <row r="27" spans="1:12" ht="15" customHeight="1">
      <c r="A27" s="178"/>
      <c r="B27" s="53" t="s">
        <v>1106</v>
      </c>
      <c r="C27" s="1141">
        <v>0</v>
      </c>
      <c r="D27" s="1141">
        <v>0</v>
      </c>
      <c r="E27" s="1141">
        <v>0</v>
      </c>
      <c r="F27" s="1141">
        <f t="shared" si="2"/>
        <v>0</v>
      </c>
      <c r="G27"/>
      <c r="H27" s="254">
        <v>0</v>
      </c>
      <c r="I27" s="254">
        <v>0</v>
      </c>
      <c r="J27" s="254">
        <v>0</v>
      </c>
      <c r="K27" s="254">
        <v>0</v>
      </c>
      <c r="L27" s="170"/>
    </row>
    <row r="28" spans="1:12" ht="15" customHeight="1">
      <c r="A28" s="178"/>
      <c r="B28" s="53" t="s">
        <v>1112</v>
      </c>
      <c r="C28" s="1141">
        <v>155290.96274000002</v>
      </c>
      <c r="D28" s="1141">
        <v>0</v>
      </c>
      <c r="E28" s="1141">
        <v>2.9937599999904632</v>
      </c>
      <c r="F28" s="1141">
        <f t="shared" si="2"/>
        <v>155293.9565</v>
      </c>
      <c r="G28"/>
      <c r="H28" s="254">
        <v>157474.04977000001</v>
      </c>
      <c r="I28" s="254">
        <v>0</v>
      </c>
      <c r="J28" s="254">
        <v>2.4286299999952314</v>
      </c>
      <c r="K28" s="254">
        <v>157476.47840000002</v>
      </c>
      <c r="L28" s="170"/>
    </row>
    <row r="29" spans="1:12" ht="15" customHeight="1">
      <c r="A29" s="178"/>
      <c r="B29" s="53" t="s">
        <v>1108</v>
      </c>
      <c r="C29" s="1141">
        <v>0</v>
      </c>
      <c r="D29" s="1141">
        <v>0</v>
      </c>
      <c r="E29" s="1141">
        <v>38652.402520000003</v>
      </c>
      <c r="F29" s="1141">
        <f t="shared" si="2"/>
        <v>38652.402520000003</v>
      </c>
      <c r="G29"/>
      <c r="H29" s="254">
        <v>0</v>
      </c>
      <c r="I29" s="254">
        <v>0</v>
      </c>
      <c r="J29" s="254">
        <v>29456.75056</v>
      </c>
      <c r="K29" s="254">
        <v>29456.75056</v>
      </c>
      <c r="L29" s="170"/>
    </row>
    <row r="30" spans="1:12" ht="15" customHeight="1">
      <c r="A30" s="178"/>
      <c r="B30" s="53" t="s">
        <v>1109</v>
      </c>
      <c r="C30" s="1141">
        <v>0</v>
      </c>
      <c r="D30" s="1141">
        <v>0</v>
      </c>
      <c r="E30" s="1141">
        <v>0</v>
      </c>
      <c r="F30" s="1141">
        <f t="shared" si="2"/>
        <v>0</v>
      </c>
      <c r="G30"/>
      <c r="H30" s="254">
        <v>0</v>
      </c>
      <c r="I30" s="254">
        <v>0</v>
      </c>
      <c r="J30" s="254">
        <v>0</v>
      </c>
      <c r="K30" s="254">
        <v>0</v>
      </c>
      <c r="L30" s="170"/>
    </row>
    <row r="31" spans="1:12" ht="20.100000000000001" customHeight="1">
      <c r="A31" s="178"/>
      <c r="B31" s="376" t="s">
        <v>1110</v>
      </c>
      <c r="C31" s="1142">
        <f>SUM(C15:C30)</f>
        <v>14900573.040310001</v>
      </c>
      <c r="D31" s="1142">
        <f t="shared" ref="D31:F31" si="3">SUM(D15:D30)</f>
        <v>17376595.81507</v>
      </c>
      <c r="E31" s="1142">
        <f t="shared" si="3"/>
        <v>5271149.6648499994</v>
      </c>
      <c r="F31" s="1142">
        <f t="shared" si="3"/>
        <v>37548318.520230003</v>
      </c>
      <c r="G31"/>
      <c r="H31" s="213">
        <v>14150304.193640001</v>
      </c>
      <c r="I31" s="213">
        <v>13523087.343919998</v>
      </c>
      <c r="J31" s="213">
        <v>4829578.4547100002</v>
      </c>
      <c r="K31" s="213">
        <v>32502969.99227</v>
      </c>
      <c r="L31" s="170"/>
    </row>
    <row r="32" spans="1:12" ht="20.100000000000001" customHeight="1" thickBot="1">
      <c r="A32" s="178"/>
      <c r="B32" s="64" t="s">
        <v>2</v>
      </c>
      <c r="C32" s="1143">
        <f>C31+C14</f>
        <v>52865561.055538572</v>
      </c>
      <c r="D32" s="1143">
        <f t="shared" ref="D32:F32" si="4">D31+D14</f>
        <v>24348776.004300281</v>
      </c>
      <c r="E32" s="1143">
        <f t="shared" si="4"/>
        <v>8088964.212629999</v>
      </c>
      <c r="F32" s="1143">
        <f t="shared" si="4"/>
        <v>85303301.272468865</v>
      </c>
      <c r="G32"/>
      <c r="H32" s="441">
        <v>50994401.253351957</v>
      </c>
      <c r="I32" s="441">
        <v>19992851.572870206</v>
      </c>
      <c r="J32" s="441">
        <v>7345768.8302999977</v>
      </c>
      <c r="K32" s="441">
        <v>78333021.656522155</v>
      </c>
      <c r="L32" s="170"/>
    </row>
    <row r="33" spans="1:1" ht="15" customHeight="1" thickTop="1">
      <c r="A33" s="178"/>
    </row>
  </sheetData>
  <mergeCells count="3">
    <mergeCell ref="H6:K6"/>
    <mergeCell ref="C6:F6"/>
    <mergeCell ref="B3:C3"/>
  </mergeCells>
  <hyperlinks>
    <hyperlink ref="M6" location="INDEX!B10" display="Back to index" xr:uid="{00000000-0004-0000-0900-000000000000}"/>
  </hyperlinks>
  <pageMargins left="0.7" right="0.7" top="0.75" bottom="0.75" header="0.3" footer="0.3"/>
  <pageSetup paperSize="9" orientation="portrait" r:id="rId1"/>
  <ignoredErrors>
    <ignoredError sqref="F14"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D1005D"/>
  </sheetPr>
  <dimension ref="A1:U34"/>
  <sheetViews>
    <sheetView showGridLines="0" showZeros="0" zoomScaleNormal="100" workbookViewId="0">
      <selection activeCell="B23" sqref="B23"/>
    </sheetView>
  </sheetViews>
  <sheetFormatPr defaultRowHeight="15" customHeight="1"/>
  <cols>
    <col min="1" max="1" width="12.7109375" style="162" customWidth="1"/>
    <col min="2" max="2" width="45.7109375" style="162" customWidth="1"/>
    <col min="3" max="11" width="10.7109375" style="162" customWidth="1"/>
    <col min="12" max="12" width="5.7109375" style="162" customWidth="1"/>
    <col min="13" max="14" width="10.7109375" customWidth="1"/>
    <col min="15" max="15" width="10.7109375" style="178" customWidth="1"/>
    <col min="16" max="21" width="10.7109375" style="162" customWidth="1"/>
    <col min="22" max="16384" width="9.140625" style="162"/>
  </cols>
  <sheetData>
    <row r="1" spans="2:21" ht="15" customHeight="1">
      <c r="B1" s="153"/>
    </row>
    <row r="2" spans="2:21" ht="15" customHeight="1">
      <c r="B2" s="1446" t="s">
        <v>2130</v>
      </c>
      <c r="C2" s="1001"/>
      <c r="D2" s="1056" t="s">
        <v>500</v>
      </c>
      <c r="E2" s="1001"/>
      <c r="F2" s="365"/>
    </row>
    <row r="3" spans="2:21" s="184" customFormat="1" ht="15" customHeight="1">
      <c r="B3" s="1536" t="str">
        <f>'[3]Template 9'!$B$3:$E$3</f>
        <v>Concentration of exposures by industry or counterparty types</v>
      </c>
      <c r="C3" s="1536"/>
      <c r="D3" s="1536"/>
      <c r="E3" s="1536"/>
      <c r="F3" s="365"/>
      <c r="G3" s="153"/>
      <c r="H3" s="153"/>
      <c r="I3" s="153"/>
      <c r="J3" s="153"/>
      <c r="K3" s="153"/>
      <c r="M3"/>
      <c r="N3"/>
      <c r="O3" s="434"/>
      <c r="U3" s="1505" t="s">
        <v>2234</v>
      </c>
    </row>
    <row r="4" spans="2:21" s="184" customFormat="1" ht="15" customHeight="1">
      <c r="B4" s="801" t="s">
        <v>0</v>
      </c>
      <c r="C4" s="179"/>
      <c r="D4" s="267"/>
      <c r="E4" s="267"/>
      <c r="F4" s="267"/>
      <c r="G4" s="427"/>
      <c r="H4" s="427"/>
      <c r="I4" s="427"/>
      <c r="J4" s="1538"/>
      <c r="K4" s="1538"/>
      <c r="M4"/>
      <c r="N4"/>
      <c r="O4" s="434"/>
      <c r="U4" s="1505"/>
    </row>
    <row r="5" spans="2:21" s="184" customFormat="1" ht="15" customHeight="1">
      <c r="B5" s="801"/>
      <c r="C5" s="179"/>
      <c r="D5" s="267"/>
      <c r="E5" s="267"/>
      <c r="F5" s="267"/>
      <c r="G5" s="427"/>
      <c r="H5" s="427"/>
      <c r="I5" s="427"/>
      <c r="J5" s="770"/>
      <c r="K5" s="770"/>
      <c r="M5"/>
      <c r="N5"/>
      <c r="O5" s="434"/>
    </row>
    <row r="6" spans="2:21" s="184" customFormat="1" ht="15" customHeight="1">
      <c r="C6" s="1537" t="s">
        <v>2114</v>
      </c>
      <c r="D6" s="1537"/>
      <c r="E6" s="1537"/>
      <c r="F6" s="1537"/>
      <c r="G6" s="1537"/>
      <c r="H6" s="1537"/>
      <c r="I6" s="1537"/>
      <c r="J6" s="1537"/>
      <c r="K6" s="1537"/>
      <c r="M6" s="1537" t="s">
        <v>2217</v>
      </c>
      <c r="N6" s="1537"/>
      <c r="O6" s="1537"/>
      <c r="P6" s="1537"/>
      <c r="Q6" s="1537"/>
      <c r="R6" s="1537"/>
      <c r="S6" s="1537"/>
      <c r="T6" s="1537"/>
      <c r="U6" s="1537"/>
    </row>
    <row r="7" spans="2:21" s="415" customFormat="1" ht="15" customHeight="1">
      <c r="C7" s="782"/>
      <c r="D7" s="782"/>
      <c r="E7" s="782"/>
      <c r="F7" s="782" t="s">
        <v>89</v>
      </c>
      <c r="G7" s="782"/>
      <c r="H7" s="782"/>
      <c r="I7" s="782"/>
      <c r="J7" s="782"/>
      <c r="K7" s="782" t="s">
        <v>450</v>
      </c>
      <c r="M7" s="782"/>
      <c r="N7" s="782"/>
      <c r="O7" s="782"/>
      <c r="P7" s="782" t="s">
        <v>89</v>
      </c>
      <c r="Q7" s="782"/>
      <c r="R7" s="782"/>
      <c r="S7" s="782"/>
      <c r="T7" s="782"/>
      <c r="U7" s="782" t="s">
        <v>450</v>
      </c>
    </row>
    <row r="8" spans="2:21" s="208" customFormat="1" ht="35.1" customHeight="1">
      <c r="B8" s="209"/>
      <c r="C8" s="72" t="s">
        <v>1113</v>
      </c>
      <c r="D8" s="72" t="s">
        <v>996</v>
      </c>
      <c r="E8" s="72" t="s">
        <v>1114</v>
      </c>
      <c r="F8" s="72" t="s">
        <v>1115</v>
      </c>
      <c r="G8" s="72" t="s">
        <v>1116</v>
      </c>
      <c r="H8" s="72" t="s">
        <v>1117</v>
      </c>
      <c r="I8" s="72" t="s">
        <v>1118</v>
      </c>
      <c r="J8" s="72" t="s">
        <v>969</v>
      </c>
      <c r="K8" s="72" t="s">
        <v>82</v>
      </c>
      <c r="M8" s="72" t="s">
        <v>1113</v>
      </c>
      <c r="N8" s="72" t="s">
        <v>996</v>
      </c>
      <c r="O8" s="72" t="s">
        <v>1114</v>
      </c>
      <c r="P8" s="72" t="s">
        <v>1115</v>
      </c>
      <c r="Q8" s="72" t="s">
        <v>1116</v>
      </c>
      <c r="R8" s="72" t="s">
        <v>1117</v>
      </c>
      <c r="S8" s="72" t="s">
        <v>1118</v>
      </c>
      <c r="T8" s="72" t="s">
        <v>969</v>
      </c>
      <c r="U8" s="72" t="s">
        <v>82</v>
      </c>
    </row>
    <row r="9" spans="2:21" ht="15" customHeight="1">
      <c r="B9" s="86" t="s">
        <v>1084</v>
      </c>
      <c r="C9" s="447"/>
      <c r="D9" s="447"/>
      <c r="E9" s="447"/>
      <c r="F9" s="447"/>
      <c r="G9" s="447"/>
      <c r="H9" s="447"/>
      <c r="I9" s="447"/>
      <c r="J9" s="447"/>
      <c r="K9" s="447"/>
      <c r="L9" s="170"/>
      <c r="M9" s="447"/>
      <c r="N9" s="447"/>
      <c r="O9" s="447"/>
      <c r="P9" s="447"/>
      <c r="Q9" s="447"/>
      <c r="R9" s="447"/>
      <c r="S9" s="447"/>
      <c r="T9" s="447"/>
      <c r="U9" s="447">
        <v>0</v>
      </c>
    </row>
    <row r="10" spans="2:21" ht="15" customHeight="1">
      <c r="B10" s="53" t="s">
        <v>1085</v>
      </c>
      <c r="C10" s="444"/>
      <c r="D10" s="444"/>
      <c r="E10" s="444"/>
      <c r="F10" s="444"/>
      <c r="G10" s="444"/>
      <c r="H10" s="444"/>
      <c r="I10" s="444"/>
      <c r="J10" s="444"/>
      <c r="K10" s="444"/>
      <c r="L10" s="170"/>
      <c r="M10" s="444"/>
      <c r="N10" s="444"/>
      <c r="O10" s="444"/>
      <c r="P10" s="444"/>
      <c r="Q10" s="444"/>
      <c r="R10" s="444"/>
      <c r="S10" s="444"/>
      <c r="T10" s="444"/>
      <c r="U10" s="444">
        <v>0</v>
      </c>
    </row>
    <row r="11" spans="2:21" ht="15" customHeight="1">
      <c r="B11" s="53" t="s">
        <v>1086</v>
      </c>
      <c r="C11" s="442">
        <v>0</v>
      </c>
      <c r="D11" s="442">
        <v>6234924.4622795032</v>
      </c>
      <c r="E11" s="442">
        <v>0</v>
      </c>
      <c r="F11" s="442">
        <v>1724859.3935383188</v>
      </c>
      <c r="G11" s="442">
        <v>849553.66684128647</v>
      </c>
      <c r="H11" s="442">
        <v>0</v>
      </c>
      <c r="I11" s="442">
        <v>1067593.5418049754</v>
      </c>
      <c r="J11" s="442">
        <v>5729961.3591221645</v>
      </c>
      <c r="K11" s="442">
        <v>15606892.423586247</v>
      </c>
      <c r="L11" s="435"/>
      <c r="M11" s="442">
        <v>0</v>
      </c>
      <c r="N11" s="442">
        <v>5963322.8104955042</v>
      </c>
      <c r="O11" s="442">
        <v>0</v>
      </c>
      <c r="P11" s="442">
        <v>1695435.1964000002</v>
      </c>
      <c r="Q11" s="442">
        <v>743630.46832686535</v>
      </c>
      <c r="R11" s="442">
        <v>0</v>
      </c>
      <c r="S11" s="442">
        <v>942239.08672295464</v>
      </c>
      <c r="T11" s="442">
        <v>5634344.9048240986</v>
      </c>
      <c r="U11" s="442">
        <v>14978972.466769423</v>
      </c>
    </row>
    <row r="12" spans="2:21" ht="15" customHeight="1">
      <c r="B12" s="53" t="s">
        <v>1089</v>
      </c>
      <c r="C12" s="442">
        <v>23668853.611645538</v>
      </c>
      <c r="D12" s="442">
        <v>366775.5859227677</v>
      </c>
      <c r="E12" s="442">
        <v>5030921.1323672291</v>
      </c>
      <c r="F12" s="442">
        <v>265685.0689288578</v>
      </c>
      <c r="G12" s="442">
        <v>235031.46327551114</v>
      </c>
      <c r="H12" s="442">
        <v>36.040627304899999</v>
      </c>
      <c r="I12" s="442">
        <v>224188.55325568828</v>
      </c>
      <c r="J12" s="442">
        <v>960984.93600625021</v>
      </c>
      <c r="K12" s="442">
        <v>30752476.392029148</v>
      </c>
      <c r="L12" s="436"/>
      <c r="M12" s="442">
        <v>23241201.776084125</v>
      </c>
      <c r="N12" s="442">
        <v>314111.39184423618</v>
      </c>
      <c r="O12" s="442">
        <v>4363587.8672906114</v>
      </c>
      <c r="P12" s="442">
        <v>221880.70109992154</v>
      </c>
      <c r="Q12" s="442">
        <v>200184.66410301326</v>
      </c>
      <c r="R12" s="442">
        <v>15.302668213</v>
      </c>
      <c r="S12" s="442">
        <v>203003.61444321484</v>
      </c>
      <c r="T12" s="442">
        <v>818888.2885267036</v>
      </c>
      <c r="U12" s="442">
        <v>29362873.606060039</v>
      </c>
    </row>
    <row r="13" spans="2:21" ht="15" customHeight="1">
      <c r="B13" s="53" t="s">
        <v>1095</v>
      </c>
      <c r="C13" s="442"/>
      <c r="D13" s="442"/>
      <c r="E13" s="442"/>
      <c r="F13" s="442"/>
      <c r="G13" s="442"/>
      <c r="H13" s="442"/>
      <c r="I13" s="442"/>
      <c r="J13" s="442">
        <v>1395613.9366288553</v>
      </c>
      <c r="K13" s="442">
        <v>1395613.9366288553</v>
      </c>
      <c r="L13" s="436"/>
      <c r="M13" s="442"/>
      <c r="N13" s="442"/>
      <c r="O13" s="442"/>
      <c r="P13" s="442"/>
      <c r="Q13" s="442"/>
      <c r="R13" s="442"/>
      <c r="S13" s="442"/>
      <c r="T13" s="442">
        <v>1488205.6380659589</v>
      </c>
      <c r="U13" s="442">
        <v>1488205.6380659589</v>
      </c>
    </row>
    <row r="14" spans="2:21" ht="20.100000000000001" customHeight="1">
      <c r="B14" s="58" t="s">
        <v>1096</v>
      </c>
      <c r="C14" s="213">
        <v>23668853.611645538</v>
      </c>
      <c r="D14" s="213">
        <v>6601700.0482022706</v>
      </c>
      <c r="E14" s="213">
        <v>5030921.1323672291</v>
      </c>
      <c r="F14" s="213">
        <v>1990544.4624671766</v>
      </c>
      <c r="G14" s="213">
        <v>1084585.1301167975</v>
      </c>
      <c r="H14" s="213">
        <v>36.040627304899999</v>
      </c>
      <c r="I14" s="213">
        <v>1291782.0950606638</v>
      </c>
      <c r="J14" s="213">
        <v>8086560.2317572702</v>
      </c>
      <c r="K14" s="213">
        <v>47754982.752244249</v>
      </c>
      <c r="L14" s="436"/>
      <c r="M14" s="213">
        <v>23241201.776084125</v>
      </c>
      <c r="N14" s="213">
        <v>6277434.2023397405</v>
      </c>
      <c r="O14" s="213">
        <v>4363587.8672906114</v>
      </c>
      <c r="P14" s="213">
        <v>1917315.8974999217</v>
      </c>
      <c r="Q14" s="213">
        <v>943815.13242987858</v>
      </c>
      <c r="R14" s="213">
        <v>15.302668213</v>
      </c>
      <c r="S14" s="213">
        <v>1145242.7011661695</v>
      </c>
      <c r="T14" s="213">
        <v>7941438.8314167615</v>
      </c>
      <c r="U14" s="213">
        <v>45830051.710895419</v>
      </c>
    </row>
    <row r="15" spans="2:21" ht="15" customHeight="1">
      <c r="B15" s="53" t="s">
        <v>1084</v>
      </c>
      <c r="C15" s="442">
        <v>0</v>
      </c>
      <c r="D15" s="442">
        <v>4243630.2918878114</v>
      </c>
      <c r="E15" s="442">
        <v>0</v>
      </c>
      <c r="F15" s="442">
        <v>999.98001742020006</v>
      </c>
      <c r="G15" s="442">
        <v>10789388.20925338</v>
      </c>
      <c r="H15" s="442">
        <v>233.78344676690003</v>
      </c>
      <c r="I15" s="442">
        <v>0</v>
      </c>
      <c r="J15" s="442">
        <v>643589.98404194019</v>
      </c>
      <c r="K15" s="442">
        <v>15677842.248647317</v>
      </c>
      <c r="L15" s="435"/>
      <c r="M15" s="442">
        <v>0</v>
      </c>
      <c r="N15" s="442">
        <v>2301576.6544112749</v>
      </c>
      <c r="O15" s="442">
        <v>0</v>
      </c>
      <c r="P15" s="442">
        <v>3899.9136220971</v>
      </c>
      <c r="Q15" s="442">
        <v>11879336.45055096</v>
      </c>
      <c r="R15" s="442">
        <v>180.3054498219</v>
      </c>
      <c r="S15" s="442">
        <v>0</v>
      </c>
      <c r="T15" s="442">
        <v>992664.73074666876</v>
      </c>
      <c r="U15" s="442">
        <v>15177658.054780822</v>
      </c>
    </row>
    <row r="16" spans="2:21" ht="15" customHeight="1">
      <c r="B16" s="53" t="s">
        <v>1097</v>
      </c>
      <c r="C16" s="442">
        <v>0</v>
      </c>
      <c r="D16" s="442">
        <v>664.2898569724</v>
      </c>
      <c r="E16" s="442">
        <v>0</v>
      </c>
      <c r="F16" s="442">
        <v>0</v>
      </c>
      <c r="G16" s="442">
        <v>809594.65970466798</v>
      </c>
      <c r="H16" s="442">
        <v>0</v>
      </c>
      <c r="I16" s="442">
        <v>0</v>
      </c>
      <c r="J16" s="442">
        <v>7483.9836039764996</v>
      </c>
      <c r="K16" s="442">
        <v>817742.93316561694</v>
      </c>
      <c r="L16" s="436"/>
      <c r="M16" s="442">
        <v>0</v>
      </c>
      <c r="N16" s="442">
        <v>2698.5376468544996</v>
      </c>
      <c r="O16" s="442">
        <v>0</v>
      </c>
      <c r="P16" s="442">
        <v>0</v>
      </c>
      <c r="Q16" s="442">
        <v>794727.61977098102</v>
      </c>
      <c r="R16" s="442">
        <v>0</v>
      </c>
      <c r="S16" s="442">
        <v>0</v>
      </c>
      <c r="T16" s="442">
        <v>8208.2353214905015</v>
      </c>
      <c r="U16" s="442">
        <v>805634.39273932599</v>
      </c>
    </row>
    <row r="17" spans="1:21" ht="15" customHeight="1">
      <c r="B17" s="53" t="s">
        <v>1111</v>
      </c>
      <c r="C17" s="442">
        <v>0</v>
      </c>
      <c r="D17" s="442">
        <v>174521.93410495511</v>
      </c>
      <c r="E17" s="442">
        <v>0</v>
      </c>
      <c r="F17" s="442">
        <v>0</v>
      </c>
      <c r="G17" s="442">
        <v>26379.0145107231</v>
      </c>
      <c r="H17" s="442">
        <v>0</v>
      </c>
      <c r="I17" s="442">
        <v>96919.688817381713</v>
      </c>
      <c r="J17" s="442">
        <v>3281.0926962035005</v>
      </c>
      <c r="K17" s="442">
        <v>301101.73012926342</v>
      </c>
      <c r="L17" s="435"/>
      <c r="M17" s="442">
        <v>0</v>
      </c>
      <c r="N17" s="442">
        <v>104.72946749949999</v>
      </c>
      <c r="O17" s="442">
        <v>0</v>
      </c>
      <c r="P17" s="442">
        <v>0</v>
      </c>
      <c r="Q17" s="442">
        <v>42683.200501947089</v>
      </c>
      <c r="R17" s="442">
        <v>0</v>
      </c>
      <c r="S17" s="442">
        <v>96348.960722732707</v>
      </c>
      <c r="T17" s="442">
        <v>3905.5446510118982</v>
      </c>
      <c r="U17" s="442">
        <v>143042.4353431912</v>
      </c>
    </row>
    <row r="18" spans="1:21" ht="15" customHeight="1">
      <c r="B18" s="53" t="s">
        <v>1099</v>
      </c>
      <c r="C18" s="442">
        <v>0</v>
      </c>
      <c r="D18" s="442">
        <v>0</v>
      </c>
      <c r="E18" s="442">
        <v>0</v>
      </c>
      <c r="F18" s="442">
        <v>0</v>
      </c>
      <c r="G18" s="442">
        <v>41421.793585422703</v>
      </c>
      <c r="H18" s="442">
        <v>0</v>
      </c>
      <c r="I18" s="442">
        <v>0</v>
      </c>
      <c r="J18" s="442">
        <v>0</v>
      </c>
      <c r="K18" s="442">
        <v>41421.793585422703</v>
      </c>
      <c r="L18" s="170"/>
      <c r="M18" s="442">
        <v>0</v>
      </c>
      <c r="N18" s="442">
        <v>0</v>
      </c>
      <c r="O18" s="442">
        <v>0</v>
      </c>
      <c r="P18" s="442">
        <v>0</v>
      </c>
      <c r="Q18" s="442">
        <v>19138.976406274698</v>
      </c>
      <c r="R18" s="442">
        <v>0</v>
      </c>
      <c r="S18" s="442">
        <v>0</v>
      </c>
      <c r="T18" s="442">
        <v>0</v>
      </c>
      <c r="U18" s="442">
        <v>19138.976406274698</v>
      </c>
    </row>
    <row r="19" spans="1:21" ht="15" customHeight="1">
      <c r="B19" s="53" t="s">
        <v>1100</v>
      </c>
      <c r="C19" s="442"/>
      <c r="D19" s="442"/>
      <c r="E19" s="442"/>
      <c r="F19" s="442"/>
      <c r="G19" s="442"/>
      <c r="H19" s="442"/>
      <c r="I19" s="442"/>
      <c r="J19" s="442"/>
      <c r="K19" s="442">
        <v>0</v>
      </c>
      <c r="L19" s="170"/>
      <c r="M19" s="442"/>
      <c r="N19" s="442"/>
      <c r="O19" s="442"/>
      <c r="P19" s="442"/>
      <c r="Q19" s="442"/>
      <c r="R19" s="442"/>
      <c r="S19" s="442"/>
      <c r="T19" s="442"/>
      <c r="U19" s="442">
        <v>0</v>
      </c>
    </row>
    <row r="20" spans="1:21" ht="15" customHeight="1">
      <c r="B20" s="53" t="s">
        <v>1085</v>
      </c>
      <c r="C20" s="442">
        <v>0</v>
      </c>
      <c r="D20" s="442">
        <v>2012664.4189303976</v>
      </c>
      <c r="E20" s="442">
        <v>0</v>
      </c>
      <c r="F20" s="442">
        <v>0</v>
      </c>
      <c r="G20" s="442">
        <v>690179.09669931815</v>
      </c>
      <c r="H20" s="442">
        <v>0</v>
      </c>
      <c r="I20" s="442">
        <v>0</v>
      </c>
      <c r="J20" s="442">
        <v>0</v>
      </c>
      <c r="K20" s="442">
        <v>2702843.5156297158</v>
      </c>
      <c r="L20" s="170"/>
      <c r="M20" s="442">
        <v>0</v>
      </c>
      <c r="N20" s="442">
        <v>2074155.0079111049</v>
      </c>
      <c r="O20" s="442">
        <v>0</v>
      </c>
      <c r="P20" s="442">
        <v>0</v>
      </c>
      <c r="Q20" s="442">
        <v>661718.32682717312</v>
      </c>
      <c r="R20" s="442">
        <v>0</v>
      </c>
      <c r="S20" s="442">
        <v>0</v>
      </c>
      <c r="T20" s="442">
        <v>0</v>
      </c>
      <c r="U20" s="442">
        <v>2735873.3347382778</v>
      </c>
    </row>
    <row r="21" spans="1:21" ht="15" customHeight="1">
      <c r="B21" s="53" t="s">
        <v>1086</v>
      </c>
      <c r="C21" s="442">
        <v>0</v>
      </c>
      <c r="D21" s="442">
        <v>548697.27126595017</v>
      </c>
      <c r="E21" s="442">
        <v>0</v>
      </c>
      <c r="F21" s="442">
        <v>288048.80662305641</v>
      </c>
      <c r="G21" s="442">
        <v>6341485.9822294684</v>
      </c>
      <c r="H21" s="442">
        <v>48.485915487100002</v>
      </c>
      <c r="I21" s="442">
        <v>423781.02966031648</v>
      </c>
      <c r="J21" s="442">
        <v>1969872.9409842358</v>
      </c>
      <c r="K21" s="442">
        <v>9571934.516678514</v>
      </c>
      <c r="L21" s="170"/>
      <c r="M21" s="442">
        <v>0</v>
      </c>
      <c r="N21" s="442">
        <v>405181.12715702003</v>
      </c>
      <c r="O21" s="442">
        <v>0</v>
      </c>
      <c r="P21" s="442">
        <v>240196.21291823528</v>
      </c>
      <c r="Q21" s="442">
        <v>5676612.9555025967</v>
      </c>
      <c r="R21" s="442">
        <v>66.571135706899994</v>
      </c>
      <c r="S21" s="442">
        <v>387352.07904056931</v>
      </c>
      <c r="T21" s="442">
        <v>1896183.2612502808</v>
      </c>
      <c r="U21" s="442">
        <v>8605592.2070044093</v>
      </c>
    </row>
    <row r="22" spans="1:21" ht="15" customHeight="1">
      <c r="A22" s="178"/>
      <c r="B22" s="53" t="s">
        <v>1089</v>
      </c>
      <c r="C22" s="442">
        <v>0</v>
      </c>
      <c r="D22" s="442">
        <v>33045.427908203608</v>
      </c>
      <c r="E22" s="442">
        <v>4590315.2799535859</v>
      </c>
      <c r="F22" s="442">
        <v>36058.085509618795</v>
      </c>
      <c r="G22" s="442">
        <v>571355.87374184805</v>
      </c>
      <c r="H22" s="442">
        <v>0.61739567289999997</v>
      </c>
      <c r="I22" s="442">
        <v>81013.712565924463</v>
      </c>
      <c r="J22" s="442">
        <v>166952.51921983299</v>
      </c>
      <c r="K22" s="442">
        <v>5478741.5162946871</v>
      </c>
      <c r="L22" s="170"/>
      <c r="M22" s="442">
        <v>0</v>
      </c>
      <c r="N22" s="442">
        <v>24317.124266613897</v>
      </c>
      <c r="O22" s="442">
        <v>2347715.6034350884</v>
      </c>
      <c r="P22" s="442">
        <v>27181.007925364494</v>
      </c>
      <c r="Q22" s="442">
        <v>521219.20770394284</v>
      </c>
      <c r="R22" s="442">
        <v>0.4095549456</v>
      </c>
      <c r="S22" s="442">
        <v>72296.216788259524</v>
      </c>
      <c r="T22" s="442">
        <v>144116.35064929194</v>
      </c>
      <c r="U22" s="442">
        <v>3136845.9203235069</v>
      </c>
    </row>
    <row r="23" spans="1:21" ht="15" customHeight="1">
      <c r="A23" s="178"/>
      <c r="B23" s="53" t="s">
        <v>1102</v>
      </c>
      <c r="C23" s="442">
        <v>1146047.3350852984</v>
      </c>
      <c r="D23" s="442">
        <v>15879.027716587296</v>
      </c>
      <c r="E23" s="442">
        <v>36179.912145209899</v>
      </c>
      <c r="F23" s="442">
        <v>29292.4756243515</v>
      </c>
      <c r="G23" s="442">
        <v>980778.04427783389</v>
      </c>
      <c r="H23" s="442">
        <v>0</v>
      </c>
      <c r="I23" s="442">
        <v>8795.117512888999</v>
      </c>
      <c r="J23" s="442">
        <v>42750.602870821793</v>
      </c>
      <c r="K23" s="442">
        <v>2259722.5152329924</v>
      </c>
      <c r="L23" s="170"/>
      <c r="M23" s="442">
        <v>18145.544830062921</v>
      </c>
      <c r="N23" s="442">
        <v>32926.670038660399</v>
      </c>
      <c r="O23" s="442">
        <v>112702.16117945641</v>
      </c>
      <c r="P23" s="442">
        <v>5554.3420593045994</v>
      </c>
      <c r="Q23" s="442">
        <v>952580.19290105382</v>
      </c>
      <c r="R23" s="442">
        <v>0</v>
      </c>
      <c r="S23" s="442">
        <v>26567.521210504998</v>
      </c>
      <c r="T23" s="442">
        <v>47995.192307713871</v>
      </c>
      <c r="U23" s="442">
        <v>1196471.624526757</v>
      </c>
    </row>
    <row r="24" spans="1:21" ht="15" customHeight="1">
      <c r="A24" s="178"/>
      <c r="B24" s="53" t="s">
        <v>1103</v>
      </c>
      <c r="C24" s="442">
        <v>12880.123476623701</v>
      </c>
      <c r="D24" s="442">
        <v>8663.5136262286014</v>
      </c>
      <c r="E24" s="442">
        <v>231907.81803020026</v>
      </c>
      <c r="F24" s="442">
        <v>19902.882373505305</v>
      </c>
      <c r="G24" s="442">
        <v>163954.64482175672</v>
      </c>
      <c r="H24" s="442">
        <v>0</v>
      </c>
      <c r="I24" s="442">
        <v>3135.8427342837995</v>
      </c>
      <c r="J24" s="442">
        <v>61063.007186863644</v>
      </c>
      <c r="K24" s="442">
        <v>501507.83224946202</v>
      </c>
      <c r="L24" s="170"/>
      <c r="M24" s="442">
        <v>5872.0914354781971</v>
      </c>
      <c r="N24" s="442">
        <v>15280.199908021894</v>
      </c>
      <c r="O24" s="442">
        <v>134894.43556988859</v>
      </c>
      <c r="P24" s="442">
        <v>21865.134159046309</v>
      </c>
      <c r="Q24" s="442">
        <v>267762.98761140311</v>
      </c>
      <c r="R24" s="442">
        <v>0</v>
      </c>
      <c r="S24" s="442">
        <v>6819.0521530831975</v>
      </c>
      <c r="T24" s="442">
        <v>43285.916609674292</v>
      </c>
      <c r="U24" s="442">
        <v>495779.81744659558</v>
      </c>
    </row>
    <row r="25" spans="1:21" ht="15" customHeight="1">
      <c r="A25" s="178"/>
      <c r="B25" s="53" t="s">
        <v>1104</v>
      </c>
      <c r="C25" s="442">
        <v>0</v>
      </c>
      <c r="D25" s="442">
        <v>1144.0201965457002</v>
      </c>
      <c r="E25" s="442">
        <v>0</v>
      </c>
      <c r="F25" s="442">
        <v>0</v>
      </c>
      <c r="G25" s="442">
        <v>369.53938780789997</v>
      </c>
      <c r="H25" s="442">
        <v>0</v>
      </c>
      <c r="I25" s="442">
        <v>0</v>
      </c>
      <c r="J25" s="442">
        <v>0</v>
      </c>
      <c r="K25" s="442">
        <v>1513.5595843536003</v>
      </c>
      <c r="L25" s="170"/>
      <c r="M25" s="442"/>
      <c r="N25" s="442"/>
      <c r="O25" s="442"/>
      <c r="P25" s="442"/>
      <c r="Q25" s="442"/>
      <c r="R25" s="442"/>
      <c r="S25" s="442"/>
      <c r="T25" s="442"/>
      <c r="U25" s="442">
        <v>0</v>
      </c>
    </row>
    <row r="26" spans="1:21" ht="15" customHeight="1">
      <c r="A26" s="178"/>
      <c r="B26" s="53" t="s">
        <v>1105</v>
      </c>
      <c r="C26" s="442"/>
      <c r="D26" s="442"/>
      <c r="E26" s="442">
        <v>0</v>
      </c>
      <c r="F26" s="442">
        <v>0</v>
      </c>
      <c r="G26" s="442">
        <v>0</v>
      </c>
      <c r="H26" s="442">
        <v>0</v>
      </c>
      <c r="I26" s="442">
        <v>0</v>
      </c>
      <c r="J26" s="442"/>
      <c r="K26" s="442">
        <v>0</v>
      </c>
      <c r="L26" s="170"/>
      <c r="M26" s="442"/>
      <c r="N26" s="442"/>
      <c r="O26" s="442"/>
      <c r="P26" s="442"/>
      <c r="Q26" s="442"/>
      <c r="R26" s="442"/>
      <c r="S26" s="442"/>
      <c r="T26" s="442"/>
      <c r="U26" s="442">
        <v>0</v>
      </c>
    </row>
    <row r="27" spans="1:21" ht="21.75" customHeight="1">
      <c r="A27" s="178"/>
      <c r="B27" s="53" t="s">
        <v>1106</v>
      </c>
      <c r="C27" s="442"/>
      <c r="D27" s="442"/>
      <c r="E27" s="442">
        <v>0</v>
      </c>
      <c r="F27" s="442">
        <v>0</v>
      </c>
      <c r="G27" s="442">
        <v>0</v>
      </c>
      <c r="H27" s="442">
        <v>0</v>
      </c>
      <c r="I27" s="442">
        <v>0</v>
      </c>
      <c r="J27" s="442"/>
      <c r="K27" s="442">
        <v>0</v>
      </c>
      <c r="L27" s="170"/>
      <c r="M27" s="442"/>
      <c r="N27" s="442"/>
      <c r="O27" s="442"/>
      <c r="P27" s="442"/>
      <c r="Q27" s="442"/>
      <c r="R27" s="442"/>
      <c r="S27" s="442"/>
      <c r="T27" s="442"/>
      <c r="U27" s="442">
        <v>0</v>
      </c>
    </row>
    <row r="28" spans="1:21" ht="15" customHeight="1">
      <c r="A28" s="178"/>
      <c r="B28" s="53" t="s">
        <v>1112</v>
      </c>
      <c r="C28" s="442"/>
      <c r="D28" s="442"/>
      <c r="E28" s="442">
        <v>0</v>
      </c>
      <c r="F28" s="442">
        <v>0</v>
      </c>
      <c r="G28" s="442">
        <v>0</v>
      </c>
      <c r="H28" s="442">
        <v>0</v>
      </c>
      <c r="I28" s="442">
        <v>0</v>
      </c>
      <c r="J28" s="442">
        <v>155293.9565</v>
      </c>
      <c r="K28" s="442">
        <v>155293.9565</v>
      </c>
      <c r="L28" s="170"/>
      <c r="M28" s="442"/>
      <c r="N28" s="442"/>
      <c r="O28" s="442"/>
      <c r="P28" s="442"/>
      <c r="Q28" s="442"/>
      <c r="R28" s="442"/>
      <c r="S28" s="442"/>
      <c r="T28" s="442">
        <v>157476.47839999999</v>
      </c>
      <c r="U28" s="442">
        <v>157476.47839999999</v>
      </c>
    </row>
    <row r="29" spans="1:21" ht="15" customHeight="1">
      <c r="A29" s="178"/>
      <c r="B29" s="53" t="s">
        <v>1108</v>
      </c>
      <c r="C29" s="442"/>
      <c r="D29" s="442"/>
      <c r="E29" s="442">
        <v>0</v>
      </c>
      <c r="F29" s="442">
        <v>0</v>
      </c>
      <c r="G29" s="442">
        <v>0</v>
      </c>
      <c r="H29" s="442">
        <v>0</v>
      </c>
      <c r="I29" s="442">
        <v>0</v>
      </c>
      <c r="J29" s="442">
        <v>38652.402520000003</v>
      </c>
      <c r="K29" s="442">
        <v>38652.402520000003</v>
      </c>
      <c r="L29" s="170"/>
      <c r="M29" s="442"/>
      <c r="N29" s="442"/>
      <c r="O29" s="442"/>
      <c r="P29" s="442"/>
      <c r="Q29" s="442"/>
      <c r="R29" s="442"/>
      <c r="S29" s="442"/>
      <c r="T29" s="442">
        <v>29456.75056</v>
      </c>
      <c r="U29" s="442">
        <v>29456.75056</v>
      </c>
    </row>
    <row r="30" spans="1:21" ht="15" customHeight="1">
      <c r="A30" s="178"/>
      <c r="B30" s="53" t="s">
        <v>1109</v>
      </c>
      <c r="C30" s="442"/>
      <c r="D30" s="442"/>
      <c r="E30" s="442">
        <v>0</v>
      </c>
      <c r="F30" s="442">
        <v>0</v>
      </c>
      <c r="G30" s="442">
        <v>0</v>
      </c>
      <c r="H30" s="442">
        <v>0</v>
      </c>
      <c r="I30" s="442">
        <v>0</v>
      </c>
      <c r="J30" s="442"/>
      <c r="K30" s="448">
        <v>0</v>
      </c>
      <c r="L30" s="170"/>
      <c r="M30" s="442"/>
      <c r="N30" s="442"/>
      <c r="O30" s="442"/>
      <c r="P30" s="442"/>
      <c r="Q30" s="442"/>
      <c r="R30" s="442"/>
      <c r="S30" s="442"/>
      <c r="T30" s="442"/>
      <c r="U30" s="448">
        <v>0</v>
      </c>
    </row>
    <row r="31" spans="1:21" ht="20.100000000000001" customHeight="1">
      <c r="A31" s="178"/>
      <c r="B31" s="376" t="s">
        <v>1110</v>
      </c>
      <c r="C31" s="442">
        <v>1158927.4585619222</v>
      </c>
      <c r="D31" s="442">
        <v>7038910.1954936516</v>
      </c>
      <c r="E31" s="442">
        <v>4858403.0101289954</v>
      </c>
      <c r="F31" s="442">
        <v>374302.23014795227</v>
      </c>
      <c r="G31" s="442">
        <v>20414906.858212225</v>
      </c>
      <c r="H31" s="442">
        <v>282.88675792690003</v>
      </c>
      <c r="I31" s="442">
        <v>613645.39129079541</v>
      </c>
      <c r="J31" s="442">
        <v>3088940.4896238744</v>
      </c>
      <c r="K31" s="442">
        <v>37548318.520217359</v>
      </c>
      <c r="L31" s="170"/>
      <c r="M31" s="442">
        <v>24017.636265541118</v>
      </c>
      <c r="N31" s="442">
        <v>4856240.0508070504</v>
      </c>
      <c r="O31" s="442">
        <v>2595312.2001844333</v>
      </c>
      <c r="P31" s="442">
        <v>298696.61068404774</v>
      </c>
      <c r="Q31" s="442">
        <v>20815779.917776331</v>
      </c>
      <c r="R31" s="442">
        <v>247.28614047439999</v>
      </c>
      <c r="S31" s="442">
        <v>589383.82991514972</v>
      </c>
      <c r="T31" s="442">
        <v>3323292.4604961323</v>
      </c>
      <c r="U31" s="442">
        <v>32502969.992269162</v>
      </c>
    </row>
    <row r="32" spans="1:21" ht="20.100000000000001" customHeight="1" thickBot="1">
      <c r="A32" s="178"/>
      <c r="B32" s="449" t="s">
        <v>2</v>
      </c>
      <c r="C32" s="443">
        <v>24827781.070207462</v>
      </c>
      <c r="D32" s="443">
        <v>13640610.243695922</v>
      </c>
      <c r="E32" s="443">
        <v>9889324.1424962245</v>
      </c>
      <c r="F32" s="443">
        <v>2364846.6926151291</v>
      </c>
      <c r="G32" s="443">
        <v>21499491.988329023</v>
      </c>
      <c r="H32" s="443">
        <v>318.92738523180003</v>
      </c>
      <c r="I32" s="443">
        <v>1905427.4863514593</v>
      </c>
      <c r="J32" s="443">
        <v>11175500.721381145</v>
      </c>
      <c r="K32" s="443">
        <v>85303301.272461608</v>
      </c>
      <c r="L32" s="170"/>
      <c r="M32" s="443">
        <v>23265219.412349667</v>
      </c>
      <c r="N32" s="443">
        <v>11133674.25314679</v>
      </c>
      <c r="O32" s="443">
        <v>6958900.0674750451</v>
      </c>
      <c r="P32" s="443">
        <v>2216012.5081839697</v>
      </c>
      <c r="Q32" s="443">
        <v>21759595.05020621</v>
      </c>
      <c r="R32" s="443">
        <v>262.58880868739999</v>
      </c>
      <c r="S32" s="443">
        <v>1734626.5310813193</v>
      </c>
      <c r="T32" s="443">
        <v>11264731.291912895</v>
      </c>
      <c r="U32" s="443">
        <v>78333021.703164577</v>
      </c>
    </row>
    <row r="33" spans="1:11" ht="15" customHeight="1" thickTop="1">
      <c r="A33" s="178"/>
    </row>
    <row r="34" spans="1:11" ht="15" customHeight="1">
      <c r="B34" s="266"/>
      <c r="C34" s="179"/>
      <c r="D34" s="267"/>
      <c r="E34" s="267"/>
      <c r="F34" s="267"/>
      <c r="G34" s="427"/>
      <c r="H34" s="427"/>
      <c r="I34" s="427"/>
      <c r="J34" s="1538"/>
      <c r="K34" s="1538"/>
    </row>
  </sheetData>
  <mergeCells count="6">
    <mergeCell ref="B3:E3"/>
    <mergeCell ref="M6:U6"/>
    <mergeCell ref="J4:K4"/>
    <mergeCell ref="J34:K34"/>
    <mergeCell ref="C6:K6"/>
    <mergeCell ref="U3:U4"/>
  </mergeCells>
  <hyperlinks>
    <hyperlink ref="U3" location="INDEX!B10" display="Back to index" xr:uid="{00000000-0004-0000-0A00-000000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D1005D"/>
  </sheetPr>
  <dimension ref="A1:Q35"/>
  <sheetViews>
    <sheetView showGridLines="0" showZeros="0" zoomScaleNormal="100" workbookViewId="0">
      <selection activeCell="C17" sqref="C17"/>
    </sheetView>
  </sheetViews>
  <sheetFormatPr defaultRowHeight="15" customHeight="1"/>
  <cols>
    <col min="1" max="1" width="12.7109375" style="162" customWidth="1"/>
    <col min="2" max="2" width="45.7109375" style="162" customWidth="1"/>
    <col min="3" max="7" width="15.7109375" style="162" customWidth="1"/>
    <col min="8" max="8" width="5.7109375" style="162" customWidth="1"/>
    <col min="9" max="13" width="15.7109375" style="162" customWidth="1"/>
    <col min="14" max="14" width="8.7109375" style="162" customWidth="1"/>
    <col min="15" max="16" width="12" customWidth="1"/>
    <col min="17" max="17" width="14.28515625" bestFit="1" customWidth="1"/>
    <col min="18" max="16384" width="9.140625" style="162"/>
  </cols>
  <sheetData>
    <row r="1" spans="2:17" ht="15" customHeight="1">
      <c r="B1" s="153"/>
      <c r="C1" s="153"/>
      <c r="D1" s="153"/>
      <c r="E1" s="153"/>
      <c r="F1" s="153"/>
      <c r="G1" s="153"/>
      <c r="H1" s="153"/>
    </row>
    <row r="2" spans="2:17" ht="15" customHeight="1">
      <c r="B2" s="1446" t="s">
        <v>2131</v>
      </c>
      <c r="C2" s="1001"/>
      <c r="D2" s="1056" t="s">
        <v>500</v>
      </c>
      <c r="E2" s="365"/>
      <c r="F2" s="365"/>
      <c r="G2" s="365"/>
      <c r="H2" s="365"/>
      <c r="I2" s="365"/>
      <c r="J2" s="536"/>
      <c r="K2" s="536"/>
      <c r="L2" s="536"/>
    </row>
    <row r="3" spans="2:17" s="184" customFormat="1" ht="15" customHeight="1">
      <c r="B3" s="1536" t="str">
        <f>'[3]Template 10'!$B$3:$D$3</f>
        <v>Maturity of exposures</v>
      </c>
      <c r="C3" s="1536"/>
      <c r="D3" s="1536"/>
      <c r="E3" s="365"/>
      <c r="F3" s="365"/>
      <c r="G3" s="365"/>
      <c r="H3" s="365"/>
      <c r="I3" s="365"/>
      <c r="J3" s="365"/>
      <c r="K3" s="365"/>
      <c r="L3" s="365"/>
      <c r="O3"/>
      <c r="P3"/>
      <c r="Q3"/>
    </row>
    <row r="4" spans="2:17" s="184" customFormat="1" ht="15" customHeight="1">
      <c r="B4" s="801" t="s">
        <v>1676</v>
      </c>
      <c r="C4" s="365"/>
      <c r="D4" s="365"/>
      <c r="E4" s="365"/>
      <c r="F4" s="365"/>
      <c r="G4" s="365"/>
      <c r="H4" s="365"/>
      <c r="I4" s="365"/>
      <c r="J4" s="365"/>
      <c r="K4" s="365"/>
      <c r="L4" s="1538"/>
      <c r="M4" s="1538"/>
      <c r="O4"/>
      <c r="P4"/>
      <c r="Q4"/>
    </row>
    <row r="5" spans="2:17" s="184" customFormat="1" ht="15" customHeight="1">
      <c r="B5" s="801"/>
      <c r="C5" s="365"/>
      <c r="D5" s="365"/>
      <c r="E5" s="365"/>
      <c r="F5" s="365"/>
      <c r="G5" s="365"/>
      <c r="H5" s="365"/>
      <c r="I5" s="365"/>
      <c r="J5" s="365"/>
      <c r="K5" s="365"/>
      <c r="L5" s="770"/>
      <c r="M5" s="770"/>
      <c r="O5"/>
      <c r="P5"/>
      <c r="Q5"/>
    </row>
    <row r="6" spans="2:17" s="184" customFormat="1" ht="15" customHeight="1">
      <c r="B6" s="266"/>
      <c r="C6" s="1537" t="s">
        <v>2114</v>
      </c>
      <c r="D6" s="1540"/>
      <c r="E6" s="1540"/>
      <c r="F6" s="1540"/>
      <c r="G6" s="1540"/>
      <c r="H6"/>
      <c r="I6" s="1537" t="s">
        <v>2217</v>
      </c>
      <c r="J6" s="1540"/>
      <c r="K6" s="1540"/>
      <c r="L6" s="1540"/>
      <c r="M6" s="1540"/>
      <c r="O6" s="1443" t="s">
        <v>2234</v>
      </c>
      <c r="P6"/>
      <c r="Q6"/>
    </row>
    <row r="7" spans="2:17" s="415" customFormat="1" ht="15" customHeight="1">
      <c r="B7" s="778"/>
      <c r="C7" s="781" t="s">
        <v>85</v>
      </c>
      <c r="D7" s="781" t="s">
        <v>86</v>
      </c>
      <c r="E7" s="1539" t="s">
        <v>87</v>
      </c>
      <c r="F7" s="1539"/>
      <c r="G7" s="781" t="s">
        <v>89</v>
      </c>
      <c r="H7" s="776"/>
      <c r="I7" s="781" t="s">
        <v>85</v>
      </c>
      <c r="J7" s="781" t="s">
        <v>86</v>
      </c>
      <c r="K7" s="1539" t="s">
        <v>87</v>
      </c>
      <c r="L7" s="1539"/>
      <c r="M7" s="781" t="s">
        <v>89</v>
      </c>
      <c r="O7"/>
      <c r="P7" s="776"/>
      <c r="Q7" s="776"/>
    </row>
    <row r="8" spans="2:17" s="208" customFormat="1" ht="49.5" customHeight="1">
      <c r="B8" s="209"/>
      <c r="C8" s="1358" t="s">
        <v>1119</v>
      </c>
      <c r="D8" s="1358" t="s">
        <v>1120</v>
      </c>
      <c r="E8" s="1358" t="s">
        <v>1121</v>
      </c>
      <c r="F8" s="1358" t="s">
        <v>1122</v>
      </c>
      <c r="G8" s="1358" t="s">
        <v>82</v>
      </c>
      <c r="H8"/>
      <c r="I8" s="1358" t="s">
        <v>1119</v>
      </c>
      <c r="J8" s="1358" t="s">
        <v>1120</v>
      </c>
      <c r="K8" s="1358" t="s">
        <v>1121</v>
      </c>
      <c r="L8" s="1358" t="s">
        <v>1122</v>
      </c>
      <c r="M8" s="1358" t="s">
        <v>82</v>
      </c>
      <c r="O8"/>
      <c r="P8"/>
      <c r="Q8"/>
    </row>
    <row r="9" spans="2:17" ht="15" customHeight="1">
      <c r="B9" s="86" t="s">
        <v>1084</v>
      </c>
      <c r="C9" s="450"/>
      <c r="D9" s="450"/>
      <c r="E9" s="450"/>
      <c r="F9" s="450"/>
      <c r="G9" s="450"/>
      <c r="H9"/>
      <c r="I9" s="450"/>
      <c r="J9" s="450"/>
      <c r="K9" s="450"/>
      <c r="L9" s="450"/>
      <c r="M9" s="450"/>
      <c r="N9" s="170"/>
    </row>
    <row r="10" spans="2:17" ht="15" customHeight="1">
      <c r="B10" s="53" t="s">
        <v>1085</v>
      </c>
      <c r="C10" s="290"/>
      <c r="D10" s="290"/>
      <c r="E10" s="290"/>
      <c r="F10" s="290"/>
      <c r="G10" s="290"/>
      <c r="H10"/>
      <c r="I10" s="290"/>
      <c r="J10" s="290"/>
      <c r="K10" s="290"/>
      <c r="L10" s="290"/>
      <c r="M10" s="290"/>
      <c r="N10" s="170"/>
    </row>
    <row r="11" spans="2:17" ht="15" customHeight="1">
      <c r="B11" s="53" t="s">
        <v>1086</v>
      </c>
      <c r="C11" s="290">
        <v>6937629.1449474655</v>
      </c>
      <c r="D11" s="290">
        <v>3742872.2514947169</v>
      </c>
      <c r="E11" s="290">
        <v>3026624.3270246238</v>
      </c>
      <c r="F11" s="290">
        <v>1899766.7001194584</v>
      </c>
      <c r="G11" s="290">
        <v>15606892.423586264</v>
      </c>
      <c r="H11"/>
      <c r="I11" s="290">
        <v>6916616.9895132482</v>
      </c>
      <c r="J11" s="290">
        <v>3006487.1296117087</v>
      </c>
      <c r="K11" s="290">
        <v>3004406.1686751186</v>
      </c>
      <c r="L11" s="290">
        <v>2051462.1789693532</v>
      </c>
      <c r="M11" s="290">
        <v>14978972.466769429</v>
      </c>
      <c r="N11" s="435"/>
      <c r="O11" s="545"/>
    </row>
    <row r="12" spans="2:17" ht="15" customHeight="1">
      <c r="B12" s="53" t="s">
        <v>1089</v>
      </c>
      <c r="C12" s="290">
        <v>2083320.5452073722</v>
      </c>
      <c r="D12" s="290">
        <v>4054642.9435743005</v>
      </c>
      <c r="E12" s="290">
        <v>2533645.9702413864</v>
      </c>
      <c r="F12" s="290">
        <v>22080866.933006074</v>
      </c>
      <c r="G12" s="290">
        <v>30752476.392029133</v>
      </c>
      <c r="H12"/>
      <c r="I12" s="290">
        <v>1989594.4658853002</v>
      </c>
      <c r="J12" s="290">
        <v>3483270.1805990087</v>
      </c>
      <c r="K12" s="290">
        <v>2279202.3691815953</v>
      </c>
      <c r="L12" s="290">
        <v>21610806.590394165</v>
      </c>
      <c r="M12" s="290">
        <v>29362873.606060069</v>
      </c>
      <c r="N12" s="436"/>
    </row>
    <row r="13" spans="2:17" ht="15" customHeight="1">
      <c r="B13" s="53" t="s">
        <v>1095</v>
      </c>
      <c r="C13" s="290"/>
      <c r="D13" s="290"/>
      <c r="E13" s="290"/>
      <c r="F13" s="290">
        <v>1395613.9366288553</v>
      </c>
      <c r="G13" s="290">
        <v>1395613.9366288553</v>
      </c>
      <c r="H13"/>
      <c r="I13" s="290"/>
      <c r="J13" s="290"/>
      <c r="K13" s="290"/>
      <c r="L13" s="290">
        <v>1488205.6380659589</v>
      </c>
      <c r="M13" s="290">
        <v>1488205.6380659589</v>
      </c>
      <c r="N13" s="436"/>
    </row>
    <row r="14" spans="2:17" ht="15" customHeight="1">
      <c r="B14" s="58" t="s">
        <v>1096</v>
      </c>
      <c r="C14" s="213">
        <v>9020949.6901548374</v>
      </c>
      <c r="D14" s="213">
        <v>7797515.1950690169</v>
      </c>
      <c r="E14" s="213">
        <v>5560270.2972660102</v>
      </c>
      <c r="F14" s="213">
        <v>25376247.569754388</v>
      </c>
      <c r="G14" s="213">
        <v>47754982.752244256</v>
      </c>
      <c r="H14"/>
      <c r="I14" s="213">
        <v>8906211.4553985484</v>
      </c>
      <c r="J14" s="213">
        <v>6489757.3102107178</v>
      </c>
      <c r="K14" s="213">
        <v>5283608.5378567139</v>
      </c>
      <c r="L14" s="213">
        <v>25150474.407429479</v>
      </c>
      <c r="M14" s="213">
        <v>45830051.710895456</v>
      </c>
      <c r="N14" s="436"/>
    </row>
    <row r="15" spans="2:17" ht="15" customHeight="1">
      <c r="B15" s="53" t="s">
        <v>1084</v>
      </c>
      <c r="C15" s="290">
        <v>5961966.1684318557</v>
      </c>
      <c r="D15" s="290">
        <v>7508619.3231313955</v>
      </c>
      <c r="E15" s="290">
        <v>2137818.2964006849</v>
      </c>
      <c r="F15" s="290">
        <v>69438.460683383993</v>
      </c>
      <c r="G15" s="290">
        <v>15677842.248647321</v>
      </c>
      <c r="H15"/>
      <c r="I15" s="290">
        <v>3587046.6798783797</v>
      </c>
      <c r="J15" s="290">
        <v>8273045.6413530782</v>
      </c>
      <c r="K15" s="290">
        <v>3059199.7103028619</v>
      </c>
      <c r="L15" s="290">
        <v>258366.02324650352</v>
      </c>
      <c r="M15" s="290">
        <v>15177658.054780824</v>
      </c>
      <c r="N15" s="435"/>
    </row>
    <row r="16" spans="2:17" ht="15" customHeight="1">
      <c r="B16" s="53" t="s">
        <v>1097</v>
      </c>
      <c r="C16" s="290">
        <v>109218.04563293612</v>
      </c>
      <c r="D16" s="290">
        <v>122826.01903389068</v>
      </c>
      <c r="E16" s="290">
        <v>547481.21609907853</v>
      </c>
      <c r="F16" s="290">
        <v>38217.6523997115</v>
      </c>
      <c r="G16" s="290">
        <v>817742.93316561682</v>
      </c>
      <c r="H16"/>
      <c r="I16" s="290">
        <v>179025.51752146406</v>
      </c>
      <c r="J16" s="290">
        <v>135681.95823612364</v>
      </c>
      <c r="K16" s="290">
        <v>461070.22543384193</v>
      </c>
      <c r="L16" s="290">
        <v>29856.691547895996</v>
      </c>
      <c r="M16" s="290">
        <v>805634.39273932565</v>
      </c>
      <c r="N16" s="436"/>
    </row>
    <row r="17" spans="1:14" ht="15" customHeight="1">
      <c r="B17" s="53" t="s">
        <v>1111</v>
      </c>
      <c r="C17" s="290">
        <v>49169.091189933693</v>
      </c>
      <c r="D17" s="290">
        <v>77651.168055968577</v>
      </c>
      <c r="E17" s="290">
        <v>0</v>
      </c>
      <c r="F17" s="290">
        <v>174281.47088336109</v>
      </c>
      <c r="G17" s="290">
        <v>301101.73012926336</v>
      </c>
      <c r="H17"/>
      <c r="I17" s="290">
        <v>37575.784776028901</v>
      </c>
      <c r="J17" s="290">
        <v>101466.90600032911</v>
      </c>
      <c r="K17" s="290">
        <v>2691.7610251697001</v>
      </c>
      <c r="L17" s="290">
        <v>1307.9835416635001</v>
      </c>
      <c r="M17" s="290">
        <v>143042.4353431912</v>
      </c>
      <c r="N17" s="435"/>
    </row>
    <row r="18" spans="1:14" ht="15" customHeight="1">
      <c r="B18" s="53" t="s">
        <v>1099</v>
      </c>
      <c r="C18" s="290">
        <v>0</v>
      </c>
      <c r="D18" s="290">
        <v>19225.909335152202</v>
      </c>
      <c r="E18" s="290">
        <v>22195.884250270501</v>
      </c>
      <c r="F18" s="290">
        <v>0</v>
      </c>
      <c r="G18" s="290">
        <v>41421.793585422703</v>
      </c>
      <c r="H18"/>
      <c r="I18" s="290">
        <v>0</v>
      </c>
      <c r="J18" s="290">
        <v>19138.976406274698</v>
      </c>
      <c r="K18" s="290">
        <v>0</v>
      </c>
      <c r="L18" s="290">
        <v>0</v>
      </c>
      <c r="M18" s="290">
        <v>19138.976406274698</v>
      </c>
      <c r="N18" s="170"/>
    </row>
    <row r="19" spans="1:14" ht="15" customHeight="1">
      <c r="B19" s="53" t="s">
        <v>1100</v>
      </c>
      <c r="C19" s="290"/>
      <c r="D19" s="290"/>
      <c r="E19" s="290"/>
      <c r="F19" s="290"/>
      <c r="G19" s="290">
        <v>0</v>
      </c>
      <c r="H19"/>
      <c r="I19" s="290"/>
      <c r="J19" s="290"/>
      <c r="K19" s="290"/>
      <c r="L19" s="290"/>
      <c r="M19" s="290"/>
      <c r="N19" s="170"/>
    </row>
    <row r="20" spans="1:14" ht="15" customHeight="1">
      <c r="B20" s="53" t="s">
        <v>1085</v>
      </c>
      <c r="C20" s="290">
        <v>1602466.0668668903</v>
      </c>
      <c r="D20" s="290">
        <v>318895.78781272261</v>
      </c>
      <c r="E20" s="290">
        <v>769064.70441113913</v>
      </c>
      <c r="F20" s="290">
        <v>12416.956538964798</v>
      </c>
      <c r="G20" s="290">
        <v>2702843.5156297171</v>
      </c>
      <c r="H20"/>
      <c r="I20" s="290">
        <v>1658326.0546984386</v>
      </c>
      <c r="J20" s="290">
        <v>435167.73443284276</v>
      </c>
      <c r="K20" s="290">
        <v>626765.47686073591</v>
      </c>
      <c r="L20" s="290">
        <v>15614.068746262001</v>
      </c>
      <c r="M20" s="290">
        <v>2735873.3347382797</v>
      </c>
      <c r="N20" s="170"/>
    </row>
    <row r="21" spans="1:14" ht="15" customHeight="1">
      <c r="B21" s="53" t="s">
        <v>1086</v>
      </c>
      <c r="C21" s="290">
        <v>5934048.2243723217</v>
      </c>
      <c r="D21" s="290">
        <v>3091620.7007088354</v>
      </c>
      <c r="E21" s="290">
        <v>429298.64046500431</v>
      </c>
      <c r="F21" s="290">
        <v>116966.9511323443</v>
      </c>
      <c r="G21" s="290">
        <v>9571934.5166785046</v>
      </c>
      <c r="H21"/>
      <c r="I21" s="290">
        <v>5045742.5649784645</v>
      </c>
      <c r="J21" s="290">
        <v>3054736.7449697782</v>
      </c>
      <c r="K21" s="290">
        <v>423001.47438960325</v>
      </c>
      <c r="L21" s="290">
        <v>82111.422666551414</v>
      </c>
      <c r="M21" s="290">
        <v>8605592.2070043981</v>
      </c>
      <c r="N21" s="170"/>
    </row>
    <row r="22" spans="1:14" ht="15" customHeight="1">
      <c r="A22" s="178"/>
      <c r="B22" s="53" t="s">
        <v>1089</v>
      </c>
      <c r="C22" s="290">
        <v>608372.96093135991</v>
      </c>
      <c r="D22" s="290">
        <v>2077212.3883983388</v>
      </c>
      <c r="E22" s="290">
        <v>1556672.6010451277</v>
      </c>
      <c r="F22" s="290">
        <v>1236483.5659198603</v>
      </c>
      <c r="G22" s="290">
        <v>5478741.5162946871</v>
      </c>
      <c r="H22"/>
      <c r="I22" s="290">
        <v>438332.48415781691</v>
      </c>
      <c r="J22" s="290">
        <v>1326079.8315483215</v>
      </c>
      <c r="K22" s="290">
        <v>684261.85576697998</v>
      </c>
      <c r="L22" s="290">
        <v>688171.7488503874</v>
      </c>
      <c r="M22" s="290">
        <v>3136845.920323506</v>
      </c>
      <c r="N22" s="170"/>
    </row>
    <row r="23" spans="1:14" ht="15" customHeight="1">
      <c r="A23" s="178"/>
      <c r="B23" s="53" t="s">
        <v>1102</v>
      </c>
      <c r="C23" s="290">
        <v>335419.06902104552</v>
      </c>
      <c r="D23" s="290">
        <v>280110.01531998726</v>
      </c>
      <c r="E23" s="290">
        <v>242574.71937412443</v>
      </c>
      <c r="F23" s="290">
        <v>1401618.7115178355</v>
      </c>
      <c r="G23" s="290">
        <v>2259722.5152329928</v>
      </c>
      <c r="H23"/>
      <c r="I23" s="290">
        <v>263879.40186013567</v>
      </c>
      <c r="J23" s="290">
        <v>352997.17678018898</v>
      </c>
      <c r="K23" s="290">
        <v>215307.24193148065</v>
      </c>
      <c r="L23" s="290">
        <v>364287.80395495123</v>
      </c>
      <c r="M23" s="290">
        <v>1196471.6245267566</v>
      </c>
      <c r="N23" s="170"/>
    </row>
    <row r="24" spans="1:14" ht="15" customHeight="1">
      <c r="A24" s="178"/>
      <c r="B24" s="53" t="s">
        <v>1103</v>
      </c>
      <c r="C24" s="290">
        <v>259913.65049062594</v>
      </c>
      <c r="D24" s="290">
        <v>113602.73020378307</v>
      </c>
      <c r="E24" s="290">
        <v>88979.63399498006</v>
      </c>
      <c r="F24" s="290">
        <v>39011.81756007245</v>
      </c>
      <c r="G24" s="290">
        <v>501507.83224946156</v>
      </c>
      <c r="H24"/>
      <c r="I24" s="290">
        <v>273987.24536258378</v>
      </c>
      <c r="J24" s="290">
        <v>134025.50563699633</v>
      </c>
      <c r="K24" s="290">
        <v>52245.235459393574</v>
      </c>
      <c r="L24" s="290">
        <v>35521.830987622023</v>
      </c>
      <c r="M24" s="290">
        <v>495779.81744659576</v>
      </c>
      <c r="N24" s="170"/>
    </row>
    <row r="25" spans="1:14" ht="15" customHeight="1">
      <c r="A25" s="178"/>
      <c r="B25" s="53" t="s">
        <v>1104</v>
      </c>
      <c r="C25" s="290">
        <v>1467.0175702511003</v>
      </c>
      <c r="D25" s="290">
        <v>46.542014102500005</v>
      </c>
      <c r="E25" s="290">
        <v>0</v>
      </c>
      <c r="F25" s="290">
        <v>0</v>
      </c>
      <c r="G25" s="290">
        <v>1513.5595843536003</v>
      </c>
      <c r="H25"/>
      <c r="I25" s="290"/>
      <c r="J25" s="290"/>
      <c r="K25" s="290"/>
      <c r="L25" s="290"/>
      <c r="M25" s="290">
        <v>0</v>
      </c>
      <c r="N25" s="170"/>
    </row>
    <row r="26" spans="1:14" ht="15" customHeight="1">
      <c r="A26" s="178"/>
      <c r="B26" s="53" t="s">
        <v>1105</v>
      </c>
      <c r="C26" s="290"/>
      <c r="D26" s="290"/>
      <c r="E26" s="290"/>
      <c r="F26" s="290"/>
      <c r="G26" s="290">
        <v>0</v>
      </c>
      <c r="H26"/>
      <c r="I26" s="290"/>
      <c r="J26" s="290"/>
      <c r="K26" s="290"/>
      <c r="L26" s="290"/>
      <c r="M26" s="290">
        <v>0</v>
      </c>
      <c r="N26" s="170"/>
    </row>
    <row r="27" spans="1:14" ht="20.25" customHeight="1">
      <c r="A27" s="178"/>
      <c r="B27" s="53" t="s">
        <v>1106</v>
      </c>
      <c r="C27" s="290"/>
      <c r="D27" s="290"/>
      <c r="E27" s="290"/>
      <c r="F27" s="290"/>
      <c r="G27" s="290">
        <v>0</v>
      </c>
      <c r="H27"/>
      <c r="I27" s="290"/>
      <c r="J27" s="290"/>
      <c r="K27" s="290"/>
      <c r="L27" s="290"/>
      <c r="M27" s="290">
        <v>0</v>
      </c>
      <c r="N27" s="170"/>
    </row>
    <row r="28" spans="1:14" ht="15" customHeight="1">
      <c r="A28" s="178"/>
      <c r="B28" s="53" t="s">
        <v>1112</v>
      </c>
      <c r="C28" s="290"/>
      <c r="D28" s="290"/>
      <c r="E28" s="290"/>
      <c r="F28" s="290">
        <v>155293.9565</v>
      </c>
      <c r="G28" s="290">
        <v>155293.9565</v>
      </c>
      <c r="H28"/>
      <c r="I28" s="290"/>
      <c r="J28" s="290"/>
      <c r="K28" s="290"/>
      <c r="L28" s="290">
        <v>157476.47839999999</v>
      </c>
      <c r="M28" s="290">
        <v>157476.47839999999</v>
      </c>
      <c r="N28" s="170"/>
    </row>
    <row r="29" spans="1:14" ht="15" customHeight="1">
      <c r="A29" s="178"/>
      <c r="B29" s="53" t="s">
        <v>1108</v>
      </c>
      <c r="C29" s="290"/>
      <c r="D29" s="290"/>
      <c r="E29" s="290"/>
      <c r="F29" s="290">
        <v>38652.402520000003</v>
      </c>
      <c r="G29" s="290">
        <v>38652.402520000003</v>
      </c>
      <c r="H29"/>
      <c r="I29" s="290"/>
      <c r="J29" s="290"/>
      <c r="K29" s="290"/>
      <c r="L29" s="290">
        <v>29456.75056</v>
      </c>
      <c r="M29" s="290">
        <v>29456.75056</v>
      </c>
      <c r="N29" s="170"/>
    </row>
    <row r="30" spans="1:14" ht="15" customHeight="1">
      <c r="A30" s="178"/>
      <c r="B30" s="53" t="s">
        <v>1109</v>
      </c>
      <c r="C30" s="290"/>
      <c r="D30" s="290"/>
      <c r="E30" s="290"/>
      <c r="F30" s="290"/>
      <c r="G30" s="290">
        <v>0</v>
      </c>
      <c r="H30"/>
      <c r="I30" s="290"/>
      <c r="J30" s="290"/>
      <c r="K30" s="290"/>
      <c r="L30" s="290"/>
      <c r="M30" s="290">
        <v>0</v>
      </c>
      <c r="N30" s="170"/>
    </row>
    <row r="31" spans="1:14" ht="15" customHeight="1">
      <c r="A31" s="178"/>
      <c r="B31" s="376" t="s">
        <v>1110</v>
      </c>
      <c r="C31" s="444">
        <v>14862040.294507222</v>
      </c>
      <c r="D31" s="444">
        <v>13609810.584014177</v>
      </c>
      <c r="E31" s="444">
        <v>5794085.6960404105</v>
      </c>
      <c r="F31" s="444">
        <v>3282381.945655534</v>
      </c>
      <c r="G31" s="444">
        <v>37548318.520217352</v>
      </c>
      <c r="H31"/>
      <c r="I31" s="444">
        <v>11483915.733233312</v>
      </c>
      <c r="J31" s="444">
        <v>13832340.475363933</v>
      </c>
      <c r="K31" s="444">
        <v>5524542.9811700666</v>
      </c>
      <c r="L31" s="444">
        <v>1662170.802501837</v>
      </c>
      <c r="M31" s="444">
        <v>32502969.992269155</v>
      </c>
      <c r="N31" s="170"/>
    </row>
    <row r="32" spans="1:14" ht="15" customHeight="1" thickBot="1">
      <c r="A32" s="178"/>
      <c r="B32" s="449" t="s">
        <v>2</v>
      </c>
      <c r="C32" s="443">
        <v>23882989.98466206</v>
      </c>
      <c r="D32" s="443">
        <v>21407325.779083192</v>
      </c>
      <c r="E32" s="443">
        <v>11354355.993306421</v>
      </c>
      <c r="F32" s="443">
        <v>28658629.515409924</v>
      </c>
      <c r="G32" s="443">
        <v>85303301.272461608</v>
      </c>
      <c r="H32"/>
      <c r="I32" s="443">
        <v>20390127.188631862</v>
      </c>
      <c r="J32" s="443">
        <v>20322097.785574652</v>
      </c>
      <c r="K32" s="443">
        <v>10808151.519026781</v>
      </c>
      <c r="L32" s="443">
        <v>26812645.209931318</v>
      </c>
      <c r="M32" s="443">
        <v>78333021.703164607</v>
      </c>
      <c r="N32" s="170"/>
    </row>
    <row r="33" spans="1:13" ht="15" customHeight="1" thickTop="1">
      <c r="A33" s="178"/>
      <c r="H33"/>
    </row>
    <row r="34" spans="1:13" ht="15" customHeight="1">
      <c r="H34"/>
      <c r="M34"/>
    </row>
    <row r="35" spans="1:13" ht="15" customHeight="1">
      <c r="H35"/>
      <c r="M35"/>
    </row>
  </sheetData>
  <mergeCells count="6">
    <mergeCell ref="E7:F7"/>
    <mergeCell ref="K7:L7"/>
    <mergeCell ref="B3:D3"/>
    <mergeCell ref="L4:M4"/>
    <mergeCell ref="C6:G6"/>
    <mergeCell ref="I6:M6"/>
  </mergeCells>
  <hyperlinks>
    <hyperlink ref="O6" location="INDEX!B10" display="Back to index" xr:uid="{00000000-0004-0000-0B00-00000000000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D1005D"/>
  </sheetPr>
  <dimension ref="A1:P66"/>
  <sheetViews>
    <sheetView showGridLines="0" showZeros="0" zoomScaleNormal="100" workbookViewId="0">
      <selection activeCell="B57" sqref="B57"/>
    </sheetView>
  </sheetViews>
  <sheetFormatPr defaultRowHeight="12"/>
  <cols>
    <col min="1" max="1" width="12.7109375" style="2" customWidth="1"/>
    <col min="2" max="2" width="45.7109375" style="2" customWidth="1"/>
    <col min="3" max="9" width="15.7109375" style="2" customWidth="1"/>
    <col min="10" max="10" width="8.7109375" style="2" customWidth="1"/>
    <col min="11" max="11" width="12.42578125" style="2" customWidth="1"/>
    <col min="12" max="16384" width="9.140625" style="2"/>
  </cols>
  <sheetData>
    <row r="1" spans="2:11" ht="15" customHeight="1"/>
    <row r="2" spans="2:11" ht="15" customHeight="1">
      <c r="B2" s="1445" t="s">
        <v>2132</v>
      </c>
      <c r="C2" s="1000"/>
      <c r="D2" s="1056" t="s">
        <v>500</v>
      </c>
    </row>
    <row r="3" spans="2:11" ht="15" customHeight="1">
      <c r="B3" s="1527" t="str">
        <f>'[3]Template 11'!$B$3:$D$3</f>
        <v>Credit quality of exposures by exposure class and instrument</v>
      </c>
      <c r="C3" s="1527"/>
      <c r="D3" s="1527"/>
    </row>
    <row r="4" spans="2:11" ht="15" customHeight="1">
      <c r="B4" s="835" t="s">
        <v>0</v>
      </c>
      <c r="C4" s="835"/>
    </row>
    <row r="5" spans="2:11" ht="15" customHeight="1">
      <c r="B5" s="799"/>
      <c r="C5" s="799"/>
      <c r="K5"/>
    </row>
    <row r="6" spans="2:11" ht="15" customHeight="1">
      <c r="C6" s="1507" t="s">
        <v>2114</v>
      </c>
      <c r="D6" s="1507"/>
      <c r="E6" s="1507"/>
      <c r="F6" s="1507"/>
      <c r="G6" s="1507"/>
      <c r="H6" s="1507"/>
      <c r="I6" s="1507"/>
      <c r="K6" s="1443" t="s">
        <v>2234</v>
      </c>
    </row>
    <row r="7" spans="2:11" ht="15" customHeight="1">
      <c r="B7" s="306"/>
      <c r="C7" s="780" t="s">
        <v>84</v>
      </c>
      <c r="D7" s="780" t="s">
        <v>85</v>
      </c>
      <c r="E7" s="780" t="s">
        <v>86</v>
      </c>
      <c r="F7" s="780" t="s">
        <v>87</v>
      </c>
      <c r="G7" s="780" t="s">
        <v>88</v>
      </c>
      <c r="H7" s="780" t="s">
        <v>89</v>
      </c>
      <c r="I7" s="780" t="s">
        <v>90</v>
      </c>
    </row>
    <row r="8" spans="2:11" s="84" customFormat="1" ht="35.1" customHeight="1">
      <c r="B8" s="306"/>
      <c r="C8" s="1544" t="s">
        <v>1123</v>
      </c>
      <c r="D8" s="1544"/>
      <c r="E8" s="1541" t="s">
        <v>1124</v>
      </c>
      <c r="F8" s="1541" t="s">
        <v>1125</v>
      </c>
      <c r="G8" s="1541" t="s">
        <v>1126</v>
      </c>
      <c r="H8" s="1541" t="s">
        <v>1127</v>
      </c>
      <c r="I8" s="85" t="s">
        <v>1128</v>
      </c>
    </row>
    <row r="9" spans="2:11" s="84" customFormat="1" ht="35.1" customHeight="1">
      <c r="B9" s="45"/>
      <c r="C9" s="1363" t="s">
        <v>1129</v>
      </c>
      <c r="D9" s="1363" t="s">
        <v>1130</v>
      </c>
      <c r="E9" s="1542"/>
      <c r="F9" s="1542"/>
      <c r="G9" s="1542"/>
      <c r="H9" s="1542"/>
      <c r="I9" s="1357" t="s">
        <v>91</v>
      </c>
    </row>
    <row r="10" spans="2:11" s="40" customFormat="1" ht="15" customHeight="1">
      <c r="B10" s="86" t="s">
        <v>1084</v>
      </c>
      <c r="C10" s="1144"/>
      <c r="D10" s="1144"/>
      <c r="E10" s="1144"/>
      <c r="F10" s="1144"/>
      <c r="G10" s="1144"/>
      <c r="H10" s="1144"/>
      <c r="I10" s="1144"/>
    </row>
    <row r="11" spans="2:11" s="40" customFormat="1" ht="15" customHeight="1">
      <c r="B11" s="53" t="s">
        <v>1085</v>
      </c>
      <c r="C11" s="1145"/>
      <c r="D11" s="1145"/>
      <c r="E11" s="1145"/>
      <c r="F11" s="1145"/>
      <c r="G11" s="1145"/>
      <c r="H11" s="1145"/>
      <c r="I11" s="1145"/>
    </row>
    <row r="12" spans="2:11" s="40" customFormat="1" ht="15" customHeight="1">
      <c r="B12" s="53" t="s">
        <v>1086</v>
      </c>
      <c r="C12" s="1145">
        <v>2333177.4785266765</v>
      </c>
      <c r="D12" s="1145">
        <v>14896524.293956976</v>
      </c>
      <c r="E12" s="1145"/>
      <c r="F12" s="1145">
        <v>1622809.3488973591</v>
      </c>
      <c r="G12" s="1145"/>
      <c r="H12" s="1145"/>
      <c r="I12" s="1145">
        <f>C12+D12-E12-F12</f>
        <v>15606892.423586296</v>
      </c>
    </row>
    <row r="13" spans="2:11" ht="15" customHeight="1">
      <c r="B13" s="53" t="s">
        <v>1089</v>
      </c>
      <c r="C13" s="1145">
        <v>1036172.9877825675</v>
      </c>
      <c r="D13" s="1145">
        <v>30041759.455719963</v>
      </c>
      <c r="E13" s="1145"/>
      <c r="F13" s="1145">
        <v>325456.05147326825</v>
      </c>
      <c r="G13" s="1145"/>
      <c r="H13" s="1145"/>
      <c r="I13" s="1145">
        <f t="shared" ref="I13:I32" si="0">C13+D13-E13-F13</f>
        <v>30752476.392029263</v>
      </c>
    </row>
    <row r="14" spans="2:11" ht="15" customHeight="1">
      <c r="B14" s="53" t="s">
        <v>1095</v>
      </c>
      <c r="C14" s="1145"/>
      <c r="D14" s="1145">
        <v>1420647.2905398586</v>
      </c>
      <c r="E14" s="1145"/>
      <c r="F14" s="1145">
        <v>25033.353911003298</v>
      </c>
      <c r="G14" s="1145"/>
      <c r="H14" s="1145"/>
      <c r="I14" s="1145">
        <f t="shared" si="0"/>
        <v>1395613.9366288553</v>
      </c>
    </row>
    <row r="15" spans="2:11" ht="20.100000000000001" customHeight="1">
      <c r="B15" s="58" t="s">
        <v>1096</v>
      </c>
      <c r="C15" s="1146">
        <f>SUM(C10:C14)</f>
        <v>3369350.4663092438</v>
      </c>
      <c r="D15" s="1146">
        <f t="shared" ref="D15" si="1">SUM(D10:D14)</f>
        <v>46358931.040216804</v>
      </c>
      <c r="E15" s="1146"/>
      <c r="F15" s="1146">
        <f t="shared" ref="F15" si="2">SUM(F10:F14)</f>
        <v>1973298.7542816307</v>
      </c>
      <c r="G15" s="1146"/>
      <c r="H15" s="1146"/>
      <c r="I15" s="1146">
        <f t="shared" si="0"/>
        <v>47754982.752244413</v>
      </c>
    </row>
    <row r="16" spans="2:11" ht="15" customHeight="1">
      <c r="B16" s="53" t="s">
        <v>1084</v>
      </c>
      <c r="C16" s="1145"/>
      <c r="D16" s="1145">
        <v>15679201.389876686</v>
      </c>
      <c r="E16" s="1145"/>
      <c r="F16" s="1145">
        <v>1359.1412293706003</v>
      </c>
      <c r="G16" s="1145"/>
      <c r="H16" s="1145"/>
      <c r="I16" s="1145">
        <f t="shared" si="0"/>
        <v>15677842.248647315</v>
      </c>
    </row>
    <row r="17" spans="1:16" ht="15" customHeight="1">
      <c r="B17" s="53" t="s">
        <v>1097</v>
      </c>
      <c r="C17" s="1145"/>
      <c r="D17" s="1145">
        <v>818986.31552862108</v>
      </c>
      <c r="E17" s="1145"/>
      <c r="F17" s="1145">
        <v>1243.3823630039003</v>
      </c>
      <c r="G17" s="1145"/>
      <c r="H17" s="1145"/>
      <c r="I17" s="1145">
        <f t="shared" si="0"/>
        <v>817742.93316561717</v>
      </c>
    </row>
    <row r="18" spans="1:16" ht="15" customHeight="1">
      <c r="B18" s="53" t="s">
        <v>1111</v>
      </c>
      <c r="C18" s="1145"/>
      <c r="D18" s="1145">
        <v>301478.80499771214</v>
      </c>
      <c r="E18" s="1145"/>
      <c r="F18" s="1145">
        <v>377.07486844860006</v>
      </c>
      <c r="G18" s="1145"/>
      <c r="H18" s="1145"/>
      <c r="I18" s="1145">
        <f t="shared" si="0"/>
        <v>301101.73012926354</v>
      </c>
      <c r="J18" s="7"/>
      <c r="K18" s="7"/>
      <c r="L18" s="7">
        <f t="shared" ref="L18:P18" si="3">SUM(E10:E14)-E15</f>
        <v>0</v>
      </c>
      <c r="M18" s="7">
        <f t="shared" si="3"/>
        <v>0</v>
      </c>
      <c r="N18" s="7">
        <f t="shared" si="3"/>
        <v>0</v>
      </c>
      <c r="O18" s="7">
        <f t="shared" si="3"/>
        <v>0</v>
      </c>
      <c r="P18" s="7">
        <f t="shared" si="3"/>
        <v>0</v>
      </c>
    </row>
    <row r="19" spans="1:16" ht="15" customHeight="1">
      <c r="B19" s="53" t="s">
        <v>1099</v>
      </c>
      <c r="C19" s="1145"/>
      <c r="D19" s="1145">
        <v>41421.793585422594</v>
      </c>
      <c r="E19" s="1145"/>
      <c r="F19" s="1145">
        <v>0</v>
      </c>
      <c r="G19" s="1145"/>
      <c r="H19" s="1145"/>
      <c r="I19" s="1145">
        <f t="shared" si="0"/>
        <v>41421.793585422594</v>
      </c>
    </row>
    <row r="20" spans="1:16" ht="15" customHeight="1">
      <c r="B20" s="53" t="s">
        <v>1100</v>
      </c>
      <c r="C20" s="1145"/>
      <c r="D20" s="1145">
        <v>0</v>
      </c>
      <c r="E20" s="1145"/>
      <c r="F20" s="1145">
        <v>0</v>
      </c>
      <c r="G20" s="1145"/>
      <c r="H20" s="1145"/>
      <c r="I20" s="1145">
        <f t="shared" si="0"/>
        <v>0</v>
      </c>
    </row>
    <row r="21" spans="1:16" ht="15" customHeight="1">
      <c r="B21" s="53" t="s">
        <v>1085</v>
      </c>
      <c r="C21" s="1145"/>
      <c r="D21" s="1145">
        <v>2704245.6149221826</v>
      </c>
      <c r="E21" s="1145"/>
      <c r="F21" s="1145">
        <v>1402.0992924675984</v>
      </c>
      <c r="G21" s="1145"/>
      <c r="H21" s="1145"/>
      <c r="I21" s="1145">
        <f t="shared" si="0"/>
        <v>2702843.5156297148</v>
      </c>
    </row>
    <row r="22" spans="1:16" ht="15" customHeight="1">
      <c r="B22" s="53" t="s">
        <v>1086</v>
      </c>
      <c r="C22" s="1145"/>
      <c r="D22" s="1145">
        <v>9681595.0367765166</v>
      </c>
      <c r="E22" s="1145"/>
      <c r="F22" s="1145">
        <v>109660.52009797154</v>
      </c>
      <c r="G22" s="1145"/>
      <c r="H22" s="1145"/>
      <c r="I22" s="1145">
        <f t="shared" si="0"/>
        <v>9571934.5166785456</v>
      </c>
    </row>
    <row r="23" spans="1:16" ht="15" customHeight="1">
      <c r="B23" s="53" t="s">
        <v>1089</v>
      </c>
      <c r="C23" s="1145"/>
      <c r="D23" s="1145">
        <v>5538956.5693203527</v>
      </c>
      <c r="E23" s="1145"/>
      <c r="F23" s="1145">
        <v>60215.05302568178</v>
      </c>
      <c r="G23" s="1145"/>
      <c r="H23" s="1145"/>
      <c r="I23" s="1145">
        <f t="shared" si="0"/>
        <v>5478741.5162946712</v>
      </c>
    </row>
    <row r="24" spans="1:16" ht="15" customHeight="1">
      <c r="B24" s="53" t="s">
        <v>1102</v>
      </c>
      <c r="C24" s="1145"/>
      <c r="D24" s="1145">
        <v>2274468.5865375386</v>
      </c>
      <c r="E24" s="1145"/>
      <c r="F24" s="1145">
        <v>14746.071304546005</v>
      </c>
      <c r="G24" s="1145"/>
      <c r="H24" s="1145"/>
      <c r="I24" s="1145">
        <f t="shared" si="0"/>
        <v>2259722.5152329924</v>
      </c>
    </row>
    <row r="25" spans="1:16" ht="15" customHeight="1">
      <c r="B25" s="53" t="s">
        <v>1103</v>
      </c>
      <c r="C25" s="1145">
        <v>843397.43980938301</v>
      </c>
      <c r="D25" s="1145">
        <v>0</v>
      </c>
      <c r="E25" s="1145"/>
      <c r="F25" s="1145">
        <v>341889.60755992698</v>
      </c>
      <c r="G25" s="1145"/>
      <c r="H25" s="1145"/>
      <c r="I25" s="1145">
        <f t="shared" si="0"/>
        <v>501507.83224945603</v>
      </c>
    </row>
    <row r="26" spans="1:16" ht="15" customHeight="1">
      <c r="A26" s="7"/>
      <c r="B26" s="53" t="s">
        <v>1104</v>
      </c>
      <c r="C26" s="1145"/>
      <c r="D26" s="1145">
        <v>1521.067600678</v>
      </c>
      <c r="E26" s="1145"/>
      <c r="F26" s="1145">
        <v>7.5080163243999998</v>
      </c>
      <c r="G26" s="1145"/>
      <c r="H26" s="1145"/>
      <c r="I26" s="1145">
        <f t="shared" si="0"/>
        <v>1513.5595843536</v>
      </c>
    </row>
    <row r="27" spans="1:16" ht="15" customHeight="1">
      <c r="A27" s="7"/>
      <c r="B27" s="53" t="s">
        <v>1105</v>
      </c>
      <c r="C27" s="1145"/>
      <c r="D27" s="1145">
        <v>0</v>
      </c>
      <c r="E27" s="1145"/>
      <c r="F27" s="1145">
        <v>0</v>
      </c>
      <c r="G27" s="1145"/>
      <c r="H27" s="1145"/>
      <c r="I27" s="1145">
        <f t="shared" si="0"/>
        <v>0</v>
      </c>
    </row>
    <row r="28" spans="1:16" ht="19.5" customHeight="1">
      <c r="A28" s="7"/>
      <c r="B28" s="53" t="s">
        <v>1106</v>
      </c>
      <c r="C28" s="1145"/>
      <c r="D28" s="1145">
        <v>0</v>
      </c>
      <c r="E28" s="1145"/>
      <c r="F28" s="1145">
        <v>0</v>
      </c>
      <c r="G28" s="1145"/>
      <c r="H28" s="1145"/>
      <c r="I28" s="1145">
        <f t="shared" si="0"/>
        <v>0</v>
      </c>
    </row>
    <row r="29" spans="1:16" ht="15" customHeight="1">
      <c r="A29" s="7"/>
      <c r="B29" s="53" t="s">
        <v>1112</v>
      </c>
      <c r="C29" s="1145"/>
      <c r="D29" s="61">
        <v>155293.9565</v>
      </c>
      <c r="E29" s="1145"/>
      <c r="F29" s="1145">
        <v>0</v>
      </c>
      <c r="G29" s="1145"/>
      <c r="H29" s="1145"/>
      <c r="I29" s="1145">
        <f t="shared" si="0"/>
        <v>155293.9565</v>
      </c>
    </row>
    <row r="30" spans="1:16" ht="15" customHeight="1">
      <c r="A30" s="7"/>
      <c r="B30" s="53" t="s">
        <v>1108</v>
      </c>
      <c r="C30" s="1145"/>
      <c r="D30" s="61">
        <v>38652.402520000003</v>
      </c>
      <c r="E30" s="1145"/>
      <c r="F30" s="1145">
        <v>0</v>
      </c>
      <c r="G30" s="1145"/>
      <c r="H30" s="1145"/>
      <c r="I30" s="1145">
        <f t="shared" si="0"/>
        <v>38652.402520000003</v>
      </c>
    </row>
    <row r="31" spans="1:16" ht="15" customHeight="1">
      <c r="A31" s="7"/>
      <c r="B31" s="53" t="s">
        <v>1109</v>
      </c>
      <c r="C31" s="1145"/>
      <c r="D31" s="1145">
        <v>0</v>
      </c>
      <c r="E31" s="1145"/>
      <c r="F31" s="1145">
        <v>0</v>
      </c>
      <c r="G31" s="1145"/>
      <c r="H31" s="1145"/>
      <c r="I31" s="1145">
        <f t="shared" si="0"/>
        <v>0</v>
      </c>
    </row>
    <row r="32" spans="1:16" ht="20.100000000000001" customHeight="1">
      <c r="A32" s="7"/>
      <c r="B32" s="91" t="s">
        <v>1110</v>
      </c>
      <c r="C32" s="1146">
        <f>SUM(C16:C31)</f>
        <v>843397.43980938301</v>
      </c>
      <c r="D32" s="1146">
        <f>SUM(D16:D31)</f>
        <v>37235821.538165711</v>
      </c>
      <c r="E32" s="1146"/>
      <c r="F32" s="1146">
        <f>SUM(F16:F31)</f>
        <v>530900.45775774145</v>
      </c>
      <c r="G32" s="1146"/>
      <c r="H32" s="1146"/>
      <c r="I32" s="1146">
        <f t="shared" si="0"/>
        <v>37548318.520217352</v>
      </c>
    </row>
    <row r="33" spans="1:9" ht="20.100000000000001" customHeight="1" thickBot="1">
      <c r="A33" s="7"/>
      <c r="B33" s="92" t="s">
        <v>2</v>
      </c>
      <c r="C33" s="1147">
        <f>C15+C32</f>
        <v>4212747.9061186267</v>
      </c>
      <c r="D33" s="1147">
        <f>D32+D15</f>
        <v>83594752.578382522</v>
      </c>
      <c r="E33" s="1147"/>
      <c r="F33" s="1147">
        <f>F15+F32</f>
        <v>2504199.212039372</v>
      </c>
      <c r="G33" s="1147"/>
      <c r="H33" s="1147"/>
      <c r="I33" s="1147">
        <f>I15+I32</f>
        <v>85303301.272461772</v>
      </c>
    </row>
    <row r="34" spans="1:9" ht="15" customHeight="1" thickTop="1">
      <c r="A34" s="7"/>
      <c r="B34" s="306"/>
      <c r="C34" s="372"/>
      <c r="D34" s="372"/>
      <c r="E34" s="372"/>
      <c r="F34" s="372"/>
      <c r="G34" s="372"/>
      <c r="H34" s="372"/>
      <c r="I34" s="372"/>
    </row>
    <row r="35" spans="1:9" ht="15" customHeight="1">
      <c r="A35" s="7"/>
      <c r="C35" s="372"/>
      <c r="D35" s="372"/>
      <c r="E35" s="372"/>
      <c r="F35" s="372"/>
      <c r="G35" s="372"/>
      <c r="H35" s="1543"/>
      <c r="I35" s="1543"/>
    </row>
    <row r="36" spans="1:9" ht="15" customHeight="1">
      <c r="A36" s="7"/>
      <c r="C36" s="1507" t="s">
        <v>2115</v>
      </c>
      <c r="D36" s="1507"/>
      <c r="E36" s="1507"/>
      <c r="F36" s="1507"/>
      <c r="G36" s="1507"/>
      <c r="H36" s="1507"/>
      <c r="I36" s="1507"/>
    </row>
    <row r="37" spans="1:9" ht="15" customHeight="1">
      <c r="A37" s="7"/>
      <c r="B37" s="306"/>
      <c r="C37" s="780" t="s">
        <v>84</v>
      </c>
      <c r="D37" s="780" t="s">
        <v>85</v>
      </c>
      <c r="E37" s="780" t="s">
        <v>86</v>
      </c>
      <c r="F37" s="780" t="s">
        <v>87</v>
      </c>
      <c r="G37" s="780" t="s">
        <v>88</v>
      </c>
      <c r="H37" s="780" t="s">
        <v>89</v>
      </c>
      <c r="I37" s="780" t="s">
        <v>90</v>
      </c>
    </row>
    <row r="38" spans="1:9" ht="35.1" customHeight="1">
      <c r="B38" s="246"/>
      <c r="C38" s="1544" t="s">
        <v>1123</v>
      </c>
      <c r="D38" s="1544"/>
      <c r="E38" s="1541" t="s">
        <v>1124</v>
      </c>
      <c r="F38" s="1541" t="s">
        <v>1125</v>
      </c>
      <c r="G38" s="1541" t="s">
        <v>1126</v>
      </c>
      <c r="H38" s="1541" t="s">
        <v>1127</v>
      </c>
      <c r="I38" s="85" t="s">
        <v>1128</v>
      </c>
    </row>
    <row r="39" spans="1:9" ht="35.1" customHeight="1">
      <c r="B39" s="247"/>
      <c r="C39" s="1363" t="s">
        <v>1129</v>
      </c>
      <c r="D39" s="1363" t="s">
        <v>1130</v>
      </c>
      <c r="E39" s="1542"/>
      <c r="F39" s="1542"/>
      <c r="G39" s="1542"/>
      <c r="H39" s="1542"/>
      <c r="I39" s="1357" t="s">
        <v>91</v>
      </c>
    </row>
    <row r="40" spans="1:9" s="40" customFormat="1" ht="15" customHeight="1">
      <c r="B40" s="86" t="s">
        <v>1084</v>
      </c>
      <c r="C40" s="87"/>
      <c r="D40" s="87"/>
      <c r="E40" s="87"/>
      <c r="F40" s="87"/>
      <c r="G40" s="87"/>
      <c r="H40" s="87"/>
      <c r="I40" s="87"/>
    </row>
    <row r="41" spans="1:9" s="40" customFormat="1" ht="15" customHeight="1">
      <c r="B41" s="53" t="s">
        <v>1085</v>
      </c>
      <c r="C41" s="55"/>
      <c r="D41" s="55"/>
      <c r="E41" s="55"/>
      <c r="F41" s="55"/>
      <c r="G41" s="55"/>
      <c r="H41" s="55"/>
      <c r="I41" s="55"/>
    </row>
    <row r="42" spans="1:9" s="40" customFormat="1" ht="15" customHeight="1">
      <c r="B42" s="53" t="s">
        <v>1086</v>
      </c>
      <c r="C42" s="55">
        <v>3018366.1508778911</v>
      </c>
      <c r="D42" s="55">
        <v>14140321.527290452</v>
      </c>
      <c r="E42" s="55"/>
      <c r="F42" s="55">
        <v>1884696.5565857082</v>
      </c>
      <c r="G42" s="55"/>
      <c r="H42" s="55"/>
      <c r="I42" s="55">
        <f>C42+D42-E42-F42</f>
        <v>15273991.121582633</v>
      </c>
    </row>
    <row r="43" spans="1:9" ht="15" customHeight="1">
      <c r="B43" s="53" t="s">
        <v>1089</v>
      </c>
      <c r="C43" s="55">
        <v>1303187.2779524899</v>
      </c>
      <c r="D43" s="55">
        <v>28607023.059673682</v>
      </c>
      <c r="E43" s="55"/>
      <c r="F43" s="55">
        <v>411005.12195873488</v>
      </c>
      <c r="G43" s="55"/>
      <c r="H43" s="55"/>
      <c r="I43" s="55">
        <f t="shared" ref="I43:I63" si="4">C43+D43-E43-F43</f>
        <v>29499205.215667434</v>
      </c>
    </row>
    <row r="44" spans="1:9" ht="15" customHeight="1">
      <c r="B44" s="53" t="s">
        <v>1095</v>
      </c>
      <c r="C44" s="55"/>
      <c r="D44" s="55">
        <v>1538070.5808847602</v>
      </c>
      <c r="E44" s="55"/>
      <c r="F44" s="55">
        <v>70435.366659567182</v>
      </c>
      <c r="G44" s="55"/>
      <c r="H44" s="55"/>
      <c r="I44" s="55">
        <f t="shared" si="4"/>
        <v>1467635.214225193</v>
      </c>
    </row>
    <row r="45" spans="1:9" ht="20.100000000000001" customHeight="1">
      <c r="B45" s="58" t="s">
        <v>1096</v>
      </c>
      <c r="C45" s="60">
        <f>SUM(C40:C44)</f>
        <v>4321553.4288303815</v>
      </c>
      <c r="D45" s="60">
        <f t="shared" ref="D45" si="5">SUM(D40:D44)</f>
        <v>44285415.167848893</v>
      </c>
      <c r="E45" s="60"/>
      <c r="F45" s="60">
        <f t="shared" ref="F45" si="6">SUM(F40:F44)</f>
        <v>2366137.0452040103</v>
      </c>
      <c r="G45" s="60"/>
      <c r="H45" s="60"/>
      <c r="I45" s="60">
        <f t="shared" si="4"/>
        <v>46240831.551475257</v>
      </c>
    </row>
    <row r="46" spans="1:9" ht="15" customHeight="1">
      <c r="B46" s="53" t="s">
        <v>1084</v>
      </c>
      <c r="C46" s="55"/>
      <c r="D46" s="55">
        <v>15043592.946407907</v>
      </c>
      <c r="E46" s="55"/>
      <c r="F46" s="55">
        <v>3279.6773461332996</v>
      </c>
      <c r="G46" s="55"/>
      <c r="H46" s="55"/>
      <c r="I46" s="55">
        <f t="shared" si="4"/>
        <v>15040313.269061774</v>
      </c>
    </row>
    <row r="47" spans="1:9" ht="15" customHeight="1">
      <c r="B47" s="53" t="s">
        <v>1097</v>
      </c>
      <c r="C47" s="55"/>
      <c r="D47" s="55">
        <v>976884.16350372718</v>
      </c>
      <c r="E47" s="55"/>
      <c r="F47" s="55">
        <v>1282.2136930529998</v>
      </c>
      <c r="G47" s="55"/>
      <c r="H47" s="55"/>
      <c r="I47" s="55">
        <f t="shared" si="4"/>
        <v>975601.94981067418</v>
      </c>
    </row>
    <row r="48" spans="1:9" ht="15" customHeight="1">
      <c r="B48" s="53" t="s">
        <v>1111</v>
      </c>
      <c r="C48" s="55"/>
      <c r="D48" s="55">
        <v>146251.78559001529</v>
      </c>
      <c r="E48" s="55"/>
      <c r="F48" s="55">
        <v>455.82681077080002</v>
      </c>
      <c r="G48" s="55"/>
      <c r="H48" s="55"/>
      <c r="I48" s="55">
        <f t="shared" si="4"/>
        <v>145795.95877924448</v>
      </c>
    </row>
    <row r="49" spans="1:9" ht="15" customHeight="1">
      <c r="B49" s="53" t="s">
        <v>1099</v>
      </c>
      <c r="C49" s="55"/>
      <c r="D49" s="55">
        <v>19111.005591804998</v>
      </c>
      <c r="E49" s="55"/>
      <c r="F49" s="55">
        <v>0</v>
      </c>
      <c r="G49" s="55"/>
      <c r="H49" s="55"/>
      <c r="I49" s="55">
        <f t="shared" si="4"/>
        <v>19111.005591804998</v>
      </c>
    </row>
    <row r="50" spans="1:9" ht="15" customHeight="1">
      <c r="B50" s="53" t="s">
        <v>1100</v>
      </c>
      <c r="C50" s="55"/>
      <c r="D50" s="55">
        <v>0</v>
      </c>
      <c r="E50" s="55"/>
      <c r="F50" s="55">
        <v>0</v>
      </c>
      <c r="G50" s="55"/>
      <c r="H50" s="55"/>
      <c r="I50" s="55">
        <f t="shared" si="4"/>
        <v>0</v>
      </c>
    </row>
    <row r="51" spans="1:9" ht="15" customHeight="1">
      <c r="B51" s="53" t="s">
        <v>1085</v>
      </c>
      <c r="C51" s="55"/>
      <c r="D51" s="55">
        <v>2760902.8592101424</v>
      </c>
      <c r="E51" s="55"/>
      <c r="F51" s="55">
        <v>1390.4830765079</v>
      </c>
      <c r="G51" s="55"/>
      <c r="H51" s="55"/>
      <c r="I51" s="55">
        <f t="shared" si="4"/>
        <v>2759512.3761336347</v>
      </c>
    </row>
    <row r="52" spans="1:9" ht="15" customHeight="1">
      <c r="B52" s="53" t="s">
        <v>1086</v>
      </c>
      <c r="C52" s="55"/>
      <c r="D52" s="55">
        <v>9225661.1660726834</v>
      </c>
      <c r="E52" s="55"/>
      <c r="F52" s="55">
        <v>58733.74450780551</v>
      </c>
      <c r="G52" s="55"/>
      <c r="H52" s="55"/>
      <c r="I52" s="55">
        <f t="shared" si="4"/>
        <v>9166927.421564877</v>
      </c>
    </row>
    <row r="53" spans="1:9" ht="15" customHeight="1">
      <c r="B53" s="53" t="s">
        <v>1089</v>
      </c>
      <c r="C53" s="55"/>
      <c r="D53" s="55">
        <v>5236879.4010905651</v>
      </c>
      <c r="E53" s="55"/>
      <c r="F53" s="55">
        <v>52768.862461782446</v>
      </c>
      <c r="G53" s="55"/>
      <c r="H53" s="55"/>
      <c r="I53" s="55">
        <f t="shared" si="4"/>
        <v>5184110.5386287831</v>
      </c>
    </row>
    <row r="54" spans="1:9" ht="15" customHeight="1">
      <c r="B54" s="53" t="s">
        <v>1102</v>
      </c>
      <c r="C54" s="55"/>
      <c r="D54" s="55">
        <v>2681885.4714545161</v>
      </c>
      <c r="E54" s="55"/>
      <c r="F54" s="55">
        <v>21071.502298077688</v>
      </c>
      <c r="G54" s="55"/>
      <c r="H54" s="55"/>
      <c r="I54" s="55">
        <f t="shared" si="4"/>
        <v>2660813.9691564385</v>
      </c>
    </row>
    <row r="55" spans="1:9" ht="15" customHeight="1">
      <c r="B55" s="53" t="s">
        <v>1103</v>
      </c>
      <c r="C55" s="55">
        <v>790002.96037201851</v>
      </c>
      <c r="D55" s="55">
        <v>0</v>
      </c>
      <c r="E55" s="55"/>
      <c r="F55" s="55">
        <v>280845.41437921824</v>
      </c>
      <c r="G55" s="55"/>
      <c r="H55" s="55"/>
      <c r="I55" s="55">
        <f t="shared" si="4"/>
        <v>509157.54599280027</v>
      </c>
    </row>
    <row r="56" spans="1:9" ht="15" customHeight="1">
      <c r="A56" s="7"/>
      <c r="B56" s="53" t="s">
        <v>1104</v>
      </c>
      <c r="C56" s="55"/>
      <c r="D56" s="55">
        <v>0</v>
      </c>
      <c r="E56" s="55"/>
      <c r="F56" s="55">
        <v>0</v>
      </c>
      <c r="G56" s="55"/>
      <c r="H56" s="55"/>
      <c r="I56" s="55">
        <f t="shared" si="4"/>
        <v>0</v>
      </c>
    </row>
    <row r="57" spans="1:9" ht="15" customHeight="1">
      <c r="A57" s="7"/>
      <c r="B57" s="53" t="s">
        <v>1105</v>
      </c>
      <c r="C57" s="55"/>
      <c r="D57" s="55">
        <v>0</v>
      </c>
      <c r="E57" s="55"/>
      <c r="F57" s="55">
        <v>0</v>
      </c>
      <c r="G57" s="55"/>
      <c r="H57" s="55"/>
      <c r="I57" s="55">
        <f t="shared" si="4"/>
        <v>0</v>
      </c>
    </row>
    <row r="58" spans="1:9" ht="22.5">
      <c r="A58" s="7"/>
      <c r="B58" s="53" t="s">
        <v>1106</v>
      </c>
      <c r="C58" s="55"/>
      <c r="D58" s="55">
        <v>0</v>
      </c>
      <c r="E58" s="55"/>
      <c r="F58" s="55">
        <v>0</v>
      </c>
      <c r="G58" s="55"/>
      <c r="H58" s="55"/>
      <c r="I58" s="55">
        <f t="shared" si="4"/>
        <v>0</v>
      </c>
    </row>
    <row r="59" spans="1:9" ht="15" customHeight="1">
      <c r="A59" s="7"/>
      <c r="B59" s="53" t="s">
        <v>1112</v>
      </c>
      <c r="C59" s="55"/>
      <c r="D59" s="55">
        <v>184245.99224000002</v>
      </c>
      <c r="E59" s="55"/>
      <c r="F59" s="55">
        <v>0</v>
      </c>
      <c r="G59" s="55"/>
      <c r="H59" s="55"/>
      <c r="I59" s="55">
        <f t="shared" si="4"/>
        <v>184245.99224000002</v>
      </c>
    </row>
    <row r="60" spans="1:9" ht="15" customHeight="1">
      <c r="A60" s="7"/>
      <c r="B60" s="53" t="s">
        <v>1108</v>
      </c>
      <c r="C60" s="55"/>
      <c r="D60" s="55">
        <v>34398.30053</v>
      </c>
      <c r="E60" s="55"/>
      <c r="F60" s="55">
        <v>0</v>
      </c>
      <c r="G60" s="55"/>
      <c r="H60" s="55"/>
      <c r="I60" s="55">
        <f t="shared" si="4"/>
        <v>34398.30053</v>
      </c>
    </row>
    <row r="61" spans="1:9" ht="15" customHeight="1">
      <c r="A61" s="7"/>
      <c r="B61" s="53" t="s">
        <v>1109</v>
      </c>
      <c r="C61" s="55"/>
      <c r="D61" s="55">
        <v>0</v>
      </c>
      <c r="E61" s="55"/>
      <c r="F61" s="55">
        <v>0</v>
      </c>
      <c r="G61" s="55"/>
      <c r="H61" s="55"/>
      <c r="I61" s="55">
        <f t="shared" si="4"/>
        <v>0</v>
      </c>
    </row>
    <row r="62" spans="1:9" ht="20.100000000000001" customHeight="1">
      <c r="A62" s="7"/>
      <c r="B62" s="91" t="s">
        <v>1110</v>
      </c>
      <c r="C62" s="60">
        <f>SUM(C46:C61)</f>
        <v>790002.96037201851</v>
      </c>
      <c r="D62" s="60">
        <f t="shared" ref="D62" si="7">SUM(D46:D61)</f>
        <v>36309813.09169136</v>
      </c>
      <c r="E62" s="60"/>
      <c r="F62" s="60">
        <f>SUM(F46:F61)</f>
        <v>419827.72457334888</v>
      </c>
      <c r="G62" s="60"/>
      <c r="H62" s="60"/>
      <c r="I62" s="60">
        <f t="shared" si="4"/>
        <v>36679988.327490024</v>
      </c>
    </row>
    <row r="63" spans="1:9" ht="20.100000000000001" customHeight="1" thickBot="1">
      <c r="A63" s="7"/>
      <c r="B63" s="92" t="s">
        <v>2</v>
      </c>
      <c r="C63" s="93">
        <f>C45+C62</f>
        <v>5111556.3892024001</v>
      </c>
      <c r="D63" s="93">
        <f t="shared" ref="D63" si="8">D45+D62</f>
        <v>80595228.25954026</v>
      </c>
      <c r="E63" s="93"/>
      <c r="F63" s="93">
        <f>F45+F62</f>
        <v>2785964.7697773594</v>
      </c>
      <c r="G63" s="93"/>
      <c r="H63" s="93"/>
      <c r="I63" s="93">
        <f t="shared" si="4"/>
        <v>82920819.878965303</v>
      </c>
    </row>
    <row r="64" spans="1:9" ht="15" customHeight="1" thickTop="1">
      <c r="A64" s="7"/>
    </row>
    <row r="65" spans="1:9" ht="15" customHeight="1">
      <c r="A65" s="7"/>
      <c r="I65"/>
    </row>
    <row r="66" spans="1:9" ht="15" customHeight="1">
      <c r="A66" s="7"/>
      <c r="I66"/>
    </row>
  </sheetData>
  <mergeCells count="14">
    <mergeCell ref="B3:D3"/>
    <mergeCell ref="C38:D38"/>
    <mergeCell ref="E38:E39"/>
    <mergeCell ref="F38:F39"/>
    <mergeCell ref="G38:G39"/>
    <mergeCell ref="H38:H39"/>
    <mergeCell ref="C36:I36"/>
    <mergeCell ref="C6:I6"/>
    <mergeCell ref="H35:I35"/>
    <mergeCell ref="C8:D8"/>
    <mergeCell ref="E8:E9"/>
    <mergeCell ref="F8:F9"/>
    <mergeCell ref="G8:G9"/>
    <mergeCell ref="H8:H9"/>
  </mergeCells>
  <hyperlinks>
    <hyperlink ref="K6" location="INDEX!B10" display="Back to index" xr:uid="{00000000-0004-0000-0C00-000000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D1005D"/>
  </sheetPr>
  <dimension ref="B2:K36"/>
  <sheetViews>
    <sheetView showGridLines="0" showZeros="0" zoomScaleNormal="100" workbookViewId="0">
      <selection activeCell="C1" sqref="C1:I1048576"/>
    </sheetView>
  </sheetViews>
  <sheetFormatPr defaultRowHeight="15" customHeight="1"/>
  <cols>
    <col min="1" max="1" width="12.7109375" style="2" customWidth="1"/>
    <col min="2" max="2" width="25.7109375" style="2" customWidth="1"/>
    <col min="3" max="9" width="15.7109375" style="2" customWidth="1"/>
    <col min="10" max="10" width="8.7109375" style="2" customWidth="1"/>
    <col min="11" max="11" width="12.7109375" style="2" customWidth="1"/>
    <col min="12" max="16384" width="9.140625" style="2"/>
  </cols>
  <sheetData>
    <row r="2" spans="2:11" ht="15" customHeight="1">
      <c r="B2" s="1445" t="s">
        <v>2133</v>
      </c>
      <c r="C2" s="1000"/>
      <c r="D2" s="1056" t="s">
        <v>500</v>
      </c>
      <c r="E2" s="1000"/>
      <c r="F2" s="1000"/>
    </row>
    <row r="3" spans="2:11" ht="15" customHeight="1">
      <c r="B3" s="1527" t="str">
        <f>'[3]Template 12'!$B$3:$F$3</f>
        <v>Credit quality of exposures by industry or counterparty types</v>
      </c>
      <c r="C3" s="1527"/>
      <c r="D3" s="1527"/>
      <c r="E3" s="1527"/>
      <c r="F3" s="1527"/>
    </row>
    <row r="4" spans="2:11" ht="15" customHeight="1">
      <c r="B4" s="835" t="s">
        <v>0</v>
      </c>
      <c r="C4" s="835"/>
      <c r="H4" s="1543"/>
      <c r="I4" s="1543"/>
    </row>
    <row r="5" spans="2:11" ht="15" customHeight="1">
      <c r="B5" s="799"/>
      <c r="C5" s="799"/>
      <c r="H5" s="771"/>
      <c r="I5" s="771"/>
      <c r="K5"/>
    </row>
    <row r="6" spans="2:11" ht="15" customHeight="1">
      <c r="C6" s="1507" t="s">
        <v>2114</v>
      </c>
      <c r="D6" s="1507"/>
      <c r="E6" s="1507"/>
      <c r="F6" s="1507"/>
      <c r="G6" s="1507"/>
      <c r="H6" s="1507"/>
      <c r="I6" s="1507"/>
      <c r="K6" s="1443" t="s">
        <v>2234</v>
      </c>
    </row>
    <row r="7" spans="2:11" s="40" customFormat="1" ht="15" customHeight="1">
      <c r="B7" s="306"/>
      <c r="C7" s="780" t="s">
        <v>84</v>
      </c>
      <c r="D7" s="780" t="s">
        <v>85</v>
      </c>
      <c r="E7" s="780" t="s">
        <v>86</v>
      </c>
      <c r="F7" s="780" t="s">
        <v>87</v>
      </c>
      <c r="G7" s="780" t="s">
        <v>88</v>
      </c>
      <c r="H7" s="780" t="s">
        <v>89</v>
      </c>
      <c r="I7" s="780" t="s">
        <v>90</v>
      </c>
      <c r="K7"/>
    </row>
    <row r="8" spans="2:11" s="40" customFormat="1" ht="35.1" customHeight="1">
      <c r="B8" s="306"/>
      <c r="C8" s="1544" t="s">
        <v>1123</v>
      </c>
      <c r="D8" s="1544"/>
      <c r="E8" s="1541" t="s">
        <v>1124</v>
      </c>
      <c r="F8" s="1541" t="s">
        <v>1125</v>
      </c>
      <c r="G8" s="1541" t="s">
        <v>1126</v>
      </c>
      <c r="H8" s="1541" t="s">
        <v>1127</v>
      </c>
      <c r="I8" s="85" t="s">
        <v>1128</v>
      </c>
    </row>
    <row r="9" spans="2:11" s="40" customFormat="1" ht="35.1" customHeight="1">
      <c r="B9" s="44"/>
      <c r="C9" s="1363" t="s">
        <v>1129</v>
      </c>
      <c r="D9" s="1363" t="s">
        <v>1130</v>
      </c>
      <c r="E9" s="1542"/>
      <c r="F9" s="1542"/>
      <c r="G9" s="1542"/>
      <c r="H9" s="1542"/>
      <c r="I9" s="1357" t="s">
        <v>91</v>
      </c>
    </row>
    <row r="10" spans="2:11" ht="15" customHeight="1">
      <c r="B10" s="94" t="s">
        <v>1113</v>
      </c>
      <c r="C10" s="1148">
        <v>690086.34552066971</v>
      </c>
      <c r="D10" s="1148">
        <v>24288180.37002629</v>
      </c>
      <c r="E10" s="1148"/>
      <c r="F10" s="1148">
        <v>150485.64533951136</v>
      </c>
      <c r="G10" s="1148"/>
      <c r="H10" s="1148"/>
      <c r="I10" s="97">
        <f>C10+D10-E10-F10</f>
        <v>24827781.070207451</v>
      </c>
    </row>
    <row r="11" spans="2:11" ht="15" customHeight="1">
      <c r="B11" s="53" t="s">
        <v>996</v>
      </c>
      <c r="C11" s="97">
        <v>588864.09785829938</v>
      </c>
      <c r="D11" s="97">
        <v>9642459.3260395434</v>
      </c>
      <c r="E11" s="97"/>
      <c r="F11" s="97">
        <v>341999.2814016568</v>
      </c>
      <c r="G11" s="97"/>
      <c r="H11" s="97"/>
      <c r="I11" s="97">
        <f t="shared" ref="I11:I17" si="0">C11+D11-E11-F11</f>
        <v>9889324.1424961854</v>
      </c>
    </row>
    <row r="12" spans="2:11" ht="15" customHeight="1">
      <c r="B12" s="53" t="s">
        <v>1114</v>
      </c>
      <c r="C12" s="97">
        <v>1241216.8807451089</v>
      </c>
      <c r="D12" s="97">
        <v>13423248.444326572</v>
      </c>
      <c r="E12" s="97"/>
      <c r="F12" s="97">
        <v>1023855.081375716</v>
      </c>
      <c r="G12" s="97"/>
      <c r="H12" s="97"/>
      <c r="I12" s="97">
        <f t="shared" si="0"/>
        <v>13640610.243695965</v>
      </c>
    </row>
    <row r="13" spans="2:11" ht="15" customHeight="1">
      <c r="B13" s="53" t="s">
        <v>1115</v>
      </c>
      <c r="C13" s="97">
        <v>618985.69233286474</v>
      </c>
      <c r="D13" s="97">
        <v>2039685.843082797</v>
      </c>
      <c r="E13" s="97"/>
      <c r="F13" s="97">
        <v>293824.84280053194</v>
      </c>
      <c r="G13" s="97"/>
      <c r="H13" s="97"/>
      <c r="I13" s="97">
        <f t="shared" si="0"/>
        <v>2364846.6926151295</v>
      </c>
    </row>
    <row r="14" spans="2:11" ht="15" customHeight="1">
      <c r="B14" s="53" t="s">
        <v>1131</v>
      </c>
      <c r="C14" s="97">
        <v>533373.71819330996</v>
      </c>
      <c r="D14" s="97">
        <v>21273941.277511917</v>
      </c>
      <c r="E14" s="97"/>
      <c r="F14" s="97">
        <v>307823.00737614778</v>
      </c>
      <c r="G14" s="97"/>
      <c r="H14" s="97"/>
      <c r="I14" s="97">
        <f t="shared" si="0"/>
        <v>21499491.988329079</v>
      </c>
    </row>
    <row r="15" spans="2:11" ht="15" customHeight="1">
      <c r="B15" s="53" t="s">
        <v>1132</v>
      </c>
      <c r="C15" s="97"/>
      <c r="D15" s="97">
        <v>319.82916750000004</v>
      </c>
      <c r="E15" s="97"/>
      <c r="F15" s="97">
        <v>0.90178226820000029</v>
      </c>
      <c r="G15" s="97"/>
      <c r="H15" s="97"/>
      <c r="I15" s="97">
        <f t="shared" si="0"/>
        <v>318.92738523180003</v>
      </c>
    </row>
    <row r="16" spans="2:11" ht="15" customHeight="1">
      <c r="B16" s="53" t="s">
        <v>1118</v>
      </c>
      <c r="C16" s="97">
        <v>93458.869666304483</v>
      </c>
      <c r="D16" s="97">
        <v>1887517.6290252367</v>
      </c>
      <c r="E16" s="97"/>
      <c r="F16" s="97">
        <v>75549.012340081827</v>
      </c>
      <c r="G16" s="97"/>
      <c r="H16" s="97"/>
      <c r="I16" s="97">
        <f t="shared" si="0"/>
        <v>1905427.4863514593</v>
      </c>
    </row>
    <row r="17" spans="2:9" ht="15" customHeight="1">
      <c r="B17" s="53" t="s">
        <v>969</v>
      </c>
      <c r="C17" s="97">
        <v>446762.30180207751</v>
      </c>
      <c r="D17" s="97">
        <v>9424806.2096426859</v>
      </c>
      <c r="E17" s="97"/>
      <c r="F17" s="97">
        <v>285628.08571244736</v>
      </c>
      <c r="G17" s="97"/>
      <c r="H17" s="97"/>
      <c r="I17" s="97">
        <f t="shared" si="0"/>
        <v>9585940.4257323164</v>
      </c>
    </row>
    <row r="18" spans="2:9" ht="15" customHeight="1" thickBot="1">
      <c r="B18" s="92" t="s">
        <v>2</v>
      </c>
      <c r="C18" s="1147">
        <f>SUM(C10:C17)</f>
        <v>4212747.9061186351</v>
      </c>
      <c r="D18" s="1147">
        <f>SUM(D10:D17)</f>
        <v>81980158.928822547</v>
      </c>
      <c r="E18" s="1147"/>
      <c r="F18" s="1147">
        <f>SUM(F10:F17)</f>
        <v>2479165.8581283614</v>
      </c>
      <c r="G18" s="1147"/>
      <c r="H18" s="1147"/>
      <c r="I18" s="1147">
        <f>C18+D18-E18-F18</f>
        <v>83713740.97681281</v>
      </c>
    </row>
    <row r="19" spans="2:9" ht="15" customHeight="1" thickTop="1">
      <c r="B19" s="1545"/>
      <c r="C19" s="1545"/>
      <c r="D19" s="1545"/>
      <c r="E19" s="1545"/>
      <c r="F19" s="1545"/>
      <c r="G19" s="1545"/>
      <c r="H19" s="1545"/>
      <c r="I19" s="1545"/>
    </row>
    <row r="20" spans="2:9" ht="15" customHeight="1">
      <c r="B20" s="510"/>
      <c r="C20" s="510"/>
      <c r="D20" s="510"/>
      <c r="E20" s="510"/>
      <c r="F20" s="510"/>
      <c r="G20" s="510"/>
      <c r="H20" s="1543"/>
      <c r="I20" s="1543"/>
    </row>
    <row r="21" spans="2:9" ht="15" customHeight="1">
      <c r="C21" s="1507" t="s">
        <v>2115</v>
      </c>
      <c r="D21" s="1507"/>
      <c r="E21" s="1507"/>
      <c r="F21" s="1507"/>
      <c r="G21" s="1507"/>
      <c r="H21" s="1507"/>
      <c r="I21" s="1507"/>
    </row>
    <row r="22" spans="2:9" ht="15" customHeight="1">
      <c r="B22" s="306"/>
      <c r="C22" s="780" t="s">
        <v>84</v>
      </c>
      <c r="D22" s="780" t="s">
        <v>85</v>
      </c>
      <c r="E22" s="780" t="s">
        <v>86</v>
      </c>
      <c r="F22" s="780" t="s">
        <v>87</v>
      </c>
      <c r="G22" s="780" t="s">
        <v>88</v>
      </c>
      <c r="H22" s="780" t="s">
        <v>89</v>
      </c>
      <c r="I22" s="780" t="s">
        <v>90</v>
      </c>
    </row>
    <row r="23" spans="2:9" ht="24.95" customHeight="1">
      <c r="B23" s="306"/>
      <c r="C23" s="1544" t="s">
        <v>1123</v>
      </c>
      <c r="D23" s="1544"/>
      <c r="E23" s="1541" t="s">
        <v>1124</v>
      </c>
      <c r="F23" s="1541" t="s">
        <v>1125</v>
      </c>
      <c r="G23" s="1541" t="s">
        <v>1126</v>
      </c>
      <c r="H23" s="1541" t="s">
        <v>1127</v>
      </c>
      <c r="I23" s="85" t="s">
        <v>1128</v>
      </c>
    </row>
    <row r="24" spans="2:9" ht="35.1" customHeight="1">
      <c r="B24" s="44"/>
      <c r="C24" s="1363" t="s">
        <v>1129</v>
      </c>
      <c r="D24" s="1363" t="s">
        <v>1130</v>
      </c>
      <c r="E24" s="1542"/>
      <c r="F24" s="1542"/>
      <c r="G24" s="1542"/>
      <c r="H24" s="1542"/>
      <c r="I24" s="1357" t="s">
        <v>91</v>
      </c>
    </row>
    <row r="25" spans="2:9" ht="15" customHeight="1">
      <c r="B25" s="94" t="s">
        <v>1113</v>
      </c>
      <c r="C25" s="95">
        <v>910566.06615195831</v>
      </c>
      <c r="D25" s="95">
        <v>24005930.229086723</v>
      </c>
      <c r="E25" s="95"/>
      <c r="F25" s="95">
        <v>193097.65130454407</v>
      </c>
      <c r="G25" s="95"/>
      <c r="H25" s="95"/>
      <c r="I25" s="96">
        <f>C25+D25-E25-F25</f>
        <v>24723398.643934138</v>
      </c>
    </row>
    <row r="26" spans="2:9" ht="15" customHeight="1">
      <c r="B26" s="53" t="s">
        <v>996</v>
      </c>
      <c r="C26" s="1072">
        <v>556485.54611830134</v>
      </c>
      <c r="D26" s="1072">
        <v>8797420.1279721539</v>
      </c>
      <c r="E26" s="96"/>
      <c r="F26" s="1072">
        <v>305995.50048888131</v>
      </c>
      <c r="G26" s="96"/>
      <c r="H26" s="96"/>
      <c r="I26" s="96">
        <f t="shared" ref="I26:I32" si="1">C26+D26-E26-F26</f>
        <v>9047910.1736015752</v>
      </c>
    </row>
    <row r="27" spans="2:9" ht="15" customHeight="1">
      <c r="B27" s="53" t="s">
        <v>1114</v>
      </c>
      <c r="C27" s="1072">
        <v>1514907.5255606927</v>
      </c>
      <c r="D27" s="1072">
        <v>12871442.872640096</v>
      </c>
      <c r="E27" s="96"/>
      <c r="F27" s="1072">
        <v>1070443.8928600978</v>
      </c>
      <c r="G27" s="96"/>
      <c r="H27" s="96"/>
      <c r="I27" s="96">
        <f t="shared" si="1"/>
        <v>13315906.50534069</v>
      </c>
    </row>
    <row r="28" spans="2:9" ht="15" customHeight="1">
      <c r="B28" s="53" t="s">
        <v>1115</v>
      </c>
      <c r="C28" s="1072">
        <v>923636.81288864661</v>
      </c>
      <c r="D28" s="1072">
        <v>2268546.1272411905</v>
      </c>
      <c r="E28" s="96"/>
      <c r="F28" s="1072">
        <v>448241.41644105897</v>
      </c>
      <c r="G28" s="96"/>
      <c r="H28" s="96"/>
      <c r="I28" s="96">
        <f t="shared" si="1"/>
        <v>2743941.5236887783</v>
      </c>
    </row>
    <row r="29" spans="2:9" ht="15" customHeight="1">
      <c r="B29" s="53" t="s">
        <v>1131</v>
      </c>
      <c r="C29" s="1072">
        <v>439054.0605035192</v>
      </c>
      <c r="D29" s="1072">
        <v>15856900.829392197</v>
      </c>
      <c r="E29" s="96"/>
      <c r="F29" s="1072">
        <v>227174.51756678324</v>
      </c>
      <c r="G29" s="96"/>
      <c r="H29" s="96"/>
      <c r="I29" s="96">
        <f t="shared" si="1"/>
        <v>16068780.372328933</v>
      </c>
    </row>
    <row r="30" spans="2:9" ht="15" customHeight="1">
      <c r="B30" s="53" t="s">
        <v>1132</v>
      </c>
      <c r="C30" s="1072"/>
      <c r="D30" s="1072">
        <v>204.02263874369996</v>
      </c>
      <c r="E30" s="96"/>
      <c r="F30" s="1072">
        <v>0.28296499259999985</v>
      </c>
      <c r="G30" s="96"/>
      <c r="H30" s="96"/>
      <c r="I30" s="96">
        <f t="shared" si="1"/>
        <v>203.73967375109996</v>
      </c>
    </row>
    <row r="31" spans="2:9" ht="15" customHeight="1">
      <c r="B31" s="53" t="s">
        <v>1118</v>
      </c>
      <c r="C31" s="1072">
        <v>138959.83052266893</v>
      </c>
      <c r="D31" s="1072">
        <v>2789206.3002226185</v>
      </c>
      <c r="E31" s="96"/>
      <c r="F31" s="1072">
        <v>96978.290564749666</v>
      </c>
      <c r="G31" s="96"/>
      <c r="H31" s="96"/>
      <c r="I31" s="96">
        <f t="shared" si="1"/>
        <v>2831187.8401805377</v>
      </c>
    </row>
    <row r="32" spans="2:9" ht="15" customHeight="1">
      <c r="B32" s="53" t="s">
        <v>969</v>
      </c>
      <c r="C32" s="1072">
        <v>627946.5474566106</v>
      </c>
      <c r="D32" s="1072">
        <v>12248862.876691494</v>
      </c>
      <c r="E32" s="96"/>
      <c r="F32" s="1072">
        <v>373597.85092670156</v>
      </c>
      <c r="G32" s="96"/>
      <c r="H32" s="96"/>
      <c r="I32" s="96">
        <f t="shared" si="1"/>
        <v>12503211.573221404</v>
      </c>
    </row>
    <row r="33" spans="2:9" ht="15" customHeight="1" thickBot="1">
      <c r="B33" s="92" t="s">
        <v>2</v>
      </c>
      <c r="C33" s="93">
        <f>SUM(C25:C32)</f>
        <v>5111556.3892023973</v>
      </c>
      <c r="D33" s="93">
        <f>SUM(D25:D32)</f>
        <v>78838513.385885224</v>
      </c>
      <c r="E33" s="93"/>
      <c r="F33" s="93">
        <f>SUM(F25:F32)</f>
        <v>2715529.4031178094</v>
      </c>
      <c r="G33" s="93"/>
      <c r="H33" s="93"/>
      <c r="I33" s="93">
        <f>SUM(I25:I32)</f>
        <v>81234540.371969789</v>
      </c>
    </row>
    <row r="34" spans="2:9" ht="15" customHeight="1" thickTop="1"/>
    <row r="35" spans="2:9" ht="15" customHeight="1">
      <c r="I35"/>
    </row>
    <row r="36" spans="2:9" ht="15" customHeight="1">
      <c r="I36"/>
    </row>
  </sheetData>
  <mergeCells count="16">
    <mergeCell ref="B3:F3"/>
    <mergeCell ref="H4:I4"/>
    <mergeCell ref="C23:D23"/>
    <mergeCell ref="E23:E24"/>
    <mergeCell ref="F23:F24"/>
    <mergeCell ref="H20:I20"/>
    <mergeCell ref="C6:I6"/>
    <mergeCell ref="C21:I21"/>
    <mergeCell ref="G23:G24"/>
    <mergeCell ref="H23:H24"/>
    <mergeCell ref="B19:I19"/>
    <mergeCell ref="H8:H9"/>
    <mergeCell ref="C8:D8"/>
    <mergeCell ref="E8:E9"/>
    <mergeCell ref="F8:F9"/>
    <mergeCell ref="G8:G9"/>
  </mergeCells>
  <hyperlinks>
    <hyperlink ref="K6" location="INDEX!B10" display="Back to index" xr:uid="{00000000-0004-0000-0D00-000000000000}"/>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D1005D"/>
  </sheetPr>
  <dimension ref="B2:K27"/>
  <sheetViews>
    <sheetView showGridLines="0" showZeros="0" zoomScaleNormal="100" workbookViewId="0">
      <selection activeCell="C1" sqref="C1:I1048576"/>
    </sheetView>
  </sheetViews>
  <sheetFormatPr defaultRowHeight="15" customHeight="1"/>
  <cols>
    <col min="1" max="1" width="12.7109375" style="2" customWidth="1"/>
    <col min="2" max="2" width="20.7109375" style="2" customWidth="1"/>
    <col min="3" max="9" width="15.7109375" style="2" customWidth="1"/>
    <col min="10" max="10" width="10.140625" style="2" customWidth="1"/>
    <col min="11" max="11" width="13.42578125" style="2" customWidth="1"/>
    <col min="12" max="16384" width="9.140625" style="2"/>
  </cols>
  <sheetData>
    <row r="2" spans="2:11" s="218" customFormat="1" ht="15" customHeight="1">
      <c r="B2" s="1527" t="s">
        <v>2134</v>
      </c>
      <c r="C2" s="1527"/>
      <c r="D2" s="1056" t="s">
        <v>500</v>
      </c>
      <c r="E2" s="1000"/>
      <c r="F2" s="349"/>
      <c r="G2" s="349"/>
      <c r="H2" s="349"/>
      <c r="I2" s="349"/>
    </row>
    <row r="3" spans="2:11" s="218" customFormat="1" ht="15" customHeight="1">
      <c r="B3" s="1527" t="str">
        <f>'[3]Template 13'!$B$3:$E$3</f>
        <v>Credit quality of exposures by geography</v>
      </c>
      <c r="C3" s="1527"/>
      <c r="D3" s="1527"/>
      <c r="E3" s="1527"/>
      <c r="F3" s="349"/>
      <c r="G3" s="349"/>
      <c r="H3" s="349"/>
      <c r="I3" s="349"/>
    </row>
    <row r="4" spans="2:11" s="218" customFormat="1" ht="15" customHeight="1">
      <c r="B4" s="835" t="s">
        <v>1676</v>
      </c>
      <c r="C4" s="835"/>
      <c r="D4" s="349"/>
      <c r="E4" s="349"/>
      <c r="F4" s="349"/>
      <c r="G4" s="349"/>
      <c r="H4" s="1543"/>
      <c r="I4" s="1543"/>
    </row>
    <row r="5" spans="2:11" s="218" customFormat="1" ht="15" customHeight="1">
      <c r="B5" s="800"/>
      <c r="C5" s="800"/>
      <c r="D5" s="349"/>
      <c r="E5" s="349"/>
      <c r="F5" s="349"/>
      <c r="G5" s="349"/>
      <c r="H5" s="771"/>
      <c r="I5" s="771"/>
    </row>
    <row r="6" spans="2:11" ht="15" customHeight="1">
      <c r="C6" s="1507" t="s">
        <v>2114</v>
      </c>
      <c r="D6" s="1507"/>
      <c r="E6" s="1507"/>
      <c r="F6" s="1507"/>
      <c r="G6" s="1507"/>
      <c r="H6" s="1507"/>
      <c r="I6" s="1507"/>
      <c r="K6" s="1443" t="s">
        <v>2234</v>
      </c>
    </row>
    <row r="7" spans="2:11" s="40" customFormat="1" ht="15" customHeight="1">
      <c r="B7" s="306"/>
      <c r="C7" s="780" t="s">
        <v>84</v>
      </c>
      <c r="D7" s="780" t="s">
        <v>85</v>
      </c>
      <c r="E7" s="780" t="s">
        <v>86</v>
      </c>
      <c r="F7" s="780" t="s">
        <v>87</v>
      </c>
      <c r="G7" s="780" t="s">
        <v>88</v>
      </c>
      <c r="H7" s="780" t="s">
        <v>89</v>
      </c>
      <c r="I7" s="780" t="s">
        <v>90</v>
      </c>
    </row>
    <row r="8" spans="2:11" s="40" customFormat="1" ht="35.1" customHeight="1">
      <c r="B8" s="306"/>
      <c r="C8" s="1544" t="s">
        <v>1123</v>
      </c>
      <c r="D8" s="1544"/>
      <c r="E8" s="1546" t="s">
        <v>1124</v>
      </c>
      <c r="F8" s="1546" t="s">
        <v>1125</v>
      </c>
      <c r="G8" s="1546" t="s">
        <v>1126</v>
      </c>
      <c r="H8" s="1546" t="s">
        <v>1127</v>
      </c>
      <c r="I8" s="85" t="s">
        <v>1128</v>
      </c>
    </row>
    <row r="9" spans="2:11" s="40" customFormat="1" ht="35.1" customHeight="1">
      <c r="B9" s="42"/>
      <c r="C9" s="1363" t="s">
        <v>1129</v>
      </c>
      <c r="D9" s="1363" t="s">
        <v>1130</v>
      </c>
      <c r="E9" s="1547"/>
      <c r="F9" s="1547"/>
      <c r="G9" s="1547"/>
      <c r="H9" s="1547"/>
      <c r="I9" s="1357" t="s">
        <v>91</v>
      </c>
    </row>
    <row r="10" spans="2:11" ht="15" customHeight="1">
      <c r="B10" s="53" t="s">
        <v>97</v>
      </c>
      <c r="C10" s="97">
        <v>3306423.3727386175</v>
      </c>
      <c r="D10" s="97">
        <v>54504793.22494933</v>
      </c>
      <c r="E10" s="97"/>
      <c r="F10" s="97">
        <v>1972288.1964772707</v>
      </c>
      <c r="G10" s="97"/>
      <c r="H10" s="97"/>
      <c r="I10" s="96">
        <v>55838928.401210673</v>
      </c>
    </row>
    <row r="11" spans="2:11" ht="15" customHeight="1">
      <c r="B11" s="53" t="s">
        <v>1020</v>
      </c>
      <c r="C11" s="97">
        <v>766726.94201184902</v>
      </c>
      <c r="D11" s="97">
        <v>24540635.949350312</v>
      </c>
      <c r="E11" s="97"/>
      <c r="F11" s="97">
        <v>422752.07929928834</v>
      </c>
      <c r="G11" s="97"/>
      <c r="H11" s="97"/>
      <c r="I11" s="96">
        <v>24884610.812062871</v>
      </c>
    </row>
    <row r="12" spans="2:11" ht="15" customHeight="1">
      <c r="B12" s="98" t="s">
        <v>1133</v>
      </c>
      <c r="C12" s="99">
        <v>139597.59136816004</v>
      </c>
      <c r="D12" s="99">
        <v>2934729.7545228512</v>
      </c>
      <c r="E12" s="99"/>
      <c r="F12" s="99">
        <v>84125.582351798279</v>
      </c>
      <c r="G12" s="99"/>
      <c r="H12" s="99"/>
      <c r="I12" s="96">
        <v>2990201.7635392132</v>
      </c>
    </row>
    <row r="13" spans="2:11" ht="15" customHeight="1" thickBot="1">
      <c r="B13" s="92" t="s">
        <v>2</v>
      </c>
      <c r="C13" s="93">
        <v>4212747.9061186267</v>
      </c>
      <c r="D13" s="93">
        <v>81980158.928822488</v>
      </c>
      <c r="E13" s="93"/>
      <c r="F13" s="93">
        <v>2479165.8581283572</v>
      </c>
      <c r="G13" s="93"/>
      <c r="H13" s="93"/>
      <c r="I13" s="93">
        <v>83713740.976812765</v>
      </c>
    </row>
    <row r="14" spans="2:11" ht="15" customHeight="1" thickTop="1"/>
    <row r="15" spans="2:11" ht="15" customHeight="1">
      <c r="H15" s="1543"/>
      <c r="I15" s="1543"/>
    </row>
    <row r="16" spans="2:11" ht="15" customHeight="1">
      <c r="C16" s="1507" t="s">
        <v>2115</v>
      </c>
      <c r="D16" s="1507"/>
      <c r="E16" s="1507"/>
      <c r="F16" s="1507"/>
      <c r="G16" s="1507"/>
      <c r="H16" s="1507"/>
      <c r="I16" s="1507"/>
    </row>
    <row r="17" spans="2:9" ht="12" customHeight="1">
      <c r="B17" s="306"/>
      <c r="C17" s="780" t="s">
        <v>84</v>
      </c>
      <c r="D17" s="780" t="s">
        <v>85</v>
      </c>
      <c r="E17" s="780" t="s">
        <v>86</v>
      </c>
      <c r="F17" s="780" t="s">
        <v>87</v>
      </c>
      <c r="G17" s="780" t="s">
        <v>88</v>
      </c>
      <c r="H17" s="780" t="s">
        <v>89</v>
      </c>
      <c r="I17" s="780" t="s">
        <v>90</v>
      </c>
    </row>
    <row r="18" spans="2:9" ht="35.1" customHeight="1">
      <c r="B18" s="306"/>
      <c r="C18" s="1544" t="s">
        <v>1123</v>
      </c>
      <c r="D18" s="1544"/>
      <c r="E18" s="1546" t="s">
        <v>1124</v>
      </c>
      <c r="F18" s="1546" t="s">
        <v>1125</v>
      </c>
      <c r="G18" s="1546" t="s">
        <v>1126</v>
      </c>
      <c r="H18" s="1546" t="s">
        <v>1127</v>
      </c>
      <c r="I18" s="85" t="s">
        <v>1128</v>
      </c>
    </row>
    <row r="19" spans="2:9" ht="35.1" customHeight="1">
      <c r="B19" s="42"/>
      <c r="C19" s="1363" t="s">
        <v>1129</v>
      </c>
      <c r="D19" s="1363" t="s">
        <v>1130</v>
      </c>
      <c r="E19" s="1547"/>
      <c r="F19" s="1547"/>
      <c r="G19" s="1547"/>
      <c r="H19" s="1547"/>
      <c r="I19" s="1357" t="s">
        <v>91</v>
      </c>
    </row>
    <row r="20" spans="2:9" ht="15" customHeight="1">
      <c r="B20" s="53" t="s">
        <v>97</v>
      </c>
      <c r="C20" s="97">
        <v>4290742.769187402</v>
      </c>
      <c r="D20" s="97">
        <v>52674990.620846353</v>
      </c>
      <c r="E20" s="97"/>
      <c r="F20" s="97">
        <v>2257008.7997960499</v>
      </c>
      <c r="G20" s="97"/>
      <c r="H20" s="97"/>
      <c r="I20" s="96">
        <f>C20+D20-E20-F20</f>
        <v>54708724.590237699</v>
      </c>
    </row>
    <row r="21" spans="2:9" ht="15" customHeight="1">
      <c r="B21" s="53" t="s">
        <v>1020</v>
      </c>
      <c r="C21" s="97">
        <v>699553.97819460544</v>
      </c>
      <c r="D21" s="97">
        <v>23443460.845542673</v>
      </c>
      <c r="E21" s="97"/>
      <c r="F21" s="97">
        <v>389730.98484313529</v>
      </c>
      <c r="G21" s="97"/>
      <c r="H21" s="97"/>
      <c r="I21" s="96">
        <f t="shared" ref="I21:I23" si="0">C21+D21-E21-F21</f>
        <v>23753283.838894144</v>
      </c>
    </row>
    <row r="22" spans="2:9" ht="15" customHeight="1">
      <c r="B22" s="98" t="s">
        <v>1133</v>
      </c>
      <c r="C22" s="97">
        <v>121259.64182038298</v>
      </c>
      <c r="D22" s="97">
        <v>2720061.9194965633</v>
      </c>
      <c r="E22" s="99"/>
      <c r="F22" s="97">
        <v>68789.618478635341</v>
      </c>
      <c r="G22" s="99"/>
      <c r="H22" s="99"/>
      <c r="I22" s="96">
        <f t="shared" si="0"/>
        <v>2772531.9428383107</v>
      </c>
    </row>
    <row r="23" spans="2:9" ht="15" customHeight="1" thickBot="1">
      <c r="B23" s="92" t="s">
        <v>2</v>
      </c>
      <c r="C23" s="93">
        <f>SUM(C20:C22)</f>
        <v>5111556.3892023908</v>
      </c>
      <c r="D23" s="93">
        <f>SUM(D20:D22)</f>
        <v>78838513.385885596</v>
      </c>
      <c r="E23" s="93"/>
      <c r="F23" s="93">
        <f>SUM(F20:F22)</f>
        <v>2715529.4031178206</v>
      </c>
      <c r="G23" s="93"/>
      <c r="H23" s="93"/>
      <c r="I23" s="93">
        <f t="shared" si="0"/>
        <v>81234540.371970162</v>
      </c>
    </row>
    <row r="24" spans="2:9" ht="15" customHeight="1" thickTop="1"/>
    <row r="26" spans="2:9" ht="15" customHeight="1">
      <c r="I26"/>
    </row>
    <row r="27" spans="2:9" ht="15" customHeight="1">
      <c r="I27"/>
    </row>
  </sheetData>
  <mergeCells count="16">
    <mergeCell ref="B2:C2"/>
    <mergeCell ref="C6:I6"/>
    <mergeCell ref="B3:E3"/>
    <mergeCell ref="C16:I16"/>
    <mergeCell ref="H15:I15"/>
    <mergeCell ref="H4:I4"/>
    <mergeCell ref="H8:H9"/>
    <mergeCell ref="C8:D8"/>
    <mergeCell ref="E8:E9"/>
    <mergeCell ref="F8:F9"/>
    <mergeCell ref="G8:G9"/>
    <mergeCell ref="C18:D18"/>
    <mergeCell ref="E18:E19"/>
    <mergeCell ref="F18:F19"/>
    <mergeCell ref="G18:G19"/>
    <mergeCell ref="H18:H19"/>
  </mergeCells>
  <hyperlinks>
    <hyperlink ref="K6" location="INDEX!B10" display="Back to index" xr:uid="{00000000-0004-0000-0E00-000000000000}"/>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D1005D"/>
  </sheetPr>
  <dimension ref="B2:Q25"/>
  <sheetViews>
    <sheetView showGridLines="0" showZeros="0" zoomScaleNormal="100" workbookViewId="0">
      <selection activeCell="C1" sqref="C1:G1048576"/>
    </sheetView>
  </sheetViews>
  <sheetFormatPr defaultRowHeight="15" customHeight="1"/>
  <cols>
    <col min="1" max="1" width="12.7109375" style="162" customWidth="1"/>
    <col min="2" max="2" width="64.5703125" style="162" customWidth="1"/>
    <col min="3" max="4" width="22.7109375" style="162" customWidth="1"/>
    <col min="5" max="5" width="5.7109375" style="162" customWidth="1"/>
    <col min="6" max="7" width="22.7109375" style="162" customWidth="1"/>
    <col min="8" max="8" width="8.7109375" style="162" customWidth="1"/>
    <col min="9" max="9" width="12.7109375" style="162" customWidth="1"/>
    <col min="10" max="10" width="22.7109375" style="162" customWidth="1"/>
    <col min="11" max="12" width="11.85546875" style="162" customWidth="1"/>
    <col min="13" max="15" width="9.140625" style="162"/>
    <col min="16" max="17" width="10.28515625" style="162" customWidth="1"/>
    <col min="18" max="18" width="10.7109375" style="162" customWidth="1"/>
    <col min="19" max="16384" width="9.140625" style="162"/>
  </cols>
  <sheetData>
    <row r="2" spans="2:17" s="580" customFormat="1" ht="15" customHeight="1">
      <c r="B2" s="1445" t="s">
        <v>2137</v>
      </c>
      <c r="C2" s="1000"/>
      <c r="D2" s="1056" t="s">
        <v>500</v>
      </c>
      <c r="E2" s="509"/>
      <c r="F2" s="509"/>
      <c r="G2"/>
      <c r="H2" s="509"/>
      <c r="I2" s="509"/>
      <c r="J2" s="509"/>
      <c r="K2" s="216"/>
      <c r="L2" s="216"/>
      <c r="M2" s="216"/>
      <c r="N2" s="216"/>
      <c r="O2" s="216"/>
      <c r="P2" s="216"/>
      <c r="Q2" s="216"/>
    </row>
    <row r="3" spans="2:17" ht="15" customHeight="1">
      <c r="B3" s="1527" t="str">
        <f>'[3]Template 16'!$B$3:$C$3</f>
        <v>Changes in the stock of general and specific credit risk adjustments</v>
      </c>
      <c r="C3" s="1527"/>
      <c r="D3" s="355"/>
      <c r="G3" s="579"/>
    </row>
    <row r="4" spans="2:17" ht="15" customHeight="1">
      <c r="B4" s="1548" t="s">
        <v>1676</v>
      </c>
      <c r="C4" s="1548"/>
      <c r="G4" s="579"/>
    </row>
    <row r="5" spans="2:17" ht="15" customHeight="1">
      <c r="B5" s="800"/>
      <c r="C5" s="800"/>
      <c r="G5" s="772"/>
    </row>
    <row r="6" spans="2:17" ht="15" customHeight="1">
      <c r="C6" s="1502" t="s">
        <v>2114</v>
      </c>
      <c r="D6" s="1502"/>
      <c r="E6" s="170"/>
      <c r="F6" s="1502" t="s">
        <v>2115</v>
      </c>
      <c r="G6" s="1502"/>
      <c r="I6" s="1443" t="s">
        <v>2234</v>
      </c>
    </row>
    <row r="7" spans="2:17" s="580" customFormat="1" ht="15" customHeight="1">
      <c r="C7" s="781" t="s">
        <v>84</v>
      </c>
      <c r="D7" s="781" t="s">
        <v>85</v>
      </c>
      <c r="E7" s="790"/>
      <c r="F7" s="781" t="s">
        <v>84</v>
      </c>
      <c r="G7" s="781" t="s">
        <v>85</v>
      </c>
      <c r="I7"/>
    </row>
    <row r="8" spans="2:17" ht="39.950000000000003" customHeight="1">
      <c r="B8" s="574"/>
      <c r="C8" s="1359" t="s">
        <v>1134</v>
      </c>
      <c r="D8" s="1359" t="s">
        <v>1135</v>
      </c>
      <c r="F8" s="1359" t="s">
        <v>1134</v>
      </c>
      <c r="G8" s="1359" t="s">
        <v>1135</v>
      </c>
    </row>
    <row r="9" spans="2:17" ht="20.100000000000001" customHeight="1">
      <c r="B9" s="156" t="s">
        <v>1152</v>
      </c>
      <c r="C9" s="1407">
        <v>2350557.4980599997</v>
      </c>
      <c r="D9" s="1407">
        <v>300493.27394000004</v>
      </c>
      <c r="F9" s="212">
        <v>2615760.9336899999</v>
      </c>
      <c r="G9" s="212">
        <v>284594.47046000004</v>
      </c>
    </row>
    <row r="10" spans="2:17" ht="30" customHeight="1">
      <c r="B10" s="253" t="s">
        <v>1136</v>
      </c>
      <c r="C10" s="1408">
        <v>296058</v>
      </c>
      <c r="D10" s="1408">
        <v>35403</v>
      </c>
      <c r="F10" s="254">
        <v>338576.79869099235</v>
      </c>
      <c r="G10" s="254">
        <v>60769.22643000001</v>
      </c>
    </row>
    <row r="11" spans="2:17" ht="30" customHeight="1">
      <c r="B11" s="253" t="s">
        <v>1137</v>
      </c>
      <c r="C11" s="1408">
        <v>-434999</v>
      </c>
      <c r="D11" s="1408">
        <v>-3661</v>
      </c>
      <c r="F11" s="254">
        <v>-520182.06429701281</v>
      </c>
      <c r="G11" s="254">
        <v>-613.03314999999998</v>
      </c>
    </row>
    <row r="12" spans="2:17" ht="30" customHeight="1">
      <c r="B12" s="253" t="s">
        <v>1138</v>
      </c>
      <c r="C12" s="1408">
        <v>-75481</v>
      </c>
      <c r="D12" s="1408">
        <v>-44132</v>
      </c>
      <c r="F12" s="254">
        <v>-73095.258192987196</v>
      </c>
      <c r="G12" s="254">
        <v>-54760.301630992341</v>
      </c>
    </row>
    <row r="13" spans="2:17" ht="20.100000000000001" customHeight="1">
      <c r="B13" s="253" t="s">
        <v>1139</v>
      </c>
      <c r="C13" s="1408">
        <v>-15972</v>
      </c>
      <c r="D13" s="1408">
        <v>15972</v>
      </c>
      <c r="F13" s="254">
        <v>-10502.911830992334</v>
      </c>
      <c r="G13" s="254">
        <v>10502.911830992334</v>
      </c>
    </row>
    <row r="14" spans="2:17" ht="20.100000000000001" customHeight="1">
      <c r="B14" s="255" t="s">
        <v>1140</v>
      </c>
      <c r="C14" s="1408">
        <v>0</v>
      </c>
      <c r="D14" s="1408">
        <v>0</v>
      </c>
      <c r="F14" s="254"/>
      <c r="G14" s="254"/>
    </row>
    <row r="15" spans="2:17" ht="30" customHeight="1">
      <c r="B15" s="253" t="s">
        <v>1141</v>
      </c>
      <c r="C15" s="1408">
        <v>0</v>
      </c>
      <c r="D15" s="1408">
        <v>0</v>
      </c>
      <c r="F15" s="254"/>
      <c r="G15" s="254"/>
    </row>
    <row r="16" spans="2:17" ht="20.100000000000001" customHeight="1">
      <c r="B16" s="255" t="s">
        <v>1142</v>
      </c>
      <c r="C16" s="1408">
        <v>8250</v>
      </c>
      <c r="D16" s="1408">
        <v>608</v>
      </c>
      <c r="F16" s="254"/>
      <c r="G16" s="254"/>
    </row>
    <row r="17" spans="2:12" ht="20.100000000000001" customHeight="1">
      <c r="B17" s="156" t="s">
        <v>1151</v>
      </c>
      <c r="C17" s="1409">
        <v>2128413.4980599997</v>
      </c>
      <c r="D17" s="1409">
        <v>304683.27394000004</v>
      </c>
      <c r="F17" s="213">
        <v>2350557.4980599997</v>
      </c>
      <c r="G17" s="213">
        <v>300493.27394000004</v>
      </c>
    </row>
    <row r="18" spans="2:12" ht="30" customHeight="1">
      <c r="B18" s="253" t="s">
        <v>1143</v>
      </c>
      <c r="C18" s="1408">
        <v>12060</v>
      </c>
      <c r="D18" s="1408"/>
      <c r="F18" s="254">
        <v>-12208.79335</v>
      </c>
      <c r="G18" s="254"/>
    </row>
    <row r="19" spans="2:12" ht="30" customHeight="1" thickBot="1">
      <c r="B19" s="256" t="s">
        <v>1144</v>
      </c>
      <c r="C19" s="257"/>
      <c r="D19" s="257"/>
      <c r="F19" s="257"/>
      <c r="G19" s="257"/>
    </row>
    <row r="20" spans="2:12" ht="15" customHeight="1" thickTop="1">
      <c r="B20" s="169"/>
      <c r="C20" s="169"/>
      <c r="D20" s="169"/>
    </row>
    <row r="21" spans="2:12" ht="15" customHeight="1">
      <c r="B21" s="169"/>
    </row>
    <row r="22" spans="2:12" ht="12">
      <c r="B22" s="169"/>
      <c r="E22" s="177"/>
      <c r="F22" s="177"/>
      <c r="G22" s="177"/>
      <c r="H22" s="177"/>
      <c r="I22" s="177"/>
      <c r="J22" s="177"/>
      <c r="K22" s="177"/>
      <c r="L22" s="177"/>
    </row>
    <row r="23" spans="2:12" ht="15" customHeight="1">
      <c r="C23"/>
    </row>
    <row r="24" spans="2:12" ht="15" customHeight="1">
      <c r="C24"/>
    </row>
    <row r="25" spans="2:12" ht="15" customHeight="1">
      <c r="C25"/>
    </row>
  </sheetData>
  <mergeCells count="4">
    <mergeCell ref="C6:D6"/>
    <mergeCell ref="F6:G6"/>
    <mergeCell ref="B4:C4"/>
    <mergeCell ref="B3:C3"/>
  </mergeCells>
  <hyperlinks>
    <hyperlink ref="I6" location="INDEX!B10" display="Back to index" xr:uid="{00000000-0004-0000-0F00-000000000000}"/>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D1005D"/>
  </sheetPr>
  <dimension ref="B2:G17"/>
  <sheetViews>
    <sheetView showGridLines="0" showZeros="0" zoomScaleNormal="100" workbookViewId="0">
      <selection activeCell="C1" sqref="C1:G1048576"/>
    </sheetView>
  </sheetViews>
  <sheetFormatPr defaultRowHeight="15" customHeight="1"/>
  <cols>
    <col min="1" max="1" width="12.7109375" style="162" customWidth="1"/>
    <col min="2" max="2" width="55.7109375" style="162" customWidth="1"/>
    <col min="3" max="3" width="24.7109375" style="162" customWidth="1"/>
    <col min="4" max="4" width="5.7109375" style="162" customWidth="1"/>
    <col min="5" max="5" width="24.7109375" style="162" customWidth="1"/>
    <col min="6" max="6" width="8.7109375" style="162" customWidth="1"/>
    <col min="7" max="7" width="12.7109375" style="162" customWidth="1"/>
    <col min="8" max="10" width="9.140625" style="162"/>
    <col min="11" max="12" width="10.28515625" style="162" customWidth="1"/>
    <col min="13" max="13" width="10.7109375" style="162" customWidth="1"/>
    <col min="14" max="16384" width="9.140625" style="162"/>
  </cols>
  <sheetData>
    <row r="2" spans="2:7" ht="15" customHeight="1">
      <c r="B2" s="1445" t="s">
        <v>2138</v>
      </c>
      <c r="C2" s="1000"/>
      <c r="D2" s="1056" t="s">
        <v>500</v>
      </c>
      <c r="E2" s="1000"/>
    </row>
    <row r="3" spans="2:7" ht="15" customHeight="1">
      <c r="B3" s="1527" t="str">
        <f>'[3]Template 17'!$B$3:$E$3</f>
        <v>Changes in the stock of defaulted and impaired loans and debt securities</v>
      </c>
      <c r="C3" s="1527"/>
      <c r="D3" s="1527"/>
      <c r="E3" s="1527"/>
    </row>
    <row r="4" spans="2:7" ht="15" customHeight="1">
      <c r="B4" s="835" t="s">
        <v>1676</v>
      </c>
      <c r="C4" s="835"/>
    </row>
    <row r="5" spans="2:7" ht="15" customHeight="1">
      <c r="E5" s="579"/>
    </row>
    <row r="6" spans="2:7" ht="15" customHeight="1">
      <c r="B6" s="170"/>
      <c r="C6" s="1442" t="s">
        <v>2114</v>
      </c>
      <c r="E6" s="1442" t="s">
        <v>2115</v>
      </c>
      <c r="G6" s="1443" t="s">
        <v>2234</v>
      </c>
    </row>
    <row r="7" spans="2:7" s="580" customFormat="1" ht="15" customHeight="1">
      <c r="B7" s="790"/>
      <c r="C7" s="781" t="s">
        <v>84</v>
      </c>
      <c r="E7" s="781" t="s">
        <v>84</v>
      </c>
    </row>
    <row r="8" spans="2:7" s="172" customFormat="1" ht="39.950000000000003" customHeight="1">
      <c r="B8" s="574"/>
      <c r="C8" s="1359" t="s">
        <v>1145</v>
      </c>
      <c r="E8" s="1359" t="s">
        <v>1145</v>
      </c>
      <c r="G8"/>
    </row>
    <row r="9" spans="2:7" ht="20.100000000000001" customHeight="1">
      <c r="B9" s="156" t="s">
        <v>1150</v>
      </c>
      <c r="C9" s="1410">
        <v>5025873.5918911397</v>
      </c>
      <c r="E9" s="298">
        <v>5641684.2328120051</v>
      </c>
    </row>
    <row r="10" spans="2:7" ht="24.95" customHeight="1">
      <c r="B10" s="253" t="s">
        <v>1146</v>
      </c>
      <c r="C10" s="1411">
        <v>426067.31678834278</v>
      </c>
      <c r="E10" s="260">
        <v>358180.00544001401</v>
      </c>
    </row>
    <row r="11" spans="2:7" ht="20.100000000000001" customHeight="1">
      <c r="B11" s="259" t="s">
        <v>1147</v>
      </c>
      <c r="C11" s="1411">
        <v>-276211.921157139</v>
      </c>
      <c r="E11" s="260">
        <v>-321035.44451739499</v>
      </c>
    </row>
    <row r="12" spans="2:7" ht="20.100000000000001" customHeight="1">
      <c r="B12" s="259" t="s">
        <v>1148</v>
      </c>
      <c r="C12" s="1411">
        <v>-297402.41178173601</v>
      </c>
      <c r="E12" s="260">
        <v>-415329.926055494</v>
      </c>
    </row>
    <row r="13" spans="2:7" ht="20.100000000000001" customHeight="1">
      <c r="B13" s="259" t="s">
        <v>1149</v>
      </c>
      <c r="C13" s="1411">
        <v>-660624.93590689299</v>
      </c>
      <c r="E13" s="260">
        <v>-237625.27578799002</v>
      </c>
    </row>
    <row r="14" spans="2:7" ht="20.100000000000001" customHeight="1" thickBot="1">
      <c r="B14" s="464" t="s">
        <v>1151</v>
      </c>
      <c r="C14" s="1412">
        <v>4217701.6398337148</v>
      </c>
      <c r="E14" s="261">
        <v>5025873.5918911416</v>
      </c>
    </row>
    <row r="15" spans="2:7" ht="15" customHeight="1" thickTop="1">
      <c r="B15" s="1549"/>
      <c r="C15" s="1549"/>
    </row>
    <row r="16" spans="2:7" ht="15" customHeight="1">
      <c r="B16" s="169"/>
    </row>
    <row r="17" spans="2:2" ht="15" customHeight="1">
      <c r="B17" s="169"/>
    </row>
  </sheetData>
  <mergeCells count="2">
    <mergeCell ref="B15:C15"/>
    <mergeCell ref="B3:E3"/>
  </mergeCells>
  <hyperlinks>
    <hyperlink ref="G6" location="INDEX!B10" display="Back to index" xr:uid="{00000000-0004-0000-1000-000000000000}"/>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D1005D"/>
  </sheetPr>
  <dimension ref="B2:O22"/>
  <sheetViews>
    <sheetView showGridLines="0" showZeros="0" zoomScaleNormal="100" workbookViewId="0">
      <selection activeCell="I28" sqref="I28"/>
    </sheetView>
  </sheetViews>
  <sheetFormatPr defaultRowHeight="15" customHeight="1"/>
  <cols>
    <col min="1" max="1" width="12.7109375" style="162" customWidth="1"/>
    <col min="2" max="2" width="33.85546875" style="162" customWidth="1"/>
    <col min="3" max="7" width="15.7109375" style="162" customWidth="1"/>
    <col min="8" max="8" width="5.7109375" style="162" customWidth="1"/>
    <col min="9" max="13" width="15.7109375" style="162" customWidth="1"/>
    <col min="14" max="14" width="11.28515625" style="162" customWidth="1"/>
    <col min="15" max="15" width="17.42578125" style="162" customWidth="1"/>
    <col min="16" max="16384" width="9.140625" style="162"/>
  </cols>
  <sheetData>
    <row r="2" spans="2:15" ht="15" customHeight="1">
      <c r="B2" s="1447" t="s">
        <v>2139</v>
      </c>
      <c r="C2" s="1011"/>
      <c r="D2" s="1056" t="s">
        <v>500</v>
      </c>
    </row>
    <row r="3" spans="2:15" ht="15" customHeight="1">
      <c r="B3" s="355" t="str">
        <f>'[3]Template 18'!$B$3</f>
        <v>CRM Techniques - Overview</v>
      </c>
    </row>
    <row r="4" spans="2:15" ht="15" customHeight="1">
      <c r="B4" s="835" t="s">
        <v>1676</v>
      </c>
      <c r="C4" s="835"/>
      <c r="M4" s="579"/>
    </row>
    <row r="5" spans="2:15" ht="15" customHeight="1">
      <c r="B5" s="800"/>
      <c r="C5" s="800"/>
      <c r="M5" s="772"/>
    </row>
    <row r="6" spans="2:15" ht="15" customHeight="1">
      <c r="C6" s="1502" t="s">
        <v>2114</v>
      </c>
      <c r="D6" s="1502"/>
      <c r="E6" s="1502"/>
      <c r="F6" s="1502"/>
      <c r="G6" s="1502"/>
      <c r="I6" s="1502" t="s">
        <v>2115</v>
      </c>
      <c r="J6" s="1502"/>
      <c r="K6" s="1502"/>
      <c r="L6" s="1502"/>
      <c r="M6" s="1502"/>
      <c r="O6" s="1443" t="s">
        <v>2234</v>
      </c>
    </row>
    <row r="7" spans="2:15" s="580" customFormat="1" ht="15" customHeight="1">
      <c r="C7" s="780" t="s">
        <v>84</v>
      </c>
      <c r="D7" s="780" t="s">
        <v>85</v>
      </c>
      <c r="E7" s="780" t="s">
        <v>86</v>
      </c>
      <c r="F7" s="780" t="s">
        <v>87</v>
      </c>
      <c r="G7" s="780" t="s">
        <v>88</v>
      </c>
      <c r="I7" s="780" t="s">
        <v>84</v>
      </c>
      <c r="J7" s="780" t="s">
        <v>85</v>
      </c>
      <c r="K7" s="780" t="s">
        <v>86</v>
      </c>
      <c r="L7" s="780" t="s">
        <v>87</v>
      </c>
      <c r="M7" s="780" t="s">
        <v>88</v>
      </c>
    </row>
    <row r="8" spans="2:15" ht="45" customHeight="1">
      <c r="B8" s="209" t="s">
        <v>1163</v>
      </c>
      <c r="C8" s="581" t="s">
        <v>1153</v>
      </c>
      <c r="D8" s="581" t="s">
        <v>1154</v>
      </c>
      <c r="E8" s="581" t="s">
        <v>1155</v>
      </c>
      <c r="F8" s="581" t="s">
        <v>1156</v>
      </c>
      <c r="G8" s="581" t="s">
        <v>1157</v>
      </c>
      <c r="I8" s="581" t="s">
        <v>1153</v>
      </c>
      <c r="J8" s="581" t="s">
        <v>1154</v>
      </c>
      <c r="K8" s="581" t="s">
        <v>1155</v>
      </c>
      <c r="L8" s="581" t="s">
        <v>1156</v>
      </c>
      <c r="M8" s="581" t="s">
        <v>1157</v>
      </c>
    </row>
    <row r="9" spans="2:15" ht="20.100000000000001" customHeight="1">
      <c r="B9" s="86" t="s">
        <v>1158</v>
      </c>
      <c r="C9" s="1413">
        <v>13631380.628214218</v>
      </c>
      <c r="D9" s="1413">
        <v>37475263.678525798</v>
      </c>
      <c r="E9" s="1413">
        <v>33066686.673080198</v>
      </c>
      <c r="F9" s="1413">
        <v>4408577.0054455921</v>
      </c>
      <c r="G9" s="1413">
        <v>0</v>
      </c>
      <c r="I9" s="262">
        <v>13641803.701044593</v>
      </c>
      <c r="J9" s="262">
        <v>37223126.00872542</v>
      </c>
      <c r="K9" s="262">
        <v>32945102.420799982</v>
      </c>
      <c r="L9" s="262">
        <v>4278023.5879254406</v>
      </c>
      <c r="M9" s="262"/>
    </row>
    <row r="10" spans="2:15" ht="20.100000000000001" customHeight="1">
      <c r="B10" s="98" t="s">
        <v>1159</v>
      </c>
      <c r="C10" s="1414">
        <v>16780376.473362569</v>
      </c>
      <c r="D10" s="1414">
        <v>999569.4320217896</v>
      </c>
      <c r="E10" s="1414">
        <v>685087.11926800956</v>
      </c>
      <c r="F10" s="1414">
        <v>314482.31275377993</v>
      </c>
      <c r="G10" s="1414">
        <v>0</v>
      </c>
      <c r="I10" s="263">
        <v>17211067.94734782</v>
      </c>
      <c r="J10" s="263">
        <v>1038819.6745397807</v>
      </c>
      <c r="K10" s="263">
        <v>733532.68298529543</v>
      </c>
      <c r="L10" s="263">
        <v>305286.99155448534</v>
      </c>
      <c r="M10" s="263"/>
    </row>
    <row r="11" spans="2:15" ht="20.100000000000001" customHeight="1">
      <c r="B11" s="214" t="s">
        <v>1160</v>
      </c>
      <c r="C11" s="1415">
        <v>30411757.101576786</v>
      </c>
      <c r="D11" s="1415">
        <v>38474833.110547587</v>
      </c>
      <c r="E11" s="1415">
        <v>33751773.792348206</v>
      </c>
      <c r="F11" s="1415">
        <v>4723059.3181993719</v>
      </c>
      <c r="G11" s="1415">
        <v>0</v>
      </c>
      <c r="I11" s="215">
        <v>30852871.648392413</v>
      </c>
      <c r="J11" s="215">
        <v>38261945.683265202</v>
      </c>
      <c r="K11" s="215">
        <v>33678635.103785276</v>
      </c>
      <c r="L11" s="215">
        <v>4583310.5794799263</v>
      </c>
      <c r="M11" s="215"/>
    </row>
    <row r="12" spans="2:15" ht="20.100000000000001" customHeight="1" thickBot="1">
      <c r="B12" s="264" t="s">
        <v>1161</v>
      </c>
      <c r="C12" s="1416">
        <v>499721.38688881032</v>
      </c>
      <c r="D12" s="1416">
        <v>1375314.1422767956</v>
      </c>
      <c r="E12" s="1416">
        <v>1285694.7571435999</v>
      </c>
      <c r="F12" s="1416">
        <v>89619.385133195698</v>
      </c>
      <c r="G12" s="1416">
        <v>0</v>
      </c>
      <c r="I12" s="265">
        <v>488485.50863217475</v>
      </c>
      <c r="J12" s="265">
        <v>1949328.4489582963</v>
      </c>
      <c r="K12" s="265">
        <v>1818583.8674362621</v>
      </c>
      <c r="L12" s="265">
        <v>130744.58152203415</v>
      </c>
      <c r="M12" s="265"/>
    </row>
    <row r="13" spans="2:15" ht="15" customHeight="1" thickTop="1">
      <c r="B13" s="154" t="s">
        <v>1162</v>
      </c>
    </row>
    <row r="14" spans="2:15" ht="15" customHeight="1">
      <c r="M14"/>
    </row>
    <row r="15" spans="2:15" ht="15" customHeight="1">
      <c r="M15"/>
    </row>
    <row r="16" spans="2:15" ht="15" customHeight="1">
      <c r="C16"/>
      <c r="D16"/>
      <c r="E16"/>
      <c r="F16"/>
      <c r="G16"/>
      <c r="H16"/>
      <c r="I16"/>
      <c r="J16"/>
      <c r="K16"/>
      <c r="L16"/>
      <c r="M16"/>
      <c r="N16" s="880">
        <v>0</v>
      </c>
    </row>
    <row r="17" spans="3:14" ht="15" customHeight="1">
      <c r="C17"/>
      <c r="D17"/>
      <c r="E17"/>
      <c r="F17"/>
      <c r="G17"/>
      <c r="H17"/>
      <c r="I17"/>
      <c r="J17"/>
      <c r="K17"/>
      <c r="L17"/>
      <c r="M17"/>
      <c r="N17" s="880">
        <v>0</v>
      </c>
    </row>
    <row r="18" spans="3:14" ht="15" customHeight="1">
      <c r="C18"/>
      <c r="D18"/>
      <c r="E18"/>
      <c r="F18"/>
      <c r="G18"/>
      <c r="H18"/>
      <c r="I18"/>
      <c r="J18"/>
      <c r="K18"/>
      <c r="L18"/>
      <c r="M18"/>
      <c r="N18" s="880">
        <v>0</v>
      </c>
    </row>
    <row r="19" spans="3:14" ht="15" customHeight="1">
      <c r="C19"/>
      <c r="D19"/>
      <c r="E19"/>
      <c r="F19"/>
      <c r="G19"/>
      <c r="H19"/>
      <c r="I19"/>
      <c r="J19"/>
      <c r="K19"/>
      <c r="L19"/>
      <c r="M19"/>
      <c r="N19" s="880"/>
    </row>
    <row r="20" spans="3:14" ht="15" customHeight="1">
      <c r="C20">
        <f t="shared" ref="C20" si="0">C13*1000</f>
        <v>0</v>
      </c>
      <c r="M20" s="162">
        <f t="shared" ref="M20" si="1">M11/1000</f>
        <v>0</v>
      </c>
    </row>
    <row r="21" spans="3:14" ht="15" customHeight="1">
      <c r="M21" s="162">
        <f t="shared" ref="M21" si="2">M12/1000</f>
        <v>0</v>
      </c>
    </row>
    <row r="22" spans="3:14" ht="15" customHeight="1">
      <c r="I22" s="162">
        <f t="shared" ref="I22:M22" si="3">I13/1000</f>
        <v>0</v>
      </c>
      <c r="J22" s="162">
        <f t="shared" si="3"/>
        <v>0</v>
      </c>
      <c r="K22" s="162">
        <f t="shared" si="3"/>
        <v>0</v>
      </c>
      <c r="L22" s="162">
        <f t="shared" si="3"/>
        <v>0</v>
      </c>
      <c r="M22" s="162">
        <f t="shared" si="3"/>
        <v>0</v>
      </c>
    </row>
  </sheetData>
  <mergeCells count="2">
    <mergeCell ref="C6:G6"/>
    <mergeCell ref="I6:M6"/>
  </mergeCells>
  <hyperlinks>
    <hyperlink ref="O6" location="INDEX!B10" display="Back to index" xr:uid="{00000000-0004-0000-1100-000000000000}"/>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D1005D"/>
  </sheetPr>
  <dimension ref="A1:K52"/>
  <sheetViews>
    <sheetView showGridLines="0" showZeros="0" zoomScaleNormal="100" workbookViewId="0">
      <selection activeCell="C1" sqref="C1:H1048576"/>
    </sheetView>
  </sheetViews>
  <sheetFormatPr defaultRowHeight="12"/>
  <cols>
    <col min="1" max="1" width="12.7109375" style="2" customWidth="1"/>
    <col min="2" max="2" width="50.7109375" style="2" customWidth="1"/>
    <col min="3" max="8" width="15.7109375" style="2" customWidth="1"/>
    <col min="9" max="9" width="8.7109375" style="2" customWidth="1"/>
    <col min="10" max="10" width="12.7109375" style="2" customWidth="1"/>
    <col min="11" max="11" width="32.7109375" style="2" customWidth="1"/>
    <col min="12" max="16384" width="9.140625" style="2"/>
  </cols>
  <sheetData>
    <row r="1" spans="2:11" ht="15" customHeight="1"/>
    <row r="2" spans="2:11" ht="15" customHeight="1">
      <c r="B2" s="1445" t="s">
        <v>2140</v>
      </c>
      <c r="C2" s="1000"/>
      <c r="D2" s="1056" t="s">
        <v>500</v>
      </c>
    </row>
    <row r="3" spans="2:11" ht="15" customHeight="1">
      <c r="B3" s="1527" t="str">
        <f>'[3]Template 19'!$B$3:$C$3</f>
        <v>Standardised approach - Credit risk exposure and CRM effects</v>
      </c>
      <c r="C3" s="1527"/>
    </row>
    <row r="4" spans="2:11" ht="15" customHeight="1">
      <c r="B4" s="835" t="s">
        <v>0</v>
      </c>
      <c r="C4" s="835"/>
      <c r="H4" s="579"/>
    </row>
    <row r="5" spans="2:11" ht="15" customHeight="1">
      <c r="C5" s="1507" t="s">
        <v>2114</v>
      </c>
      <c r="D5" s="1507"/>
      <c r="E5" s="1507"/>
      <c r="F5" s="1507"/>
      <c r="G5" s="1507"/>
      <c r="H5" s="1507"/>
      <c r="J5" s="1443" t="s">
        <v>2234</v>
      </c>
    </row>
    <row r="6" spans="2:11" s="218" customFormat="1" ht="15" customHeight="1">
      <c r="C6" s="780" t="s">
        <v>84</v>
      </c>
      <c r="D6" s="780" t="s">
        <v>85</v>
      </c>
      <c r="E6" s="780" t="s">
        <v>86</v>
      </c>
      <c r="F6" s="780" t="s">
        <v>87</v>
      </c>
      <c r="G6" s="780" t="s">
        <v>88</v>
      </c>
      <c r="H6" s="780" t="s">
        <v>89</v>
      </c>
    </row>
    <row r="7" spans="2:11" ht="24.95" customHeight="1">
      <c r="B7" s="148"/>
      <c r="C7" s="1550" t="s">
        <v>1164</v>
      </c>
      <c r="D7" s="1550"/>
      <c r="E7" s="1550" t="s">
        <v>1165</v>
      </c>
      <c r="F7" s="1550"/>
      <c r="G7" s="1550" t="s">
        <v>1166</v>
      </c>
      <c r="H7" s="1550"/>
    </row>
    <row r="8" spans="2:11" ht="24.95" customHeight="1">
      <c r="B8" s="49"/>
      <c r="C8" s="100" t="s">
        <v>1061</v>
      </c>
      <c r="D8" s="100" t="s">
        <v>1062</v>
      </c>
      <c r="E8" s="100" t="s">
        <v>1061</v>
      </c>
      <c r="F8" s="100" t="s">
        <v>1062</v>
      </c>
      <c r="G8" s="101" t="s">
        <v>1</v>
      </c>
      <c r="H8" s="101" t="s">
        <v>1167</v>
      </c>
    </row>
    <row r="9" spans="2:11" s="84" customFormat="1" ht="15" customHeight="1">
      <c r="B9" s="102" t="s">
        <v>1084</v>
      </c>
      <c r="C9" s="1145">
        <v>15322638.952469999</v>
      </c>
      <c r="D9" s="1145">
        <v>348066.15068000002</v>
      </c>
      <c r="E9" s="1145">
        <v>16479969.466780001</v>
      </c>
      <c r="F9" s="1145">
        <v>167443.26506000001</v>
      </c>
      <c r="G9" s="1145">
        <v>1454470.2574400001</v>
      </c>
      <c r="H9" s="1149">
        <f>G9/(E9+F9)</f>
        <v>8.7369147438638689E-2</v>
      </c>
      <c r="J9"/>
    </row>
    <row r="10" spans="2:11" s="40" customFormat="1" ht="15" customHeight="1">
      <c r="B10" s="53" t="s">
        <v>1097</v>
      </c>
      <c r="C10" s="1145">
        <v>773988.17746000004</v>
      </c>
      <c r="D10" s="1145">
        <v>44998.138070000001</v>
      </c>
      <c r="E10" s="1145">
        <v>566717.75703999994</v>
      </c>
      <c r="F10" s="1145">
        <v>5432.7945</v>
      </c>
      <c r="G10" s="1145">
        <v>114968.46947</v>
      </c>
      <c r="H10" s="1149">
        <f t="shared" ref="H10:H23" si="0">G10/(E10+F10)</f>
        <v>0.20094093968895244</v>
      </c>
      <c r="J10"/>
    </row>
    <row r="11" spans="2:11" s="40" customFormat="1" ht="15" customHeight="1">
      <c r="B11" s="53" t="s">
        <v>1098</v>
      </c>
      <c r="C11" s="1145">
        <v>257900.60399</v>
      </c>
      <c r="D11" s="1145">
        <v>43577.675569999999</v>
      </c>
      <c r="E11" s="1145">
        <v>255299.97606000002</v>
      </c>
      <c r="F11" s="1145">
        <v>8578.7717499999999</v>
      </c>
      <c r="G11" s="1145">
        <v>294955.38779000001</v>
      </c>
      <c r="H11" s="1149">
        <f t="shared" si="0"/>
        <v>1.1177686351701805</v>
      </c>
      <c r="J11"/>
      <c r="K11" s="84"/>
    </row>
    <row r="12" spans="2:11" ht="15" customHeight="1">
      <c r="B12" s="53" t="s">
        <v>1099</v>
      </c>
      <c r="C12" s="1145">
        <v>41421.793590000001</v>
      </c>
      <c r="D12" s="1145">
        <v>0</v>
      </c>
      <c r="E12" s="1145">
        <v>41421.793590000001</v>
      </c>
      <c r="F12" s="1145">
        <v>0</v>
      </c>
      <c r="G12" s="1145">
        <v>0</v>
      </c>
      <c r="H12" s="1149">
        <f t="shared" si="0"/>
        <v>0</v>
      </c>
      <c r="I12" s="89"/>
      <c r="K12" s="84"/>
    </row>
    <row r="13" spans="2:11" ht="15" customHeight="1">
      <c r="B13" s="53" t="s">
        <v>1100</v>
      </c>
      <c r="C13" s="1145">
        <v>0</v>
      </c>
      <c r="D13" s="1145">
        <v>0</v>
      </c>
      <c r="E13" s="1145">
        <v>0</v>
      </c>
      <c r="F13" s="1145">
        <v>0</v>
      </c>
      <c r="G13" s="1145"/>
      <c r="H13" s="1149"/>
      <c r="I13" s="90"/>
      <c r="K13" s="84"/>
    </row>
    <row r="14" spans="2:11" ht="15" customHeight="1">
      <c r="B14" s="53" t="s">
        <v>1085</v>
      </c>
      <c r="C14" s="1145">
        <v>1219513.07583</v>
      </c>
      <c r="D14" s="1145">
        <v>954965.64605999994</v>
      </c>
      <c r="E14" s="1145">
        <v>1237351.2601400001</v>
      </c>
      <c r="F14" s="1145">
        <v>44033.378049999999</v>
      </c>
      <c r="G14" s="1145">
        <v>337320.52901</v>
      </c>
      <c r="H14" s="1149">
        <f t="shared" si="0"/>
        <v>0.26324689633120374</v>
      </c>
      <c r="I14" s="90"/>
      <c r="K14" s="84"/>
    </row>
    <row r="15" spans="2:11" ht="15" customHeight="1">
      <c r="B15" s="53" t="s">
        <v>1086</v>
      </c>
      <c r="C15" s="1145">
        <v>5966770.7898300001</v>
      </c>
      <c r="D15" s="1145">
        <v>3556077.5636700001</v>
      </c>
      <c r="E15" s="1145">
        <v>5096262.0279599996</v>
      </c>
      <c r="F15" s="1145">
        <v>416914.49719000002</v>
      </c>
      <c r="G15" s="1145">
        <v>5252407.9237000011</v>
      </c>
      <c r="H15" s="1149">
        <f t="shared" si="0"/>
        <v>0.9527008431055265</v>
      </c>
      <c r="I15" s="89"/>
      <c r="K15" s="84"/>
    </row>
    <row r="16" spans="2:11" ht="15" customHeight="1">
      <c r="B16" s="53" t="s">
        <v>1089</v>
      </c>
      <c r="C16" s="1145">
        <v>5094800.7473900001</v>
      </c>
      <c r="D16" s="1145">
        <v>444140.28414</v>
      </c>
      <c r="E16" s="1145">
        <v>4983127.6681599999</v>
      </c>
      <c r="F16" s="1145">
        <v>5020.4817199999998</v>
      </c>
      <c r="G16" s="1145">
        <v>3622627.02942</v>
      </c>
      <c r="H16" s="1149">
        <f t="shared" si="0"/>
        <v>0.72624687971770652</v>
      </c>
      <c r="I16" s="90"/>
      <c r="K16" s="84"/>
    </row>
    <row r="17" spans="1:11" ht="15" customHeight="1">
      <c r="B17" s="53" t="s">
        <v>1102</v>
      </c>
      <c r="C17" s="1145">
        <v>2155273.5104899998</v>
      </c>
      <c r="D17" s="1145">
        <v>119195.07604</v>
      </c>
      <c r="E17" s="1145">
        <v>2126912.31501</v>
      </c>
      <c r="F17" s="1145">
        <v>41591.862240000002</v>
      </c>
      <c r="G17" s="1145">
        <v>1106385.5839000002</v>
      </c>
      <c r="H17" s="1149">
        <f t="shared" si="0"/>
        <v>0.5102068031536231</v>
      </c>
      <c r="I17" s="89"/>
      <c r="K17" s="84"/>
    </row>
    <row r="18" spans="1:11" ht="15" customHeight="1">
      <c r="B18" s="53" t="s">
        <v>1103</v>
      </c>
      <c r="C18" s="1145">
        <v>782642.19976999995</v>
      </c>
      <c r="D18" s="1145">
        <v>60638.416189999996</v>
      </c>
      <c r="E18" s="1145">
        <v>446205.70806999999</v>
      </c>
      <c r="F18" s="1145">
        <v>8434.0787799999998</v>
      </c>
      <c r="G18" s="1145">
        <v>549491.69001999998</v>
      </c>
      <c r="H18" s="1149">
        <f t="shared" si="0"/>
        <v>1.20863088958225</v>
      </c>
      <c r="I18" s="88"/>
      <c r="K18" s="84"/>
    </row>
    <row r="19" spans="1:11" ht="15" customHeight="1">
      <c r="B19" s="53" t="s">
        <v>1104</v>
      </c>
      <c r="C19" s="1145">
        <v>1518.8603899999998</v>
      </c>
      <c r="D19" s="1145">
        <v>2.2072099999999999</v>
      </c>
      <c r="E19" s="1145">
        <v>1511.3523799999998</v>
      </c>
      <c r="F19" s="1145">
        <v>0</v>
      </c>
      <c r="G19" s="1145">
        <v>2267.0285600000002</v>
      </c>
      <c r="H19" s="1149">
        <f t="shared" si="0"/>
        <v>1.4999999933834096</v>
      </c>
      <c r="I19" s="88"/>
      <c r="K19" s="84"/>
    </row>
    <row r="20" spans="1:11" ht="15" customHeight="1">
      <c r="B20" s="53" t="s">
        <v>1105</v>
      </c>
      <c r="C20" s="1145">
        <v>0</v>
      </c>
      <c r="D20" s="1145">
        <v>0</v>
      </c>
      <c r="E20" s="1145">
        <v>0</v>
      </c>
      <c r="F20" s="1145">
        <v>0</v>
      </c>
      <c r="G20" s="1145">
        <v>0</v>
      </c>
      <c r="H20" s="1149"/>
      <c r="I20" s="88"/>
      <c r="K20" s="84"/>
    </row>
    <row r="21" spans="1:11" s="7" customFormat="1" ht="15" customHeight="1">
      <c r="A21" s="2"/>
      <c r="B21" s="53" t="s">
        <v>1106</v>
      </c>
      <c r="C21" s="1145">
        <v>0</v>
      </c>
      <c r="D21" s="1145">
        <v>0</v>
      </c>
      <c r="E21" s="1145">
        <v>0</v>
      </c>
      <c r="F21" s="1145">
        <v>0</v>
      </c>
      <c r="G21" s="1145">
        <v>0</v>
      </c>
      <c r="H21" s="1149"/>
      <c r="I21" s="88"/>
      <c r="J21" s="2"/>
      <c r="K21" s="84"/>
    </row>
    <row r="22" spans="1:11" s="7" customFormat="1" ht="15" customHeight="1">
      <c r="B22" s="53" t="s">
        <v>1112</v>
      </c>
      <c r="C22" s="1145">
        <v>155293.9565</v>
      </c>
      <c r="D22" s="1145">
        <v>0</v>
      </c>
      <c r="E22" s="1145">
        <v>155293.9565</v>
      </c>
      <c r="F22" s="1145">
        <v>0</v>
      </c>
      <c r="G22" s="1145">
        <v>105041.65715</v>
      </c>
      <c r="H22" s="1149">
        <f t="shared" si="0"/>
        <v>0.67640531233422463</v>
      </c>
      <c r="I22" s="15"/>
      <c r="J22" s="2"/>
      <c r="K22" s="84"/>
    </row>
    <row r="23" spans="1:11" s="7" customFormat="1" ht="15" customHeight="1">
      <c r="B23" s="53" t="s">
        <v>1108</v>
      </c>
      <c r="C23" s="1145">
        <v>38652.402520000003</v>
      </c>
      <c r="D23" s="1145">
        <v>0</v>
      </c>
      <c r="E23" s="1145">
        <v>38652.402520000003</v>
      </c>
      <c r="F23" s="1145">
        <v>0</v>
      </c>
      <c r="G23" s="1145">
        <v>94898.641060000009</v>
      </c>
      <c r="H23" s="1149">
        <f t="shared" si="0"/>
        <v>2.4551809169144501</v>
      </c>
      <c r="I23" s="88"/>
      <c r="J23" s="2"/>
      <c r="K23" s="84"/>
    </row>
    <row r="24" spans="1:11" s="7" customFormat="1" ht="15" customHeight="1">
      <c r="B24" s="53" t="s">
        <v>1109</v>
      </c>
      <c r="C24" s="1145">
        <v>0</v>
      </c>
      <c r="D24" s="1145">
        <v>0</v>
      </c>
      <c r="E24" s="1145">
        <v>0</v>
      </c>
      <c r="F24" s="1145">
        <v>0</v>
      </c>
      <c r="G24" s="1145">
        <v>0</v>
      </c>
      <c r="H24" s="1149"/>
      <c r="I24" s="88"/>
      <c r="K24" s="84"/>
    </row>
    <row r="25" spans="1:11" s="7" customFormat="1" ht="20.100000000000001" customHeight="1" thickBot="1">
      <c r="B25" s="881" t="s">
        <v>2</v>
      </c>
      <c r="C25" s="1150">
        <f>SUM(C9:C24)</f>
        <v>31810415.070230003</v>
      </c>
      <c r="D25" s="1150">
        <f>SUM(D9:D24)</f>
        <v>5571661.1576299993</v>
      </c>
      <c r="E25" s="1150">
        <f>SUM(E9:E24)</f>
        <v>31428725.684210002</v>
      </c>
      <c r="F25" s="1150">
        <f>SUM(F9:F24)</f>
        <v>697449.12929000007</v>
      </c>
      <c r="G25" s="1150">
        <f>SUM(G9:G24)</f>
        <v>12934834.197520003</v>
      </c>
      <c r="H25" s="1151">
        <f>G25/(E25+F25)</f>
        <v>0.40262602916810847</v>
      </c>
      <c r="I25" s="15"/>
      <c r="K25" s="84"/>
    </row>
    <row r="26" spans="1:11" s="7" customFormat="1" ht="15" customHeight="1" thickTop="1">
      <c r="B26" s="104"/>
      <c r="C26" s="104"/>
      <c r="D26" s="104"/>
      <c r="E26" s="104"/>
      <c r="F26" s="104"/>
      <c r="G26" s="104"/>
      <c r="H26" s="104"/>
      <c r="I26" s="15"/>
      <c r="K26" s="84"/>
    </row>
    <row r="27" spans="1:11" s="7" customFormat="1" ht="15" customHeight="1">
      <c r="B27" s="104"/>
      <c r="C27" s="104"/>
      <c r="D27" s="104"/>
      <c r="E27" s="104"/>
      <c r="F27" s="104"/>
      <c r="G27" s="104"/>
      <c r="H27" s="579"/>
      <c r="I27" s="15"/>
      <c r="K27" s="84"/>
    </row>
    <row r="28" spans="1:11" s="7" customFormat="1" ht="15" customHeight="1">
      <c r="C28" s="1507" t="s">
        <v>2115</v>
      </c>
      <c r="D28" s="1507"/>
      <c r="E28" s="1507"/>
      <c r="F28" s="1507"/>
      <c r="G28" s="1507"/>
      <c r="H28" s="1507"/>
      <c r="I28" s="15"/>
      <c r="K28" s="84"/>
    </row>
    <row r="29" spans="1:11" s="791" customFormat="1" ht="15" customHeight="1">
      <c r="C29" s="780" t="s">
        <v>84</v>
      </c>
      <c r="D29" s="780" t="s">
        <v>85</v>
      </c>
      <c r="E29" s="780" t="s">
        <v>86</v>
      </c>
      <c r="F29" s="780" t="s">
        <v>87</v>
      </c>
      <c r="G29" s="780" t="s">
        <v>88</v>
      </c>
      <c r="H29" s="780" t="s">
        <v>89</v>
      </c>
      <c r="I29" s="792"/>
      <c r="K29" s="46"/>
    </row>
    <row r="30" spans="1:11" s="7" customFormat="1" ht="24.95" customHeight="1">
      <c r="A30" s="2"/>
      <c r="B30" s="148"/>
      <c r="C30" s="1550" t="s">
        <v>1164</v>
      </c>
      <c r="D30" s="1550"/>
      <c r="E30" s="1550" t="s">
        <v>1165</v>
      </c>
      <c r="F30" s="1550"/>
      <c r="G30" s="1550" t="s">
        <v>1166</v>
      </c>
      <c r="H30" s="1550"/>
      <c r="I30" s="2"/>
      <c r="J30" s="2"/>
      <c r="K30" s="2"/>
    </row>
    <row r="31" spans="1:11" s="7" customFormat="1" ht="24.95" customHeight="1">
      <c r="A31" s="2"/>
      <c r="B31" s="49"/>
      <c r="C31" s="100" t="s">
        <v>1061</v>
      </c>
      <c r="D31" s="100" t="s">
        <v>1062</v>
      </c>
      <c r="E31" s="100" t="s">
        <v>1061</v>
      </c>
      <c r="F31" s="100" t="s">
        <v>1062</v>
      </c>
      <c r="G31" s="101" t="s">
        <v>1</v>
      </c>
      <c r="H31" s="101" t="s">
        <v>1167</v>
      </c>
      <c r="I31" s="2"/>
      <c r="J31" s="2"/>
      <c r="K31" s="2"/>
    </row>
    <row r="32" spans="1:11" s="7" customFormat="1" ht="15" customHeight="1">
      <c r="A32" s="2"/>
      <c r="B32" s="102" t="s">
        <v>1084</v>
      </c>
      <c r="C32" s="55">
        <v>14667522.897090001</v>
      </c>
      <c r="D32" s="55">
        <v>350754.37268000003</v>
      </c>
      <c r="E32" s="55">
        <v>15987474.68606</v>
      </c>
      <c r="F32" s="55">
        <v>170050.50763000001</v>
      </c>
      <c r="G32" s="55">
        <v>1670546.2875000001</v>
      </c>
      <c r="H32" s="103">
        <f>G32/(E32+F32)</f>
        <v>0.10339122281872713</v>
      </c>
      <c r="I32" s="2"/>
      <c r="J32" s="2"/>
      <c r="K32" s="2"/>
    </row>
    <row r="33" spans="1:11" s="7" customFormat="1" ht="15" customHeight="1">
      <c r="A33" s="2"/>
      <c r="B33" s="53" t="s">
        <v>1097</v>
      </c>
      <c r="C33" s="55">
        <v>870893.12383000006</v>
      </c>
      <c r="D33" s="55">
        <v>105991.03968</v>
      </c>
      <c r="E33" s="55">
        <v>610606.09609999997</v>
      </c>
      <c r="F33" s="55">
        <v>4738.7011500000008</v>
      </c>
      <c r="G33" s="55">
        <v>123098.6915</v>
      </c>
      <c r="H33" s="103">
        <f t="shared" ref="H33:H46" si="1">G33/(E33+F33)</f>
        <v>0.20004831770762163</v>
      </c>
      <c r="I33" s="2"/>
      <c r="J33" s="2"/>
      <c r="K33" s="2"/>
    </row>
    <row r="34" spans="1:11" s="7" customFormat="1" ht="15" customHeight="1">
      <c r="A34" s="2"/>
      <c r="B34" s="53" t="s">
        <v>1098</v>
      </c>
      <c r="C34" s="55">
        <v>93840.930900000007</v>
      </c>
      <c r="D34" s="55">
        <v>52410.691159999995</v>
      </c>
      <c r="E34" s="55">
        <v>27375.41721</v>
      </c>
      <c r="F34" s="55">
        <v>13116.65742</v>
      </c>
      <c r="G34" s="55">
        <v>45365.068739999995</v>
      </c>
      <c r="H34" s="103">
        <f t="shared" si="1"/>
        <v>1.1203443921934704</v>
      </c>
      <c r="I34" s="2"/>
      <c r="J34" s="2"/>
      <c r="K34" s="2"/>
    </row>
    <row r="35" spans="1:11" s="7" customFormat="1" ht="15" customHeight="1">
      <c r="A35" s="2"/>
      <c r="B35" s="53" t="s">
        <v>1099</v>
      </c>
      <c r="C35" s="55">
        <v>19111.005590000001</v>
      </c>
      <c r="D35" s="55">
        <v>0</v>
      </c>
      <c r="E35" s="55">
        <v>19111.005590000001</v>
      </c>
      <c r="F35" s="55">
        <v>0</v>
      </c>
      <c r="G35" s="55">
        <v>0</v>
      </c>
      <c r="H35" s="103">
        <f t="shared" si="1"/>
        <v>0</v>
      </c>
      <c r="I35" s="2"/>
      <c r="J35" s="2"/>
      <c r="K35" s="2"/>
    </row>
    <row r="36" spans="1:11" s="7" customFormat="1" ht="15" customHeight="1">
      <c r="A36" s="2"/>
      <c r="B36" s="53" t="s">
        <v>1100</v>
      </c>
      <c r="C36" s="55">
        <v>0</v>
      </c>
      <c r="D36" s="55">
        <v>0</v>
      </c>
      <c r="E36" s="55">
        <v>0</v>
      </c>
      <c r="F36" s="55">
        <v>0</v>
      </c>
      <c r="G36" s="55">
        <v>0</v>
      </c>
      <c r="H36" s="103"/>
      <c r="I36" s="2"/>
      <c r="J36" s="2"/>
      <c r="K36" s="2"/>
    </row>
    <row r="37" spans="1:11" ht="15" customHeight="1">
      <c r="B37" s="53" t="s">
        <v>1085</v>
      </c>
      <c r="C37" s="55">
        <v>1180492.9453099999</v>
      </c>
      <c r="D37" s="55">
        <v>1002466.5599700001</v>
      </c>
      <c r="E37" s="55">
        <v>1195650.83079</v>
      </c>
      <c r="F37" s="55">
        <v>32563.016299999999</v>
      </c>
      <c r="G37" s="55">
        <v>312256.10740999994</v>
      </c>
      <c r="H37" s="103">
        <f t="shared" si="1"/>
        <v>0.25423594445692543</v>
      </c>
    </row>
    <row r="38" spans="1:11" ht="15" customHeight="1">
      <c r="B38" s="53" t="s">
        <v>1086</v>
      </c>
      <c r="C38" s="55">
        <v>5909020.9860200007</v>
      </c>
      <c r="D38" s="55">
        <v>3175564.3396199998</v>
      </c>
      <c r="E38" s="55">
        <v>5113705.6658199998</v>
      </c>
      <c r="F38" s="55">
        <v>345911.27683999995</v>
      </c>
      <c r="G38" s="55">
        <v>5221692.8632200006</v>
      </c>
      <c r="H38" s="103">
        <f t="shared" si="1"/>
        <v>0.95642110390915458</v>
      </c>
    </row>
    <row r="39" spans="1:11" ht="15" customHeight="1">
      <c r="B39" s="53" t="s">
        <v>1089</v>
      </c>
      <c r="C39" s="55">
        <v>4817425.00495</v>
      </c>
      <c r="D39" s="55">
        <v>419422.53729000001</v>
      </c>
      <c r="E39" s="55">
        <v>4721331.0409599999</v>
      </c>
      <c r="F39" s="55">
        <v>23056.764090000001</v>
      </c>
      <c r="G39" s="55">
        <v>3442993.2618899997</v>
      </c>
      <c r="H39" s="103">
        <f t="shared" si="1"/>
        <v>0.72569810971717463</v>
      </c>
    </row>
    <row r="40" spans="1:11" ht="15" customHeight="1">
      <c r="B40" s="53" t="s">
        <v>1102</v>
      </c>
      <c r="C40" s="55">
        <v>2585925.2109699999</v>
      </c>
      <c r="D40" s="55">
        <v>95960.260490000001</v>
      </c>
      <c r="E40" s="55">
        <v>2549455.2819099999</v>
      </c>
      <c r="F40" s="55">
        <v>31978.439739999998</v>
      </c>
      <c r="G40" s="55">
        <v>1322737.3952800001</v>
      </c>
      <c r="H40" s="103">
        <f t="shared" si="1"/>
        <v>0.51240416679554857</v>
      </c>
    </row>
    <row r="41" spans="1:11" ht="15" customHeight="1">
      <c r="B41" s="53" t="s">
        <v>1103</v>
      </c>
      <c r="C41" s="55">
        <v>710359.82552999991</v>
      </c>
      <c r="D41" s="55">
        <v>79635.628049999999</v>
      </c>
      <c r="E41" s="55">
        <v>434193.27817000001</v>
      </c>
      <c r="F41" s="55">
        <v>14133.04466</v>
      </c>
      <c r="G41" s="55">
        <v>560985.39751000004</v>
      </c>
      <c r="H41" s="103">
        <f t="shared" si="1"/>
        <v>1.2512881107869256</v>
      </c>
    </row>
    <row r="42" spans="1:11" ht="15" customHeight="1">
      <c r="B42" s="53" t="s">
        <v>1104</v>
      </c>
      <c r="C42" s="55">
        <v>0</v>
      </c>
      <c r="D42" s="55">
        <v>0</v>
      </c>
      <c r="E42" s="55">
        <v>0</v>
      </c>
      <c r="F42" s="55">
        <v>0</v>
      </c>
      <c r="G42" s="55">
        <v>0</v>
      </c>
      <c r="H42" s="103"/>
    </row>
    <row r="43" spans="1:11" ht="15" customHeight="1">
      <c r="B43" s="53" t="s">
        <v>1105</v>
      </c>
      <c r="C43" s="55">
        <v>0</v>
      </c>
      <c r="D43" s="55">
        <v>0</v>
      </c>
      <c r="E43" s="55">
        <v>0</v>
      </c>
      <c r="F43" s="55">
        <v>0</v>
      </c>
      <c r="G43" s="55">
        <v>0</v>
      </c>
      <c r="H43" s="103"/>
    </row>
    <row r="44" spans="1:11" ht="15" customHeight="1">
      <c r="B44" s="53" t="s">
        <v>1106</v>
      </c>
      <c r="C44" s="55">
        <v>0</v>
      </c>
      <c r="D44" s="55">
        <v>0</v>
      </c>
      <c r="E44" s="55">
        <v>0</v>
      </c>
      <c r="F44" s="55">
        <v>0</v>
      </c>
      <c r="G44" s="55">
        <v>0</v>
      </c>
      <c r="H44" s="103"/>
    </row>
    <row r="45" spans="1:11" ht="15" customHeight="1">
      <c r="B45" s="53" t="s">
        <v>1112</v>
      </c>
      <c r="C45" s="55">
        <v>184245.99224000002</v>
      </c>
      <c r="D45" s="55">
        <v>0</v>
      </c>
      <c r="E45" s="55">
        <v>184245.99224000002</v>
      </c>
      <c r="F45" s="55">
        <v>0</v>
      </c>
      <c r="G45" s="55">
        <v>108944.4068</v>
      </c>
      <c r="H45" s="103">
        <f t="shared" si="1"/>
        <v>0.59129865173994289</v>
      </c>
    </row>
    <row r="46" spans="1:11" ht="15" customHeight="1">
      <c r="B46" s="53" t="s">
        <v>1108</v>
      </c>
      <c r="C46" s="55">
        <v>34398.30053</v>
      </c>
      <c r="D46" s="55">
        <v>0</v>
      </c>
      <c r="E46" s="55">
        <v>34398.30053</v>
      </c>
      <c r="F46" s="55">
        <v>0</v>
      </c>
      <c r="G46" s="55">
        <v>84278.163799999995</v>
      </c>
      <c r="H46" s="103">
        <f t="shared" si="1"/>
        <v>2.4500676632701075</v>
      </c>
    </row>
    <row r="47" spans="1:11" ht="15" customHeight="1">
      <c r="B47" s="53" t="s">
        <v>1109</v>
      </c>
      <c r="C47" s="55">
        <v>0</v>
      </c>
      <c r="D47" s="55">
        <v>0</v>
      </c>
      <c r="E47" s="55">
        <v>0</v>
      </c>
      <c r="F47" s="55">
        <v>0</v>
      </c>
      <c r="G47" s="55">
        <v>0</v>
      </c>
      <c r="H47" s="103"/>
    </row>
    <row r="48" spans="1:11" ht="20.100000000000001" customHeight="1" thickBot="1">
      <c r="B48" s="881" t="s">
        <v>2</v>
      </c>
      <c r="C48" s="882">
        <f>SUM(C32:C47)</f>
        <v>31073236.222960006</v>
      </c>
      <c r="D48" s="882">
        <f>SUM(D32:D47)</f>
        <v>5282205.4289400009</v>
      </c>
      <c r="E48" s="882">
        <f>SUM(E32:E47)</f>
        <v>30877547.595380001</v>
      </c>
      <c r="F48" s="882">
        <f>SUM(F32:F47)</f>
        <v>635548.40782999992</v>
      </c>
      <c r="G48" s="882">
        <f>SUM(G32:G47)</f>
        <v>12892897.643649999</v>
      </c>
      <c r="H48" s="883">
        <f t="shared" ref="H48" si="2">G48/(E48+F48)</f>
        <v>0.40912824440787082</v>
      </c>
    </row>
    <row r="49" spans="8:8" ht="15" customHeight="1" thickTop="1"/>
    <row r="50" spans="8:8" ht="15" customHeight="1"/>
    <row r="51" spans="8:8" ht="15" customHeight="1">
      <c r="H51"/>
    </row>
    <row r="52" spans="8:8" ht="12.75">
      <c r="H52"/>
    </row>
  </sheetData>
  <mergeCells count="9">
    <mergeCell ref="B3:C3"/>
    <mergeCell ref="C5:H5"/>
    <mergeCell ref="C28:H28"/>
    <mergeCell ref="C30:D30"/>
    <mergeCell ref="E30:F30"/>
    <mergeCell ref="G30:H30"/>
    <mergeCell ref="C7:D7"/>
    <mergeCell ref="E7:F7"/>
    <mergeCell ref="G7:H7"/>
  </mergeCells>
  <hyperlinks>
    <hyperlink ref="J5" location="INDEX!B10" display="Back to index" xr:uid="{00000000-0004-0000-1200-000000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D1005D"/>
  </sheetPr>
  <dimension ref="B1:K142"/>
  <sheetViews>
    <sheetView showGridLines="0" showZeros="0" topLeftCell="A25" zoomScaleNormal="100" workbookViewId="0">
      <selection activeCell="C2" sqref="C1:I1048576"/>
    </sheetView>
  </sheetViews>
  <sheetFormatPr defaultColWidth="9.140625" defaultRowHeight="11.25"/>
  <cols>
    <col min="1" max="1" width="12.7109375" style="69" customWidth="1"/>
    <col min="2" max="2" width="76.42578125" style="69" customWidth="1"/>
    <col min="3" max="5" width="20.7109375" style="69" customWidth="1"/>
    <col min="6" max="6" width="5.7109375" style="69" customWidth="1"/>
    <col min="7" max="9" width="20.7109375" style="69" customWidth="1"/>
    <col min="10" max="10" width="9.140625" style="69"/>
    <col min="11" max="11" width="16.5703125" style="69" customWidth="1"/>
    <col min="12" max="16384" width="9.140625" style="69"/>
  </cols>
  <sheetData>
    <row r="1" spans="2:11" ht="15" customHeight="1">
      <c r="B1" s="1500"/>
      <c r="C1" s="1500"/>
      <c r="D1" s="1500"/>
      <c r="E1" s="1500"/>
      <c r="F1" s="1500"/>
      <c r="G1" s="1500"/>
      <c r="H1" s="1500"/>
      <c r="I1" s="1500"/>
    </row>
    <row r="2" spans="2:11" ht="15" customHeight="1">
      <c r="B2" s="1444" t="s">
        <v>2213</v>
      </c>
      <c r="C2" s="998"/>
      <c r="D2" s="1055" t="s">
        <v>500</v>
      </c>
      <c r="E2" s="998"/>
      <c r="F2" s="998"/>
      <c r="G2" s="998"/>
      <c r="H2" s="352"/>
    </row>
    <row r="3" spans="2:11" ht="15" customHeight="1">
      <c r="B3" s="1501" t="str">
        <f>'[3]Template 1-I'!$B$3:$H$3</f>
        <v>I - Differences between accounting and regulatory scopes of consolidation</v>
      </c>
      <c r="C3" s="1501"/>
      <c r="D3" s="1501"/>
      <c r="E3" s="1501"/>
      <c r="F3" s="1501"/>
      <c r="G3" s="1501"/>
      <c r="H3"/>
    </row>
    <row r="4" spans="2:11" ht="15" customHeight="1">
      <c r="B4" s="328" t="s">
        <v>1676</v>
      </c>
      <c r="C4" s="564"/>
      <c r="D4" s="564"/>
      <c r="E4" s="564"/>
      <c r="F4" s="564"/>
      <c r="G4" s="564"/>
      <c r="H4"/>
    </row>
    <row r="5" spans="2:11" ht="15" customHeight="1">
      <c r="C5" s="494"/>
      <c r="D5" s="494"/>
      <c r="F5" s="494"/>
      <c r="G5" s="494"/>
      <c r="H5"/>
      <c r="I5" s="567"/>
    </row>
    <row r="6" spans="2:11" ht="15" customHeight="1">
      <c r="C6" s="1502" t="s">
        <v>2114</v>
      </c>
      <c r="D6" s="1503"/>
      <c r="E6" s="1503"/>
      <c r="G6" s="1502" t="s">
        <v>2217</v>
      </c>
      <c r="H6" s="1503"/>
      <c r="I6" s="1503"/>
      <c r="K6" s="1443" t="s">
        <v>2234</v>
      </c>
    </row>
    <row r="7" spans="2:11" s="409" customFormat="1" ht="15" customHeight="1">
      <c r="C7" s="787"/>
      <c r="D7" s="788"/>
      <c r="E7" s="789" t="s">
        <v>84</v>
      </c>
      <c r="G7" s="787"/>
      <c r="H7" s="788"/>
      <c r="I7" s="789" t="s">
        <v>84</v>
      </c>
    </row>
    <row r="8" spans="2:11" ht="45" customHeight="1">
      <c r="B8" s="307"/>
      <c r="C8" s="1369" t="s">
        <v>877</v>
      </c>
      <c r="D8" s="1369" t="s">
        <v>878</v>
      </c>
      <c r="E8" s="1369" t="s">
        <v>879</v>
      </c>
      <c r="G8" s="1369" t="s">
        <v>877</v>
      </c>
      <c r="H8" s="1369" t="s">
        <v>878</v>
      </c>
      <c r="I8" s="1369" t="s">
        <v>879</v>
      </c>
    </row>
    <row r="9" spans="2:11" ht="20.100000000000001" customHeight="1">
      <c r="B9" s="395" t="s">
        <v>880</v>
      </c>
      <c r="C9" s="396"/>
      <c r="D9" s="396"/>
      <c r="E9" s="396"/>
      <c r="G9" s="396"/>
      <c r="H9" s="396"/>
      <c r="I9" s="396"/>
      <c r="J9"/>
      <c r="K9"/>
    </row>
    <row r="10" spans="2:11" ht="15" customHeight="1">
      <c r="B10" s="319" t="s">
        <v>881</v>
      </c>
      <c r="C10" s="96">
        <v>5166551</v>
      </c>
      <c r="D10" s="96">
        <v>-3</v>
      </c>
      <c r="E10" s="96">
        <v>5166548</v>
      </c>
      <c r="G10" s="96">
        <v>2753839</v>
      </c>
      <c r="H10" s="96">
        <v>-2</v>
      </c>
      <c r="I10" s="96">
        <v>2753837</v>
      </c>
      <c r="J10"/>
    </row>
    <row r="11" spans="2:11" ht="15" customHeight="1">
      <c r="B11" s="319" t="s">
        <v>882</v>
      </c>
      <c r="C11" s="96">
        <v>320857</v>
      </c>
      <c r="D11" s="96">
        <v>-221</v>
      </c>
      <c r="E11" s="96">
        <v>320636</v>
      </c>
      <c r="G11" s="96">
        <v>326707</v>
      </c>
      <c r="H11" s="96">
        <v>-224</v>
      </c>
      <c r="I11" s="96">
        <v>326483</v>
      </c>
      <c r="J11"/>
    </row>
    <row r="12" spans="2:11" ht="15" customHeight="1">
      <c r="B12" s="319" t="s">
        <v>883</v>
      </c>
      <c r="C12" s="96"/>
      <c r="D12" s="96"/>
      <c r="E12" s="96"/>
      <c r="G12" s="96"/>
      <c r="H12" s="96"/>
      <c r="I12" s="96"/>
      <c r="J12"/>
    </row>
    <row r="13" spans="2:11" ht="15" customHeight="1">
      <c r="B13" s="605" t="s">
        <v>884</v>
      </c>
      <c r="C13" s="96">
        <v>892995</v>
      </c>
      <c r="D13" s="96">
        <v>-218</v>
      </c>
      <c r="E13" s="96">
        <v>892777</v>
      </c>
      <c r="G13" s="96">
        <v>890033</v>
      </c>
      <c r="H13" s="96">
        <v>-228</v>
      </c>
      <c r="I13" s="96">
        <v>889805</v>
      </c>
      <c r="J13"/>
    </row>
    <row r="14" spans="2:11" ht="15" customHeight="1">
      <c r="B14" s="605" t="s">
        <v>885</v>
      </c>
      <c r="C14" s="96">
        <v>49847829</v>
      </c>
      <c r="D14" s="96">
        <v>13671</v>
      </c>
      <c r="E14" s="96">
        <v>49861500</v>
      </c>
      <c r="G14" s="96">
        <v>45560926</v>
      </c>
      <c r="H14" s="96">
        <v>64357</v>
      </c>
      <c r="I14" s="96">
        <v>45625283</v>
      </c>
      <c r="J14"/>
    </row>
    <row r="15" spans="2:11" ht="15" customHeight="1">
      <c r="B15" s="606" t="s">
        <v>886</v>
      </c>
      <c r="C15" s="96">
        <v>3185876</v>
      </c>
      <c r="D15" s="96">
        <v>-15777</v>
      </c>
      <c r="E15" s="96">
        <v>3170099</v>
      </c>
      <c r="G15" s="96">
        <v>3375014</v>
      </c>
      <c r="H15" s="96">
        <v>-8221</v>
      </c>
      <c r="I15" s="96">
        <v>3366793</v>
      </c>
      <c r="J15"/>
    </row>
    <row r="16" spans="2:11" ht="15" customHeight="1">
      <c r="B16" s="319" t="s">
        <v>887</v>
      </c>
      <c r="C16" s="96"/>
      <c r="D16" s="96"/>
      <c r="E16" s="96"/>
      <c r="G16" s="96"/>
      <c r="H16" s="96"/>
      <c r="I16" s="96"/>
      <c r="J16"/>
    </row>
    <row r="17" spans="2:10" ht="15" customHeight="1">
      <c r="B17" s="605" t="s">
        <v>888</v>
      </c>
      <c r="C17" s="96">
        <v>878334</v>
      </c>
      <c r="D17" s="96">
        <v>-5557</v>
      </c>
      <c r="E17" s="96">
        <v>872777</v>
      </c>
      <c r="G17" s="96">
        <v>870454</v>
      </c>
      <c r="H17" s="96">
        <v>-10629</v>
      </c>
      <c r="I17" s="96">
        <v>859825</v>
      </c>
      <c r="J17"/>
    </row>
    <row r="18" spans="2:10" ht="15" customHeight="1">
      <c r="B18" s="606" t="s">
        <v>889</v>
      </c>
      <c r="C18" s="96">
        <v>1405513</v>
      </c>
      <c r="D18" s="96">
        <v>361591</v>
      </c>
      <c r="E18" s="96">
        <v>1767104</v>
      </c>
      <c r="G18" s="96">
        <v>1404684</v>
      </c>
      <c r="H18" s="96">
        <v>423151</v>
      </c>
      <c r="I18" s="96">
        <v>1827835</v>
      </c>
      <c r="J18"/>
    </row>
    <row r="19" spans="2:10" ht="15" customHeight="1">
      <c r="B19" s="606" t="s">
        <v>890</v>
      </c>
      <c r="C19" s="96">
        <v>31496</v>
      </c>
      <c r="D19" s="96">
        <v>0</v>
      </c>
      <c r="E19" s="96">
        <v>31496</v>
      </c>
      <c r="G19" s="96">
        <v>33034</v>
      </c>
      <c r="H19" s="96">
        <v>0</v>
      </c>
      <c r="I19" s="96">
        <v>33034</v>
      </c>
      <c r="J19"/>
    </row>
    <row r="20" spans="2:10" ht="15" customHeight="1">
      <c r="B20" s="410" t="s">
        <v>891</v>
      </c>
      <c r="C20" s="96">
        <v>13216701</v>
      </c>
      <c r="D20" s="96">
        <v>29921</v>
      </c>
      <c r="E20" s="96">
        <v>13246622</v>
      </c>
      <c r="G20" s="96">
        <v>13845625</v>
      </c>
      <c r="H20" s="96">
        <v>36209</v>
      </c>
      <c r="I20" s="96">
        <v>13881834</v>
      </c>
      <c r="J20"/>
    </row>
    <row r="21" spans="2:10" ht="15" customHeight="1">
      <c r="B21" s="319" t="s">
        <v>892</v>
      </c>
      <c r="C21" s="96">
        <v>0</v>
      </c>
      <c r="D21" s="96">
        <v>0</v>
      </c>
      <c r="E21" s="96">
        <v>0</v>
      </c>
      <c r="G21" s="96">
        <v>58252</v>
      </c>
      <c r="H21" s="96">
        <v>0</v>
      </c>
      <c r="I21" s="96">
        <v>58252</v>
      </c>
      <c r="J21"/>
    </row>
    <row r="22" spans="2:10" ht="15" customHeight="1">
      <c r="B22" s="319" t="s">
        <v>893</v>
      </c>
      <c r="C22" s="96">
        <v>45141</v>
      </c>
      <c r="D22" s="96">
        <v>0</v>
      </c>
      <c r="E22" s="96">
        <v>45141</v>
      </c>
      <c r="G22" s="96">
        <v>123054</v>
      </c>
      <c r="H22" s="96">
        <v>0</v>
      </c>
      <c r="I22" s="96">
        <v>123054</v>
      </c>
      <c r="J22"/>
    </row>
    <row r="23" spans="2:10" ht="15" customHeight="1">
      <c r="B23" s="319" t="s">
        <v>894</v>
      </c>
      <c r="C23" s="96">
        <v>400391</v>
      </c>
      <c r="D23" s="96">
        <v>38837</v>
      </c>
      <c r="E23" s="96">
        <v>439228</v>
      </c>
      <c r="G23" s="96">
        <v>405082</v>
      </c>
      <c r="H23" s="96">
        <v>43459</v>
      </c>
      <c r="I23" s="96">
        <v>448541</v>
      </c>
      <c r="J23"/>
    </row>
    <row r="24" spans="2:10" ht="15" customHeight="1">
      <c r="B24" s="319" t="s">
        <v>895</v>
      </c>
      <c r="C24" s="96">
        <v>1279841</v>
      </c>
      <c r="D24" s="96">
        <v>-296467</v>
      </c>
      <c r="E24" s="96">
        <v>983374</v>
      </c>
      <c r="G24" s="96">
        <v>1868458</v>
      </c>
      <c r="H24" s="96">
        <v>-429117</v>
      </c>
      <c r="I24" s="96">
        <v>1439341</v>
      </c>
      <c r="J24"/>
    </row>
    <row r="25" spans="2:10" ht="15" customHeight="1">
      <c r="B25" s="319" t="s">
        <v>896</v>
      </c>
      <c r="C25" s="96">
        <v>13291</v>
      </c>
      <c r="D25" s="96">
        <v>-7121</v>
      </c>
      <c r="E25" s="96">
        <v>6170</v>
      </c>
      <c r="G25" s="96">
        <v>11058</v>
      </c>
      <c r="H25" s="96">
        <v>-6709</v>
      </c>
      <c r="I25" s="96">
        <v>4349</v>
      </c>
      <c r="J25"/>
    </row>
    <row r="26" spans="2:10" ht="15" customHeight="1">
      <c r="B26" s="319" t="s">
        <v>897</v>
      </c>
      <c r="C26" s="96">
        <v>729442</v>
      </c>
      <c r="D26" s="96">
        <v>-74671</v>
      </c>
      <c r="E26" s="96">
        <v>654771</v>
      </c>
      <c r="G26" s="96">
        <v>461276</v>
      </c>
      <c r="H26" s="96">
        <v>-117036</v>
      </c>
      <c r="I26" s="96">
        <v>344240</v>
      </c>
      <c r="J26"/>
    </row>
    <row r="27" spans="2:10" ht="15" customHeight="1">
      <c r="B27" s="319" t="s">
        <v>898</v>
      </c>
      <c r="C27" s="96">
        <v>242630</v>
      </c>
      <c r="D27" s="96">
        <v>-938</v>
      </c>
      <c r="E27" s="96">
        <v>241692</v>
      </c>
      <c r="G27" s="96">
        <v>174395</v>
      </c>
      <c r="H27" s="96">
        <v>-4773</v>
      </c>
      <c r="I27" s="96">
        <v>169622</v>
      </c>
      <c r="J27"/>
    </row>
    <row r="28" spans="2:10" ht="15" customHeight="1">
      <c r="B28" s="319" t="s">
        <v>899</v>
      </c>
      <c r="C28" s="299">
        <v>26738</v>
      </c>
      <c r="D28" s="299">
        <v>-15</v>
      </c>
      <c r="E28" s="299">
        <v>26723</v>
      </c>
      <c r="G28" s="299">
        <v>32712</v>
      </c>
      <c r="H28" s="299">
        <v>-49</v>
      </c>
      <c r="I28" s="299">
        <v>32663</v>
      </c>
      <c r="J28"/>
    </row>
    <row r="29" spans="2:10" ht="15" customHeight="1">
      <c r="B29" s="319" t="s">
        <v>900</v>
      </c>
      <c r="C29" s="96">
        <v>2720648</v>
      </c>
      <c r="D29" s="96">
        <v>-4046</v>
      </c>
      <c r="E29" s="96">
        <v>2716602</v>
      </c>
      <c r="G29" s="96">
        <v>2916630</v>
      </c>
      <c r="H29" s="96">
        <v>-3285</v>
      </c>
      <c r="I29" s="96">
        <v>2913345</v>
      </c>
      <c r="J29"/>
    </row>
    <row r="30" spans="2:10" ht="15" customHeight="1">
      <c r="B30" s="319" t="s">
        <v>901</v>
      </c>
      <c r="C30" s="337">
        <v>1239134</v>
      </c>
      <c r="D30" s="337">
        <v>-31502</v>
      </c>
      <c r="E30" s="337">
        <v>1207632</v>
      </c>
      <c r="G30" s="337">
        <v>811816</v>
      </c>
      <c r="H30" s="337">
        <v>12146</v>
      </c>
      <c r="I30" s="337">
        <v>823962</v>
      </c>
      <c r="J30"/>
    </row>
    <row r="31" spans="2:10" ht="15" customHeight="1">
      <c r="B31" s="963" t="s">
        <v>902</v>
      </c>
      <c r="C31" s="607">
        <f>SUM(C10:C30)</f>
        <v>81643408</v>
      </c>
      <c r="D31" s="607">
        <f t="shared" ref="D31:E31" si="0">SUM(D10:D30)</f>
        <v>7484</v>
      </c>
      <c r="E31" s="607">
        <f t="shared" si="0"/>
        <v>81650892</v>
      </c>
      <c r="G31" s="607">
        <f>SUM(G10:G30)</f>
        <v>75923049</v>
      </c>
      <c r="H31" s="607">
        <f t="shared" ref="H31:I31" si="1">SUM(H10:H30)</f>
        <v>-951</v>
      </c>
      <c r="I31" s="607">
        <f t="shared" si="1"/>
        <v>75922098</v>
      </c>
      <c r="J31"/>
    </row>
    <row r="32" spans="2:10" ht="20.100000000000001" customHeight="1">
      <c r="B32" s="397" t="s">
        <v>903</v>
      </c>
      <c r="C32" s="299"/>
      <c r="D32" s="299"/>
      <c r="E32" s="299"/>
      <c r="G32" s="299"/>
      <c r="H32" s="299"/>
      <c r="I32" s="299"/>
      <c r="J32"/>
    </row>
    <row r="33" spans="2:10" ht="15" customHeight="1">
      <c r="B33" s="319" t="s">
        <v>904</v>
      </c>
      <c r="C33" s="96"/>
      <c r="D33" s="96"/>
      <c r="E33" s="96"/>
      <c r="G33" s="96"/>
      <c r="H33" s="96"/>
      <c r="I33" s="96"/>
      <c r="J33"/>
    </row>
    <row r="34" spans="2:10" ht="15" customHeight="1">
      <c r="B34" s="608" t="s">
        <v>905</v>
      </c>
      <c r="C34" s="96">
        <v>6366958</v>
      </c>
      <c r="D34" s="96">
        <v>-1771</v>
      </c>
      <c r="E34" s="96">
        <v>6365187</v>
      </c>
      <c r="G34" s="96">
        <v>7752796</v>
      </c>
      <c r="H34" s="96">
        <v>-1154</v>
      </c>
      <c r="I34" s="96">
        <v>7751642</v>
      </c>
      <c r="J34"/>
    </row>
    <row r="35" spans="2:10" ht="15" customHeight="1">
      <c r="B35" s="608" t="s">
        <v>906</v>
      </c>
      <c r="C35" s="96">
        <v>59127005</v>
      </c>
      <c r="D35" s="96">
        <v>62572</v>
      </c>
      <c r="E35" s="96">
        <v>59189577</v>
      </c>
      <c r="G35" s="96">
        <v>52664687</v>
      </c>
      <c r="H35" s="96">
        <v>72640</v>
      </c>
      <c r="I35" s="96">
        <v>52737327</v>
      </c>
      <c r="J35"/>
    </row>
    <row r="36" spans="2:10" ht="15" customHeight="1">
      <c r="B36" s="608" t="s">
        <v>907</v>
      </c>
      <c r="C36" s="96">
        <v>1594724</v>
      </c>
      <c r="D36" s="96">
        <v>0</v>
      </c>
      <c r="E36" s="96">
        <v>1594724</v>
      </c>
      <c r="G36" s="96">
        <v>1686087</v>
      </c>
      <c r="H36" s="96">
        <v>14600</v>
      </c>
      <c r="I36" s="96">
        <v>1700687</v>
      </c>
      <c r="J36"/>
    </row>
    <row r="37" spans="2:10" ht="15" customHeight="1">
      <c r="B37" s="608" t="s">
        <v>908</v>
      </c>
      <c r="C37" s="96">
        <v>1577706</v>
      </c>
      <c r="D37" s="96">
        <v>0</v>
      </c>
      <c r="E37" s="96">
        <v>1577706</v>
      </c>
      <c r="G37" s="96">
        <v>1072105</v>
      </c>
      <c r="H37" s="96">
        <v>0</v>
      </c>
      <c r="I37" s="96">
        <v>1072105</v>
      </c>
      <c r="J37"/>
    </row>
    <row r="38" spans="2:10" ht="15" customHeight="1">
      <c r="B38" s="319" t="s">
        <v>909</v>
      </c>
      <c r="C38" s="96"/>
      <c r="D38" s="96"/>
      <c r="E38" s="96"/>
      <c r="G38" s="96"/>
      <c r="H38" s="96"/>
      <c r="I38" s="96"/>
      <c r="J38"/>
    </row>
    <row r="39" spans="2:10" ht="15" customHeight="1">
      <c r="B39" s="610" t="s">
        <v>910</v>
      </c>
      <c r="C39" s="96">
        <v>343932</v>
      </c>
      <c r="D39" s="96">
        <v>0</v>
      </c>
      <c r="E39" s="96">
        <v>343932</v>
      </c>
      <c r="G39" s="96">
        <v>327008</v>
      </c>
      <c r="H39" s="96">
        <v>0</v>
      </c>
      <c r="I39" s="96">
        <v>327008</v>
      </c>
      <c r="J39"/>
    </row>
    <row r="40" spans="2:10" ht="15" customHeight="1">
      <c r="B40" s="610" t="s">
        <v>911</v>
      </c>
      <c r="C40" s="96">
        <v>3201310</v>
      </c>
      <c r="D40" s="96">
        <v>0</v>
      </c>
      <c r="E40" s="96">
        <v>3201310</v>
      </c>
      <c r="G40" s="96">
        <v>3603647</v>
      </c>
      <c r="H40" s="96">
        <v>0</v>
      </c>
      <c r="I40" s="96">
        <v>3603647</v>
      </c>
      <c r="J40"/>
    </row>
    <row r="41" spans="2:10" ht="15" customHeight="1">
      <c r="B41" s="319" t="s">
        <v>893</v>
      </c>
      <c r="C41" s="96">
        <v>229923</v>
      </c>
      <c r="D41" s="96">
        <v>0</v>
      </c>
      <c r="E41" s="96">
        <v>229923</v>
      </c>
      <c r="G41" s="96">
        <v>177900</v>
      </c>
      <c r="H41" s="96">
        <v>0</v>
      </c>
      <c r="I41" s="96">
        <v>177900</v>
      </c>
      <c r="J41"/>
    </row>
    <row r="42" spans="2:10" ht="15" customHeight="1">
      <c r="B42" s="319" t="s">
        <v>912</v>
      </c>
      <c r="C42" s="96">
        <v>0</v>
      </c>
      <c r="D42" s="96">
        <v>0</v>
      </c>
      <c r="E42" s="96">
        <v>0</v>
      </c>
      <c r="G42" s="96">
        <v>0</v>
      </c>
      <c r="H42" s="96">
        <v>0</v>
      </c>
      <c r="I42" s="96">
        <v>0</v>
      </c>
      <c r="J42"/>
    </row>
    <row r="43" spans="2:10" ht="15" customHeight="1">
      <c r="B43" s="319" t="s">
        <v>913</v>
      </c>
      <c r="C43" s="609">
        <v>345312</v>
      </c>
      <c r="D43" s="609">
        <v>-39697</v>
      </c>
      <c r="E43" s="609">
        <v>305615</v>
      </c>
      <c r="G43" s="609">
        <v>350832</v>
      </c>
      <c r="H43" s="609">
        <v>-27149</v>
      </c>
      <c r="I43" s="609">
        <v>323683</v>
      </c>
      <c r="J43"/>
    </row>
    <row r="44" spans="2:10" ht="15" customHeight="1">
      <c r="B44" s="319" t="s">
        <v>914</v>
      </c>
      <c r="C44" s="96">
        <v>21990</v>
      </c>
      <c r="D44" s="96">
        <v>-475</v>
      </c>
      <c r="E44" s="96">
        <v>21515</v>
      </c>
      <c r="G44" s="96">
        <v>18547</v>
      </c>
      <c r="H44" s="96">
        <v>-927</v>
      </c>
      <c r="I44" s="96">
        <v>17620</v>
      </c>
      <c r="J44"/>
    </row>
    <row r="45" spans="2:10" ht="15" customHeight="1">
      <c r="B45" s="319" t="s">
        <v>915</v>
      </c>
      <c r="C45" s="96">
        <v>11069</v>
      </c>
      <c r="D45" s="96">
        <v>-447</v>
      </c>
      <c r="E45" s="96">
        <v>10622</v>
      </c>
      <c r="G45" s="96">
        <v>5460</v>
      </c>
      <c r="H45" s="96">
        <v>-461</v>
      </c>
      <c r="I45" s="96">
        <v>4999</v>
      </c>
      <c r="J45"/>
    </row>
    <row r="46" spans="2:10" ht="15" customHeight="1">
      <c r="B46" s="319" t="s">
        <v>916</v>
      </c>
      <c r="C46" s="96">
        <v>1442225</v>
      </c>
      <c r="D46" s="96">
        <v>22956</v>
      </c>
      <c r="E46" s="96">
        <v>1465181</v>
      </c>
      <c r="G46" s="96">
        <v>1300074</v>
      </c>
      <c r="H46" s="96">
        <v>-6110</v>
      </c>
      <c r="I46" s="96">
        <v>1293964</v>
      </c>
      <c r="J46"/>
    </row>
    <row r="47" spans="2:10" ht="15" customHeight="1">
      <c r="B47" s="963" t="s">
        <v>917</v>
      </c>
      <c r="C47" s="607">
        <f>SUM(C34:C46)</f>
        <v>74262154</v>
      </c>
      <c r="D47" s="607">
        <f t="shared" ref="D47:E47" si="2">SUM(D34:D46)</f>
        <v>43138</v>
      </c>
      <c r="E47" s="607">
        <f t="shared" si="2"/>
        <v>74305292</v>
      </c>
      <c r="G47" s="607">
        <f>SUM(G34:G46)</f>
        <v>68959143</v>
      </c>
      <c r="H47" s="607">
        <f t="shared" ref="H47:I47" si="3">SUM(H34:H46)</f>
        <v>51439</v>
      </c>
      <c r="I47" s="607">
        <f t="shared" si="3"/>
        <v>69010582</v>
      </c>
      <c r="J47"/>
    </row>
    <row r="48" spans="2:10" ht="20.100000000000001" customHeight="1">
      <c r="B48" s="397" t="s">
        <v>918</v>
      </c>
      <c r="C48" s="96"/>
      <c r="D48" s="96"/>
      <c r="E48" s="96"/>
      <c r="G48" s="96"/>
      <c r="H48" s="96"/>
      <c r="I48" s="96"/>
      <c r="J48"/>
    </row>
    <row r="49" spans="2:10" ht="15" customHeight="1">
      <c r="B49" s="612" t="s">
        <v>919</v>
      </c>
      <c r="C49" s="96">
        <v>4725000</v>
      </c>
      <c r="D49" s="96">
        <v>0</v>
      </c>
      <c r="E49" s="96">
        <v>4725000</v>
      </c>
      <c r="G49" s="96">
        <v>4725000</v>
      </c>
      <c r="H49" s="96">
        <v>0</v>
      </c>
      <c r="I49" s="96">
        <v>4725000</v>
      </c>
      <c r="J49"/>
    </row>
    <row r="50" spans="2:10" ht="15" customHeight="1">
      <c r="B50" s="612" t="s">
        <v>920</v>
      </c>
      <c r="C50" s="96">
        <v>16471</v>
      </c>
      <c r="D50" s="96">
        <v>0</v>
      </c>
      <c r="E50" s="96">
        <v>16471</v>
      </c>
      <c r="G50" s="96">
        <v>16471</v>
      </c>
      <c r="H50" s="96">
        <v>0</v>
      </c>
      <c r="I50" s="96">
        <v>16471</v>
      </c>
      <c r="J50"/>
    </row>
    <row r="51" spans="2:10" ht="15" customHeight="1">
      <c r="B51" s="613" t="s">
        <v>921</v>
      </c>
      <c r="C51" s="96">
        <v>0</v>
      </c>
      <c r="D51" s="96">
        <v>0</v>
      </c>
      <c r="E51" s="96">
        <v>0</v>
      </c>
      <c r="G51" s="96">
        <v>0</v>
      </c>
      <c r="H51" s="96">
        <v>0</v>
      </c>
      <c r="I51" s="96">
        <v>0</v>
      </c>
      <c r="J51"/>
    </row>
    <row r="52" spans="2:10" ht="15" customHeight="1">
      <c r="B52" s="613" t="s">
        <v>922</v>
      </c>
      <c r="C52" s="337">
        <v>400000</v>
      </c>
      <c r="D52" s="337">
        <v>0</v>
      </c>
      <c r="E52" s="337">
        <v>400000</v>
      </c>
      <c r="G52" s="337">
        <v>2922</v>
      </c>
      <c r="H52" s="337">
        <v>0</v>
      </c>
      <c r="I52" s="337">
        <v>2922</v>
      </c>
      <c r="J52"/>
    </row>
    <row r="53" spans="2:10" ht="15" customHeight="1">
      <c r="B53" s="613" t="s">
        <v>923</v>
      </c>
      <c r="C53" s="337">
        <v>240535</v>
      </c>
      <c r="D53" s="337">
        <v>0</v>
      </c>
      <c r="E53" s="337">
        <v>240535</v>
      </c>
      <c r="G53" s="337">
        <v>264608</v>
      </c>
      <c r="H53" s="337">
        <v>0</v>
      </c>
      <c r="I53" s="337">
        <v>264608</v>
      </c>
      <c r="J53"/>
    </row>
    <row r="54" spans="2:10" ht="15" customHeight="1">
      <c r="B54" s="613" t="s">
        <v>924</v>
      </c>
      <c r="C54" s="337">
        <v>-102</v>
      </c>
      <c r="D54" s="337">
        <v>0</v>
      </c>
      <c r="E54" s="337">
        <v>-102</v>
      </c>
      <c r="G54" s="337">
        <v>-74</v>
      </c>
      <c r="H54" s="337">
        <v>0</v>
      </c>
      <c r="I54" s="337">
        <v>-74</v>
      </c>
      <c r="J54"/>
    </row>
    <row r="55" spans="2:10" ht="15" customHeight="1">
      <c r="B55" s="613" t="s">
        <v>925</v>
      </c>
      <c r="C55" s="337">
        <v>435823</v>
      </c>
      <c r="D55" s="337">
        <v>0</v>
      </c>
      <c r="E55" s="337">
        <v>435823</v>
      </c>
      <c r="G55" s="337">
        <v>470481</v>
      </c>
      <c r="H55" s="337">
        <v>0</v>
      </c>
      <c r="I55" s="337">
        <v>470481</v>
      </c>
      <c r="J55"/>
    </row>
    <row r="56" spans="2:10" ht="15" customHeight="1">
      <c r="B56" s="614" t="s">
        <v>926</v>
      </c>
      <c r="C56" s="337">
        <v>302003</v>
      </c>
      <c r="D56" s="337">
        <v>0</v>
      </c>
      <c r="E56" s="337">
        <v>302003</v>
      </c>
      <c r="G56" s="337">
        <v>301065</v>
      </c>
      <c r="H56" s="337">
        <v>0</v>
      </c>
      <c r="I56" s="337">
        <v>301065</v>
      </c>
      <c r="J56"/>
    </row>
    <row r="57" spans="2:10" ht="20.100000000000001" customHeight="1">
      <c r="B57" s="963" t="s">
        <v>927</v>
      </c>
      <c r="C57" s="607">
        <v>6119730</v>
      </c>
      <c r="D57" s="607">
        <v>0</v>
      </c>
      <c r="E57" s="607">
        <v>6119730</v>
      </c>
      <c r="G57" s="607">
        <f>SUM(G49:G56)</f>
        <v>5780473</v>
      </c>
      <c r="H57" s="607">
        <f t="shared" ref="H57:I57" si="4">SUM(H49:H56)</f>
        <v>0</v>
      </c>
      <c r="I57" s="607">
        <f t="shared" si="4"/>
        <v>5780473</v>
      </c>
      <c r="J57"/>
    </row>
    <row r="58" spans="2:10" ht="15" customHeight="1">
      <c r="B58" s="962" t="s">
        <v>928</v>
      </c>
      <c r="C58" s="286">
        <v>1261524</v>
      </c>
      <c r="D58" s="286">
        <v>-35654</v>
      </c>
      <c r="E58" s="286">
        <v>1225870</v>
      </c>
      <c r="G58" s="286">
        <v>1183433</v>
      </c>
      <c r="H58" s="286">
        <v>-52390</v>
      </c>
      <c r="I58" s="286">
        <v>1131043</v>
      </c>
      <c r="J58"/>
    </row>
    <row r="59" spans="2:10" ht="20.100000000000001" customHeight="1" thickBot="1">
      <c r="B59" s="964" t="s">
        <v>929</v>
      </c>
      <c r="C59" s="611">
        <f>C47+C57+C58</f>
        <v>81643408</v>
      </c>
      <c r="D59" s="611">
        <f t="shared" ref="D59:E59" si="5">D47+D57+D58</f>
        <v>7484</v>
      </c>
      <c r="E59" s="611">
        <f t="shared" si="5"/>
        <v>81650892</v>
      </c>
      <c r="G59" s="611">
        <f>G47+G57+G58</f>
        <v>75923049</v>
      </c>
      <c r="H59" s="611">
        <f t="shared" ref="H59:I59" si="6">H47+H57+H58</f>
        <v>-951</v>
      </c>
      <c r="I59" s="611">
        <f t="shared" si="6"/>
        <v>75922098</v>
      </c>
      <c r="J59"/>
    </row>
    <row r="60" spans="2:10" ht="15" customHeight="1" thickTop="1">
      <c r="H60"/>
      <c r="I60"/>
      <c r="J60"/>
    </row>
    <row r="61" spans="2:10" ht="15" customHeight="1">
      <c r="H61"/>
      <c r="I61"/>
      <c r="J61"/>
    </row>
    <row r="62" spans="2:10" ht="15" customHeight="1">
      <c r="H62"/>
      <c r="I62"/>
      <c r="J62"/>
    </row>
    <row r="63" spans="2:10" ht="15" customHeight="1">
      <c r="H63"/>
      <c r="I63"/>
      <c r="J63"/>
    </row>
    <row r="64" spans="2:10" ht="15" customHeight="1">
      <c r="B64" s="399"/>
      <c r="C64" s="398"/>
      <c r="D64" s="398"/>
      <c r="E64" s="398"/>
      <c r="H64"/>
      <c r="I64"/>
      <c r="J64"/>
    </row>
    <row r="65" spans="2:10" ht="15" customHeight="1">
      <c r="B65" s="278"/>
      <c r="H65"/>
      <c r="I65"/>
      <c r="J65"/>
    </row>
    <row r="66" spans="2:10" ht="15" customHeight="1">
      <c r="H66"/>
      <c r="I66"/>
      <c r="J66"/>
    </row>
    <row r="67" spans="2:10" ht="15" customHeight="1">
      <c r="H67"/>
      <c r="I67"/>
      <c r="J67"/>
    </row>
    <row r="68" spans="2:10" ht="15" customHeight="1">
      <c r="H68"/>
      <c r="I68"/>
      <c r="J68"/>
    </row>
    <row r="69" spans="2:10" ht="15" customHeight="1">
      <c r="H69"/>
      <c r="I69"/>
      <c r="J69"/>
    </row>
    <row r="70" spans="2:10" ht="15" customHeight="1">
      <c r="H70"/>
      <c r="I70"/>
      <c r="J70"/>
    </row>
    <row r="71" spans="2:10" ht="15" customHeight="1">
      <c r="H71"/>
      <c r="I71"/>
      <c r="J71"/>
    </row>
    <row r="72" spans="2:10" ht="15" customHeight="1">
      <c r="H72"/>
      <c r="I72"/>
      <c r="J72"/>
    </row>
    <row r="73" spans="2:10" ht="15" customHeight="1">
      <c r="H73"/>
      <c r="I73"/>
      <c r="J73"/>
    </row>
    <row r="74" spans="2:10" ht="15" customHeight="1">
      <c r="H74"/>
      <c r="I74"/>
      <c r="J74"/>
    </row>
    <row r="75" spans="2:10" ht="15" customHeight="1">
      <c r="H75"/>
      <c r="I75"/>
      <c r="J75"/>
    </row>
    <row r="76" spans="2:10" ht="15" customHeight="1">
      <c r="H76"/>
      <c r="I76"/>
      <c r="J76"/>
    </row>
    <row r="77" spans="2:10" ht="15" customHeight="1">
      <c r="H77"/>
      <c r="I77"/>
      <c r="J77"/>
    </row>
    <row r="78" spans="2:10" ht="15" customHeight="1">
      <c r="H78"/>
      <c r="I78"/>
      <c r="J78"/>
    </row>
    <row r="79" spans="2:10" ht="15" customHeight="1">
      <c r="H79"/>
      <c r="I79"/>
      <c r="J79"/>
    </row>
    <row r="80" spans="2:10" ht="15" customHeight="1">
      <c r="H80"/>
      <c r="I80"/>
      <c r="J80"/>
    </row>
    <row r="81" spans="8:10" ht="15" customHeight="1">
      <c r="H81"/>
      <c r="I81"/>
      <c r="J81"/>
    </row>
    <row r="82" spans="8:10" ht="15" customHeight="1">
      <c r="H82"/>
      <c r="I82"/>
      <c r="J82"/>
    </row>
    <row r="83" spans="8:10" ht="15" customHeight="1">
      <c r="H83"/>
      <c r="I83"/>
      <c r="J83"/>
    </row>
    <row r="84" spans="8:10" ht="15" customHeight="1">
      <c r="H84"/>
      <c r="I84"/>
      <c r="J84"/>
    </row>
    <row r="85" spans="8:10" ht="15" customHeight="1">
      <c r="H85"/>
      <c r="I85"/>
      <c r="J85"/>
    </row>
    <row r="86" spans="8:10" ht="15" customHeight="1">
      <c r="H86"/>
      <c r="I86"/>
      <c r="J86"/>
    </row>
    <row r="87" spans="8:10" ht="15" customHeight="1">
      <c r="H87"/>
      <c r="I87"/>
      <c r="J87"/>
    </row>
    <row r="88" spans="8:10" ht="15" customHeight="1">
      <c r="H88"/>
      <c r="I88"/>
      <c r="J88"/>
    </row>
    <row r="89" spans="8:10" ht="15" customHeight="1">
      <c r="H89"/>
      <c r="I89"/>
      <c r="J89"/>
    </row>
    <row r="90" spans="8:10" ht="15" customHeight="1">
      <c r="H90"/>
      <c r="I90"/>
      <c r="J90"/>
    </row>
    <row r="91" spans="8:10" ht="15" customHeight="1">
      <c r="H91"/>
      <c r="I91"/>
      <c r="J91"/>
    </row>
    <row r="92" spans="8:10" ht="15" customHeight="1">
      <c r="H92"/>
      <c r="I92"/>
      <c r="J92"/>
    </row>
    <row r="93" spans="8:10" ht="15" customHeight="1">
      <c r="H93"/>
      <c r="I93"/>
      <c r="J93"/>
    </row>
    <row r="94" spans="8:10" ht="15" customHeight="1">
      <c r="H94"/>
      <c r="I94"/>
    </row>
    <row r="95" spans="8:10" ht="15" customHeight="1">
      <c r="H95"/>
      <c r="I95"/>
    </row>
    <row r="96" spans="8:10" ht="15" customHeight="1">
      <c r="H96"/>
      <c r="I96"/>
    </row>
    <row r="97" spans="8:9" ht="15" customHeight="1">
      <c r="H97"/>
      <c r="I97"/>
    </row>
    <row r="98" spans="8:9" ht="15" customHeight="1"/>
    <row r="99" spans="8:9" ht="15" customHeight="1"/>
    <row r="100" spans="8:9" ht="15" customHeight="1"/>
    <row r="101" spans="8:9" ht="15" customHeight="1"/>
    <row r="102" spans="8:9" ht="15" customHeight="1"/>
    <row r="103" spans="8:9" ht="15" customHeight="1"/>
    <row r="104" spans="8:9" ht="15" customHeight="1"/>
    <row r="105" spans="8:9" ht="15" customHeight="1"/>
    <row r="106" spans="8:9" ht="15" customHeight="1"/>
    <row r="107" spans="8:9" ht="15" customHeight="1"/>
    <row r="108" spans="8:9" ht="15" customHeight="1"/>
    <row r="109" spans="8:9" ht="15" customHeight="1"/>
    <row r="110" spans="8:9" ht="15" customHeight="1"/>
    <row r="111" spans="8:9" ht="15" customHeight="1"/>
    <row r="112" spans="8:9"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sheetData>
  <mergeCells count="4">
    <mergeCell ref="B1:I1"/>
    <mergeCell ref="B3:G3"/>
    <mergeCell ref="C6:E6"/>
    <mergeCell ref="G6:I6"/>
  </mergeCells>
  <hyperlinks>
    <hyperlink ref="K6" location="INDEX!B10" display="Back to index" xr:uid="{00000000-0004-0000-0100-000000000000}"/>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D1005D"/>
  </sheetPr>
  <dimension ref="A1:W76"/>
  <sheetViews>
    <sheetView showGridLines="0" showZeros="0" zoomScaleNormal="100" workbookViewId="0">
      <selection activeCell="C1" sqref="C1:T1048576"/>
    </sheetView>
  </sheetViews>
  <sheetFormatPr defaultRowHeight="12"/>
  <cols>
    <col min="1" max="1" width="12.7109375" style="2" customWidth="1"/>
    <col min="2" max="2" width="43.140625" style="2" customWidth="1"/>
    <col min="3" max="20" width="9.7109375" style="2" customWidth="1"/>
    <col min="21" max="21" width="8.7109375" style="2" customWidth="1"/>
    <col min="22" max="22" width="12.7109375" style="2" customWidth="1"/>
    <col min="23" max="23" width="32.7109375" style="2" customWidth="1"/>
    <col min="24" max="16384" width="9.140625" style="2"/>
  </cols>
  <sheetData>
    <row r="1" spans="2:23" ht="15" customHeight="1"/>
    <row r="2" spans="2:23" ht="15" customHeight="1">
      <c r="B2" s="1447" t="s">
        <v>2141</v>
      </c>
      <c r="C2" s="1011"/>
      <c r="D2" s="1056" t="s">
        <v>500</v>
      </c>
      <c r="E2" s="1011"/>
      <c r="F2" s="1011"/>
      <c r="G2" s="1011"/>
    </row>
    <row r="3" spans="2:23" ht="15" customHeight="1">
      <c r="B3" s="1527" t="str">
        <f>'[3]Template 20'!$B$3</f>
        <v>Standardised approach - Exposures by regulatory portfolio and risk weight</v>
      </c>
      <c r="C3" s="1527"/>
      <c r="D3" s="1527"/>
      <c r="E3" s="1527"/>
      <c r="F3" s="1527"/>
      <c r="G3" s="1527"/>
    </row>
    <row r="4" spans="2:23" ht="15" customHeight="1">
      <c r="B4" s="835" t="s">
        <v>1676</v>
      </c>
      <c r="C4" s="835"/>
      <c r="T4" s="579"/>
    </row>
    <row r="5" spans="2:23" ht="15" customHeight="1">
      <c r="B5" s="800"/>
      <c r="C5" s="800"/>
      <c r="T5" s="772"/>
    </row>
    <row r="6" spans="2:23" ht="15" customHeight="1">
      <c r="B6" s="88"/>
      <c r="C6" s="1507" t="s">
        <v>2114</v>
      </c>
      <c r="D6" s="1507"/>
      <c r="E6" s="1507"/>
      <c r="F6" s="1507"/>
      <c r="G6" s="1507"/>
      <c r="H6" s="1507"/>
      <c r="I6" s="1507"/>
      <c r="J6" s="1507"/>
      <c r="K6" s="1507"/>
      <c r="L6" s="1507"/>
      <c r="M6" s="1507"/>
      <c r="N6" s="1507"/>
      <c r="O6" s="1507"/>
      <c r="P6" s="1507"/>
      <c r="Q6" s="1507"/>
      <c r="R6" s="1507"/>
      <c r="S6" s="1507"/>
      <c r="T6" s="1507"/>
      <c r="V6" s="1443" t="s">
        <v>2234</v>
      </c>
    </row>
    <row r="7" spans="2:23" s="40" customFormat="1" ht="15" customHeight="1">
      <c r="B7" s="1551" t="s">
        <v>1168</v>
      </c>
      <c r="C7" s="1554" t="s">
        <v>457</v>
      </c>
      <c r="D7" s="1554"/>
      <c r="E7" s="1554"/>
      <c r="F7" s="1554"/>
      <c r="G7" s="1554"/>
      <c r="H7" s="1554"/>
      <c r="I7" s="1554"/>
      <c r="J7" s="1554"/>
      <c r="K7" s="1554"/>
      <c r="L7" s="1554"/>
      <c r="M7" s="1554"/>
      <c r="N7" s="1554"/>
      <c r="O7" s="1554"/>
      <c r="P7" s="1554"/>
      <c r="Q7" s="1554"/>
      <c r="R7" s="1555" t="s">
        <v>103</v>
      </c>
      <c r="S7" s="1553" t="s">
        <v>82</v>
      </c>
      <c r="T7" s="1553" t="s">
        <v>1</v>
      </c>
      <c r="V7"/>
    </row>
    <row r="8" spans="2:23" s="40" customFormat="1" ht="15" customHeight="1">
      <c r="B8" s="1552"/>
      <c r="C8" s="106" t="s">
        <v>101</v>
      </c>
      <c r="D8" s="107">
        <v>0.02</v>
      </c>
      <c r="E8" s="107">
        <v>0.04</v>
      </c>
      <c r="F8" s="107">
        <v>0.1</v>
      </c>
      <c r="G8" s="107">
        <v>0.2</v>
      </c>
      <c r="H8" s="107">
        <v>0.35</v>
      </c>
      <c r="I8" s="107">
        <v>0.5</v>
      </c>
      <c r="J8" s="107">
        <v>0.7</v>
      </c>
      <c r="K8" s="107">
        <v>0.75</v>
      </c>
      <c r="L8" s="107">
        <v>1</v>
      </c>
      <c r="M8" s="107">
        <v>1.5</v>
      </c>
      <c r="N8" s="107">
        <v>2.5</v>
      </c>
      <c r="O8" s="107">
        <v>3.7</v>
      </c>
      <c r="P8" s="107">
        <v>12.5</v>
      </c>
      <c r="Q8" s="107" t="s">
        <v>102</v>
      </c>
      <c r="R8" s="1556"/>
      <c r="S8" s="1554"/>
      <c r="T8" s="1554"/>
      <c r="V8"/>
      <c r="W8" s="84"/>
    </row>
    <row r="9" spans="2:23" ht="15" customHeight="1">
      <c r="B9" s="102" t="s">
        <v>1084</v>
      </c>
      <c r="C9" s="97">
        <v>15299334.55917</v>
      </c>
      <c r="D9" s="97"/>
      <c r="E9" s="97"/>
      <c r="F9" s="97"/>
      <c r="G9" s="97">
        <v>7768.2575800000004</v>
      </c>
      <c r="H9" s="97"/>
      <c r="I9" s="97">
        <v>30580.060879999997</v>
      </c>
      <c r="J9" s="97"/>
      <c r="K9" s="97">
        <v>0</v>
      </c>
      <c r="L9" s="97">
        <v>1079425.27186</v>
      </c>
      <c r="M9" s="97">
        <v>238800.86908</v>
      </c>
      <c r="N9" s="97"/>
      <c r="O9" s="97"/>
      <c r="P9" s="97"/>
      <c r="Q9" s="97">
        <v>0</v>
      </c>
      <c r="R9" s="1152"/>
      <c r="S9" s="97">
        <f>SUM(C9:Q9)</f>
        <v>16655909.01857</v>
      </c>
      <c r="T9" s="108">
        <v>1454470.2574400001</v>
      </c>
      <c r="U9" s="89"/>
      <c r="W9" s="84"/>
    </row>
    <row r="10" spans="2:23" ht="15" customHeight="1">
      <c r="B10" s="53" t="s">
        <v>1097</v>
      </c>
      <c r="C10" s="97">
        <v>0</v>
      </c>
      <c r="D10" s="97"/>
      <c r="E10" s="97"/>
      <c r="F10" s="97"/>
      <c r="G10" s="97">
        <v>571613.87710000004</v>
      </c>
      <c r="H10" s="97"/>
      <c r="I10" s="97">
        <v>42.560890000000001</v>
      </c>
      <c r="J10" s="97"/>
      <c r="K10" s="97">
        <v>0</v>
      </c>
      <c r="L10" s="97">
        <v>4.0416100000000004</v>
      </c>
      <c r="M10" s="97">
        <v>404.96550999999999</v>
      </c>
      <c r="N10" s="97"/>
      <c r="O10" s="97"/>
      <c r="P10" s="97"/>
      <c r="Q10" s="97">
        <v>85.106429999999989</v>
      </c>
      <c r="R10" s="1153"/>
      <c r="S10" s="97">
        <f t="shared" ref="S10:S24" si="0">SUM(C10:Q10)</f>
        <v>572150.55154000001</v>
      </c>
      <c r="T10" s="108">
        <v>114968.46947</v>
      </c>
      <c r="U10" s="90"/>
      <c r="W10" s="84"/>
    </row>
    <row r="11" spans="2:23" ht="15" customHeight="1">
      <c r="B11" s="53" t="s">
        <v>1098</v>
      </c>
      <c r="C11" s="97">
        <v>107.41374999999999</v>
      </c>
      <c r="D11" s="97"/>
      <c r="E11" s="97"/>
      <c r="F11" s="97"/>
      <c r="G11" s="97">
        <v>30.437139999999999</v>
      </c>
      <c r="H11" s="97"/>
      <c r="I11" s="97">
        <v>13508.687679999999</v>
      </c>
      <c r="J11" s="97"/>
      <c r="K11" s="97">
        <v>0</v>
      </c>
      <c r="L11" s="97">
        <v>174308.08077999999</v>
      </c>
      <c r="M11" s="97">
        <v>75924.653890000001</v>
      </c>
      <c r="N11" s="97"/>
      <c r="O11" s="97"/>
      <c r="P11" s="97"/>
      <c r="Q11" s="97">
        <v>0</v>
      </c>
      <c r="R11" s="1153"/>
      <c r="S11" s="97">
        <f t="shared" si="0"/>
        <v>263879.27324000001</v>
      </c>
      <c r="T11" s="108">
        <v>294955.49287999998</v>
      </c>
      <c r="U11" s="90"/>
      <c r="W11" s="84"/>
    </row>
    <row r="12" spans="2:23" ht="15" customHeight="1">
      <c r="B12" s="53" t="s">
        <v>1099</v>
      </c>
      <c r="C12" s="97">
        <v>41421.793590000001</v>
      </c>
      <c r="D12" s="97"/>
      <c r="E12" s="97"/>
      <c r="F12" s="97"/>
      <c r="G12" s="97">
        <v>0</v>
      </c>
      <c r="H12" s="97"/>
      <c r="I12" s="97">
        <v>0</v>
      </c>
      <c r="J12" s="97"/>
      <c r="K12" s="97">
        <v>0</v>
      </c>
      <c r="L12" s="97">
        <v>0</v>
      </c>
      <c r="M12" s="97">
        <v>0</v>
      </c>
      <c r="N12" s="97"/>
      <c r="O12" s="97"/>
      <c r="P12" s="97"/>
      <c r="Q12" s="97">
        <v>0</v>
      </c>
      <c r="R12" s="1153"/>
      <c r="S12" s="97">
        <f t="shared" si="0"/>
        <v>41421.793590000001</v>
      </c>
      <c r="T12" s="108">
        <v>0</v>
      </c>
      <c r="U12" s="89"/>
      <c r="W12" s="84"/>
    </row>
    <row r="13" spans="2:23" ht="15" customHeight="1">
      <c r="B13" s="53" t="s">
        <v>1100</v>
      </c>
      <c r="C13" s="97">
        <v>0</v>
      </c>
      <c r="D13" s="97"/>
      <c r="E13" s="97"/>
      <c r="F13" s="97"/>
      <c r="G13" s="97">
        <v>0</v>
      </c>
      <c r="H13" s="97"/>
      <c r="I13" s="97">
        <v>0</v>
      </c>
      <c r="J13" s="97"/>
      <c r="K13" s="97">
        <v>0</v>
      </c>
      <c r="L13" s="97">
        <v>0</v>
      </c>
      <c r="M13" s="97">
        <v>0</v>
      </c>
      <c r="N13" s="97"/>
      <c r="O13" s="97"/>
      <c r="P13" s="97"/>
      <c r="Q13" s="97">
        <v>0</v>
      </c>
      <c r="R13" s="1153"/>
      <c r="S13" s="97">
        <f t="shared" si="0"/>
        <v>0</v>
      </c>
      <c r="T13" s="108">
        <v>0</v>
      </c>
      <c r="U13" s="90"/>
      <c r="W13" s="84"/>
    </row>
    <row r="14" spans="2:23" ht="15" customHeight="1">
      <c r="B14" s="53" t="s">
        <v>1085</v>
      </c>
      <c r="C14" s="97">
        <v>0</v>
      </c>
      <c r="D14" s="97"/>
      <c r="E14" s="97"/>
      <c r="F14" s="97"/>
      <c r="G14" s="97">
        <v>1266960.6242</v>
      </c>
      <c r="H14" s="97"/>
      <c r="I14" s="97">
        <v>202571.51738999999</v>
      </c>
      <c r="J14" s="97"/>
      <c r="K14" s="97">
        <v>0</v>
      </c>
      <c r="L14" s="97">
        <v>80633.94889</v>
      </c>
      <c r="M14" s="97">
        <v>1305.2411100000002</v>
      </c>
      <c r="N14" s="97"/>
      <c r="O14" s="97"/>
      <c r="P14" s="97"/>
      <c r="Q14" s="97">
        <v>228191.55712000001</v>
      </c>
      <c r="R14" s="1153"/>
      <c r="S14" s="97">
        <f t="shared" si="0"/>
        <v>1779662.8887099999</v>
      </c>
      <c r="T14" s="108">
        <v>441833.52523999999</v>
      </c>
      <c r="U14" s="89"/>
      <c r="W14" s="84"/>
    </row>
    <row r="15" spans="2:23" ht="15" customHeight="1">
      <c r="B15" s="53" t="s">
        <v>1086</v>
      </c>
      <c r="C15" s="97">
        <v>0</v>
      </c>
      <c r="D15" s="97"/>
      <c r="E15" s="97"/>
      <c r="F15" s="97"/>
      <c r="G15" s="97">
        <v>14156.26865</v>
      </c>
      <c r="H15" s="97"/>
      <c r="I15" s="97">
        <v>46931.459609999998</v>
      </c>
      <c r="J15" s="97"/>
      <c r="K15" s="97">
        <v>0</v>
      </c>
      <c r="L15" s="97">
        <v>5378053.3546499992</v>
      </c>
      <c r="M15" s="97">
        <v>134768.28025000001</v>
      </c>
      <c r="N15" s="97"/>
      <c r="O15" s="97"/>
      <c r="P15" s="97"/>
      <c r="Q15" s="97">
        <v>72378.001499999998</v>
      </c>
      <c r="R15" s="1153"/>
      <c r="S15" s="97">
        <f t="shared" si="0"/>
        <v>5646287.3646599995</v>
      </c>
      <c r="T15" s="108">
        <v>5384966.7462999998</v>
      </c>
      <c r="U15" s="88"/>
      <c r="W15" s="84"/>
    </row>
    <row r="16" spans="2:23" ht="15" customHeight="1">
      <c r="B16" s="53" t="s">
        <v>1089</v>
      </c>
      <c r="C16" s="97">
        <v>0</v>
      </c>
      <c r="D16" s="97"/>
      <c r="E16" s="97"/>
      <c r="F16" s="97"/>
      <c r="G16" s="97">
        <v>0</v>
      </c>
      <c r="H16" s="97"/>
      <c r="I16" s="97">
        <v>4.0000000000000003E-5</v>
      </c>
      <c r="J16" s="97"/>
      <c r="K16" s="97">
        <v>4988160.09014</v>
      </c>
      <c r="L16" s="97">
        <v>2.6000000000000003E-4</v>
      </c>
      <c r="M16" s="97">
        <v>0</v>
      </c>
      <c r="N16" s="97"/>
      <c r="O16" s="97"/>
      <c r="P16" s="97"/>
      <c r="Q16" s="97">
        <v>3.9990000000000005E-2</v>
      </c>
      <c r="R16" s="1153"/>
      <c r="S16" s="97">
        <f t="shared" si="0"/>
        <v>4988160.1304300008</v>
      </c>
      <c r="T16" s="108">
        <v>3622633.8754099999</v>
      </c>
      <c r="U16" s="88"/>
      <c r="W16" s="84"/>
    </row>
    <row r="17" spans="1:23" ht="15" customHeight="1">
      <c r="B17" s="53" t="s">
        <v>1102</v>
      </c>
      <c r="C17" s="97">
        <v>0</v>
      </c>
      <c r="D17" s="97"/>
      <c r="E17" s="97"/>
      <c r="F17" s="97"/>
      <c r="G17" s="97">
        <v>93.507739999999998</v>
      </c>
      <c r="H17" s="97"/>
      <c r="I17" s="97">
        <v>514186.88764999999</v>
      </c>
      <c r="J17" s="97"/>
      <c r="K17" s="97">
        <v>73226.860370000009</v>
      </c>
      <c r="L17" s="97">
        <v>227303.03441999998</v>
      </c>
      <c r="M17" s="97">
        <v>108096.30198</v>
      </c>
      <c r="N17" s="97"/>
      <c r="O17" s="97"/>
      <c r="P17" s="97"/>
      <c r="Q17" s="97">
        <v>1245597.5850999998</v>
      </c>
      <c r="R17" s="1153"/>
      <c r="S17" s="97">
        <f t="shared" si="0"/>
        <v>2168504.1772599998</v>
      </c>
      <c r="T17" s="108">
        <v>1106385.5839000002</v>
      </c>
      <c r="U17" s="88"/>
      <c r="W17" s="84"/>
    </row>
    <row r="18" spans="1:23" s="7" customFormat="1" ht="15" customHeight="1">
      <c r="A18" s="2"/>
      <c r="B18" s="53" t="s">
        <v>1103</v>
      </c>
      <c r="C18" s="97">
        <v>1794.1923999999999</v>
      </c>
      <c r="D18" s="97"/>
      <c r="E18" s="97"/>
      <c r="F18" s="97"/>
      <c r="G18" s="97">
        <v>0</v>
      </c>
      <c r="H18" s="97"/>
      <c r="I18" s="97">
        <v>0</v>
      </c>
      <c r="J18" s="97"/>
      <c r="K18" s="97">
        <v>0</v>
      </c>
      <c r="L18" s="97">
        <v>259553.40331999998</v>
      </c>
      <c r="M18" s="97">
        <v>193409.01411000002</v>
      </c>
      <c r="N18" s="97"/>
      <c r="O18" s="97"/>
      <c r="P18" s="97"/>
      <c r="Q18" s="97">
        <v>8.8000000000000003E-4</v>
      </c>
      <c r="R18" s="1153"/>
      <c r="S18" s="97">
        <f t="shared" si="0"/>
        <v>454756.61070999998</v>
      </c>
      <c r="T18" s="108">
        <v>549666.92579000001</v>
      </c>
      <c r="U18" s="88"/>
      <c r="V18" s="2"/>
      <c r="W18" s="84"/>
    </row>
    <row r="19" spans="1:23" s="7" customFormat="1" ht="15" customHeight="1">
      <c r="B19" s="53" t="s">
        <v>1104</v>
      </c>
      <c r="C19" s="97">
        <v>0</v>
      </c>
      <c r="D19" s="97"/>
      <c r="E19" s="97"/>
      <c r="F19" s="97"/>
      <c r="G19" s="97">
        <v>0</v>
      </c>
      <c r="H19" s="97"/>
      <c r="I19" s="97">
        <v>0</v>
      </c>
      <c r="J19" s="97"/>
      <c r="K19" s="97">
        <v>0</v>
      </c>
      <c r="L19" s="97">
        <v>0</v>
      </c>
      <c r="M19" s="97">
        <v>1511.3523799999998</v>
      </c>
      <c r="N19" s="97"/>
      <c r="O19" s="97"/>
      <c r="P19" s="97"/>
      <c r="Q19" s="97">
        <v>0</v>
      </c>
      <c r="R19" s="1153"/>
      <c r="S19" s="97">
        <f t="shared" si="0"/>
        <v>1511.3523799999998</v>
      </c>
      <c r="T19" s="108">
        <v>2267.0285600000002</v>
      </c>
      <c r="U19" s="88"/>
      <c r="V19" s="2"/>
      <c r="W19" s="84"/>
    </row>
    <row r="20" spans="1:23" s="7" customFormat="1" ht="15" customHeight="1">
      <c r="B20" s="53" t="s">
        <v>1105</v>
      </c>
      <c r="C20" s="97">
        <v>0</v>
      </c>
      <c r="D20" s="97"/>
      <c r="E20" s="97"/>
      <c r="F20" s="97"/>
      <c r="G20" s="97">
        <v>0</v>
      </c>
      <c r="H20" s="97"/>
      <c r="I20" s="97">
        <v>0</v>
      </c>
      <c r="J20" s="97"/>
      <c r="K20" s="97">
        <v>0</v>
      </c>
      <c r="L20" s="97">
        <v>0</v>
      </c>
      <c r="M20" s="97">
        <v>0</v>
      </c>
      <c r="N20" s="97"/>
      <c r="O20" s="97"/>
      <c r="P20" s="97"/>
      <c r="Q20" s="97">
        <v>0</v>
      </c>
      <c r="R20" s="1153"/>
      <c r="S20" s="97">
        <f t="shared" si="0"/>
        <v>0</v>
      </c>
      <c r="T20" s="108">
        <v>0</v>
      </c>
      <c r="U20" s="88"/>
      <c r="V20" s="2"/>
      <c r="W20" s="84"/>
    </row>
    <row r="21" spans="1:23" s="7" customFormat="1" ht="15" customHeight="1">
      <c r="B21" s="53" t="s">
        <v>1106</v>
      </c>
      <c r="C21" s="97">
        <v>0</v>
      </c>
      <c r="D21" s="97"/>
      <c r="E21" s="97"/>
      <c r="F21" s="97"/>
      <c r="G21" s="97">
        <v>0</v>
      </c>
      <c r="H21" s="97"/>
      <c r="I21" s="97">
        <v>0</v>
      </c>
      <c r="J21" s="97"/>
      <c r="K21" s="97">
        <v>0</v>
      </c>
      <c r="L21" s="97">
        <v>0</v>
      </c>
      <c r="M21" s="97">
        <v>0</v>
      </c>
      <c r="N21" s="97"/>
      <c r="O21" s="97"/>
      <c r="P21" s="97"/>
      <c r="Q21" s="97">
        <v>0</v>
      </c>
      <c r="R21" s="1153"/>
      <c r="S21" s="97">
        <f t="shared" si="0"/>
        <v>0</v>
      </c>
      <c r="T21" s="108">
        <v>0</v>
      </c>
      <c r="U21" s="88"/>
      <c r="W21" s="84"/>
    </row>
    <row r="22" spans="1:23" s="7" customFormat="1" ht="15" customHeight="1">
      <c r="B22" s="53" t="s">
        <v>1112</v>
      </c>
      <c r="C22" s="97">
        <v>0</v>
      </c>
      <c r="D22" s="97"/>
      <c r="E22" s="97"/>
      <c r="F22" s="97"/>
      <c r="G22" s="97">
        <v>0</v>
      </c>
      <c r="H22" s="97"/>
      <c r="I22" s="97">
        <v>0</v>
      </c>
      <c r="J22" s="97"/>
      <c r="K22" s="97">
        <v>0</v>
      </c>
      <c r="L22" s="97">
        <v>0</v>
      </c>
      <c r="M22" s="97">
        <v>21420.948559999997</v>
      </c>
      <c r="N22" s="97"/>
      <c r="O22" s="97"/>
      <c r="P22" s="97"/>
      <c r="Q22" s="97">
        <v>133873.00793000002</v>
      </c>
      <c r="R22" s="1153"/>
      <c r="S22" s="97">
        <f t="shared" si="0"/>
        <v>155293.95649000001</v>
      </c>
      <c r="T22" s="108">
        <v>105041.65715</v>
      </c>
      <c r="U22" s="88"/>
      <c r="W22" s="84"/>
    </row>
    <row r="23" spans="1:23" s="7" customFormat="1" ht="15" customHeight="1">
      <c r="B23" s="53" t="s">
        <v>1108</v>
      </c>
      <c r="C23" s="97">
        <v>0</v>
      </c>
      <c r="D23" s="97"/>
      <c r="E23" s="97"/>
      <c r="F23" s="97"/>
      <c r="G23" s="97">
        <v>0</v>
      </c>
      <c r="H23" s="97"/>
      <c r="I23" s="97">
        <v>0</v>
      </c>
      <c r="J23" s="97"/>
      <c r="K23" s="97">
        <v>0</v>
      </c>
      <c r="L23" s="97">
        <v>1154.9101599999999</v>
      </c>
      <c r="M23" s="97">
        <v>0</v>
      </c>
      <c r="N23" s="97">
        <v>37497.492359999997</v>
      </c>
      <c r="O23" s="97"/>
      <c r="P23" s="97"/>
      <c r="Q23" s="97">
        <v>0</v>
      </c>
      <c r="R23" s="1153"/>
      <c r="S23" s="97">
        <f t="shared" si="0"/>
        <v>38652.402519999996</v>
      </c>
      <c r="T23" s="108">
        <v>94898.641060000009</v>
      </c>
      <c r="U23" s="88"/>
      <c r="W23" s="84"/>
    </row>
    <row r="24" spans="1:23" s="7" customFormat="1" ht="15" customHeight="1">
      <c r="B24" s="53" t="s">
        <v>1109</v>
      </c>
      <c r="C24" s="97">
        <v>0</v>
      </c>
      <c r="D24" s="97"/>
      <c r="E24" s="97"/>
      <c r="F24" s="97"/>
      <c r="G24" s="97">
        <v>0</v>
      </c>
      <c r="H24" s="97"/>
      <c r="I24" s="97">
        <v>0</v>
      </c>
      <c r="J24" s="97"/>
      <c r="K24" s="97">
        <v>0</v>
      </c>
      <c r="L24" s="97">
        <v>0</v>
      </c>
      <c r="M24" s="97">
        <v>0</v>
      </c>
      <c r="N24" s="97"/>
      <c r="O24" s="97"/>
      <c r="P24" s="97"/>
      <c r="Q24" s="97">
        <v>0</v>
      </c>
      <c r="R24" s="1153"/>
      <c r="S24" s="97">
        <f t="shared" si="0"/>
        <v>0</v>
      </c>
      <c r="T24" s="108">
        <v>0</v>
      </c>
      <c r="U24" s="88"/>
      <c r="W24" s="84"/>
    </row>
    <row r="25" spans="1:23" ht="15" customHeight="1" thickBot="1">
      <c r="B25" s="881" t="s">
        <v>2</v>
      </c>
      <c r="C25" s="1154">
        <f>SUM(C9:C24)</f>
        <v>15342657.95891</v>
      </c>
      <c r="D25" s="1154">
        <f t="shared" ref="D25:Q25" si="1">SUM(D9:D24)</f>
        <v>0</v>
      </c>
      <c r="E25" s="1154">
        <f t="shared" si="1"/>
        <v>0</v>
      </c>
      <c r="F25" s="1154">
        <f t="shared" si="1"/>
        <v>0</v>
      </c>
      <c r="G25" s="1154">
        <f t="shared" si="1"/>
        <v>1860622.9724100002</v>
      </c>
      <c r="H25" s="1154">
        <f t="shared" si="1"/>
        <v>0</v>
      </c>
      <c r="I25" s="1154">
        <f t="shared" si="1"/>
        <v>807821.17414000002</v>
      </c>
      <c r="J25" s="1154">
        <f t="shared" si="1"/>
        <v>0</v>
      </c>
      <c r="K25" s="1154">
        <f t="shared" si="1"/>
        <v>5061386.9505099999</v>
      </c>
      <c r="L25" s="1154">
        <f t="shared" si="1"/>
        <v>7200436.0459499992</v>
      </c>
      <c r="M25" s="1154">
        <f t="shared" si="1"/>
        <v>775641.62687000015</v>
      </c>
      <c r="N25" s="1154">
        <f t="shared" si="1"/>
        <v>37497.492359999997</v>
      </c>
      <c r="O25" s="1154">
        <f t="shared" si="1"/>
        <v>0</v>
      </c>
      <c r="P25" s="1154">
        <f t="shared" si="1"/>
        <v>0</v>
      </c>
      <c r="Q25" s="1154">
        <f t="shared" si="1"/>
        <v>1680125.2989499997</v>
      </c>
      <c r="R25" s="1155"/>
      <c r="S25" s="1154">
        <f>SUM(S9:S24)</f>
        <v>32766189.520100001</v>
      </c>
      <c r="T25" s="1154">
        <f>SUM(T9:T24)</f>
        <v>13172088.203200001</v>
      </c>
      <c r="W25" s="84"/>
    </row>
    <row r="26" spans="1:23" ht="15" customHeight="1" thickTop="1">
      <c r="B26" s="511"/>
      <c r="C26" s="582"/>
      <c r="D26" s="582"/>
      <c r="E26" s="582"/>
      <c r="F26" s="582"/>
      <c r="G26" s="582"/>
      <c r="H26" s="582"/>
      <c r="I26" s="582"/>
      <c r="J26" s="582"/>
      <c r="K26" s="582"/>
      <c r="L26" s="582"/>
      <c r="M26" s="582"/>
      <c r="N26" s="582"/>
      <c r="O26" s="582"/>
      <c r="P26" s="582"/>
      <c r="Q26" s="582"/>
      <c r="R26" s="582"/>
      <c r="S26" s="582"/>
      <c r="T26" s="582"/>
      <c r="W26" s="84"/>
    </row>
    <row r="27" spans="1:23" s="31" customFormat="1" ht="15" customHeight="1">
      <c r="B27" s="104"/>
      <c r="C27" s="104"/>
      <c r="D27" s="104"/>
      <c r="E27" s="104"/>
      <c r="F27" s="104"/>
      <c r="G27" s="104"/>
      <c r="H27" s="104"/>
      <c r="I27" s="104"/>
      <c r="J27" s="104"/>
      <c r="K27" s="104"/>
      <c r="L27" s="104"/>
      <c r="M27" s="104"/>
      <c r="N27" s="104"/>
      <c r="O27" s="104"/>
      <c r="P27" s="104"/>
      <c r="Q27" s="104"/>
      <c r="R27" s="104"/>
      <c r="S27" s="5"/>
      <c r="T27" s="579"/>
      <c r="W27" s="105"/>
    </row>
    <row r="28" spans="1:23" ht="15" customHeight="1">
      <c r="B28" s="709"/>
      <c r="C28" s="1507" t="s">
        <v>2115</v>
      </c>
      <c r="D28" s="1507"/>
      <c r="E28" s="1507"/>
      <c r="F28" s="1507"/>
      <c r="G28" s="1507"/>
      <c r="H28" s="1507"/>
      <c r="I28" s="1507"/>
      <c r="J28" s="1507"/>
      <c r="K28" s="1507"/>
      <c r="L28" s="1507"/>
      <c r="M28" s="1507"/>
      <c r="N28" s="1507"/>
      <c r="O28" s="1507"/>
      <c r="P28" s="1507"/>
      <c r="Q28" s="1507"/>
      <c r="R28" s="1507"/>
      <c r="S28" s="1507"/>
      <c r="T28" s="1507"/>
    </row>
    <row r="29" spans="1:23" ht="15" customHeight="1">
      <c r="B29" s="1551" t="s">
        <v>1168</v>
      </c>
      <c r="C29" s="1554" t="s">
        <v>457</v>
      </c>
      <c r="D29" s="1554"/>
      <c r="E29" s="1554"/>
      <c r="F29" s="1554"/>
      <c r="G29" s="1554"/>
      <c r="H29" s="1554"/>
      <c r="I29" s="1554"/>
      <c r="J29" s="1554"/>
      <c r="K29" s="1554"/>
      <c r="L29" s="1554"/>
      <c r="M29" s="1554"/>
      <c r="N29" s="1554"/>
      <c r="O29" s="1554"/>
      <c r="P29" s="1554"/>
      <c r="Q29" s="1557"/>
      <c r="R29" s="1555" t="s">
        <v>103</v>
      </c>
      <c r="S29" s="1553" t="s">
        <v>82</v>
      </c>
      <c r="T29" s="1553" t="s">
        <v>1</v>
      </c>
    </row>
    <row r="30" spans="1:23" ht="15" customHeight="1">
      <c r="B30" s="1552"/>
      <c r="C30" s="106" t="s">
        <v>101</v>
      </c>
      <c r="D30" s="107">
        <v>0.02</v>
      </c>
      <c r="E30" s="107">
        <v>0.04</v>
      </c>
      <c r="F30" s="107">
        <v>0.1</v>
      </c>
      <c r="G30" s="107">
        <v>0.2</v>
      </c>
      <c r="H30" s="107">
        <v>0.35</v>
      </c>
      <c r="I30" s="107">
        <v>0.5</v>
      </c>
      <c r="J30" s="107">
        <v>0.7</v>
      </c>
      <c r="K30" s="107">
        <v>0.75</v>
      </c>
      <c r="L30" s="107">
        <v>1</v>
      </c>
      <c r="M30" s="107">
        <v>1.5</v>
      </c>
      <c r="N30" s="107">
        <v>2.5</v>
      </c>
      <c r="O30" s="107">
        <v>3.7</v>
      </c>
      <c r="P30" s="107">
        <v>12.5</v>
      </c>
      <c r="Q30" s="107" t="s">
        <v>102</v>
      </c>
      <c r="R30" s="1556"/>
      <c r="S30" s="1554"/>
      <c r="T30" s="1554"/>
    </row>
    <row r="31" spans="1:23" ht="15" customHeight="1">
      <c r="B31" s="102" t="s">
        <v>1084</v>
      </c>
      <c r="C31" s="96">
        <v>14678148.785190001</v>
      </c>
      <c r="D31" s="96">
        <v>0</v>
      </c>
      <c r="E31" s="96">
        <v>0</v>
      </c>
      <c r="F31" s="96">
        <v>0</v>
      </c>
      <c r="G31" s="96">
        <v>11092.459409999999</v>
      </c>
      <c r="H31" s="96">
        <v>0</v>
      </c>
      <c r="I31" s="96">
        <v>50836.838159999999</v>
      </c>
      <c r="J31" s="96">
        <v>0</v>
      </c>
      <c r="K31" s="96">
        <v>0</v>
      </c>
      <c r="L31" s="96">
        <v>1042430.06457</v>
      </c>
      <c r="M31" s="96">
        <v>400332.723</v>
      </c>
      <c r="N31" s="96">
        <v>0</v>
      </c>
      <c r="O31" s="96">
        <v>0</v>
      </c>
      <c r="P31" s="96">
        <v>0</v>
      </c>
      <c r="Q31" s="96">
        <v>0</v>
      </c>
      <c r="R31" s="813"/>
      <c r="S31" s="96">
        <f>SUM(C31:R31)</f>
        <v>16182840.870330002</v>
      </c>
      <c r="T31" s="108">
        <v>1670566.0600300001</v>
      </c>
    </row>
    <row r="32" spans="1:23" ht="15" customHeight="1">
      <c r="B32" s="53" t="s">
        <v>1097</v>
      </c>
      <c r="C32" s="96">
        <v>0</v>
      </c>
      <c r="D32" s="96">
        <v>0</v>
      </c>
      <c r="E32" s="96">
        <v>0</v>
      </c>
      <c r="F32" s="96">
        <v>0</v>
      </c>
      <c r="G32" s="96">
        <v>615191.96004999999</v>
      </c>
      <c r="H32" s="96">
        <v>0</v>
      </c>
      <c r="I32" s="96">
        <v>41.881779999999999</v>
      </c>
      <c r="J32" s="96">
        <v>0</v>
      </c>
      <c r="K32" s="96">
        <v>0</v>
      </c>
      <c r="L32" s="96">
        <v>26.616900000000001</v>
      </c>
      <c r="M32" s="96">
        <v>7.4880000000000002E-2</v>
      </c>
      <c r="N32" s="96">
        <v>0</v>
      </c>
      <c r="O32" s="96">
        <v>0</v>
      </c>
      <c r="P32" s="96">
        <v>0</v>
      </c>
      <c r="Q32" s="96">
        <v>84.263649999999998</v>
      </c>
      <c r="R32" s="814"/>
      <c r="S32" s="96">
        <f t="shared" ref="S32:S46" si="2">SUM(C32:R32)</f>
        <v>615344.79726000002</v>
      </c>
      <c r="T32" s="108">
        <v>123098.6915</v>
      </c>
    </row>
    <row r="33" spans="2:20" ht="15" customHeight="1">
      <c r="B33" s="53" t="s">
        <v>1098</v>
      </c>
      <c r="C33" s="96">
        <v>110.95717999999999</v>
      </c>
      <c r="D33" s="96">
        <v>0</v>
      </c>
      <c r="E33" s="96">
        <v>0</v>
      </c>
      <c r="F33" s="96">
        <v>0</v>
      </c>
      <c r="G33" s="96">
        <v>0.16352</v>
      </c>
      <c r="H33" s="96">
        <v>0</v>
      </c>
      <c r="I33" s="96">
        <v>15196.1345</v>
      </c>
      <c r="J33" s="96">
        <v>0</v>
      </c>
      <c r="K33" s="96">
        <v>0</v>
      </c>
      <c r="L33" s="96">
        <v>20.945889999999999</v>
      </c>
      <c r="M33" s="96">
        <v>25164.037069999998</v>
      </c>
      <c r="N33" s="96">
        <v>0</v>
      </c>
      <c r="O33" s="96">
        <v>0</v>
      </c>
      <c r="P33" s="96">
        <v>0</v>
      </c>
      <c r="Q33" s="96">
        <v>0</v>
      </c>
      <c r="R33" s="814"/>
      <c r="S33" s="96">
        <f t="shared" si="2"/>
        <v>40492.238160000001</v>
      </c>
      <c r="T33" s="108">
        <v>45365.101439999999</v>
      </c>
    </row>
    <row r="34" spans="2:20" ht="15" customHeight="1">
      <c r="B34" s="53" t="s">
        <v>1099</v>
      </c>
      <c r="C34" s="96">
        <v>19111.005590000001</v>
      </c>
      <c r="D34" s="96">
        <v>0</v>
      </c>
      <c r="E34" s="96">
        <v>0</v>
      </c>
      <c r="F34" s="96">
        <v>0</v>
      </c>
      <c r="G34" s="96">
        <v>0</v>
      </c>
      <c r="H34" s="96">
        <v>0</v>
      </c>
      <c r="I34" s="96">
        <v>0</v>
      </c>
      <c r="J34" s="96">
        <v>0</v>
      </c>
      <c r="K34" s="96">
        <v>0</v>
      </c>
      <c r="L34" s="96">
        <v>0</v>
      </c>
      <c r="M34" s="96">
        <v>0</v>
      </c>
      <c r="N34" s="96">
        <v>0</v>
      </c>
      <c r="O34" s="96">
        <v>0</v>
      </c>
      <c r="P34" s="96">
        <v>0</v>
      </c>
      <c r="Q34" s="96">
        <v>0</v>
      </c>
      <c r="R34" s="814"/>
      <c r="S34" s="96">
        <f t="shared" si="2"/>
        <v>19111.005590000001</v>
      </c>
      <c r="T34" s="108">
        <v>0</v>
      </c>
    </row>
    <row r="35" spans="2:20" ht="15" customHeight="1">
      <c r="B35" s="53" t="s">
        <v>1100</v>
      </c>
      <c r="C35" s="96">
        <v>0</v>
      </c>
      <c r="D35" s="96">
        <v>0</v>
      </c>
      <c r="E35" s="96">
        <v>0</v>
      </c>
      <c r="F35" s="96">
        <v>0</v>
      </c>
      <c r="G35" s="96">
        <v>0</v>
      </c>
      <c r="H35" s="96">
        <v>0</v>
      </c>
      <c r="I35" s="96">
        <v>0</v>
      </c>
      <c r="J35" s="96">
        <v>0</v>
      </c>
      <c r="K35" s="96">
        <v>0</v>
      </c>
      <c r="L35" s="96">
        <v>0</v>
      </c>
      <c r="M35" s="96">
        <v>0</v>
      </c>
      <c r="N35" s="96">
        <v>0</v>
      </c>
      <c r="O35" s="96">
        <v>0</v>
      </c>
      <c r="P35" s="96">
        <v>0</v>
      </c>
      <c r="Q35" s="96">
        <v>0</v>
      </c>
      <c r="R35" s="814"/>
      <c r="S35" s="96">
        <f t="shared" si="2"/>
        <v>0</v>
      </c>
      <c r="T35" s="108">
        <v>0</v>
      </c>
    </row>
    <row r="36" spans="2:20" ht="15" customHeight="1">
      <c r="B36" s="53" t="s">
        <v>1085</v>
      </c>
      <c r="C36" s="96">
        <v>0</v>
      </c>
      <c r="D36" s="96">
        <v>0</v>
      </c>
      <c r="E36" s="96">
        <v>0</v>
      </c>
      <c r="F36" s="96">
        <v>0</v>
      </c>
      <c r="G36" s="96">
        <v>1225479.2640199999</v>
      </c>
      <c r="H36" s="96">
        <v>0</v>
      </c>
      <c r="I36" s="96">
        <v>235955.20918000001</v>
      </c>
      <c r="J36" s="96">
        <v>0</v>
      </c>
      <c r="K36" s="96">
        <v>0</v>
      </c>
      <c r="L36" s="96">
        <v>56303.061929999996</v>
      </c>
      <c r="M36" s="96">
        <v>5456.6512699999994</v>
      </c>
      <c r="N36" s="96">
        <v>0</v>
      </c>
      <c r="O36" s="96">
        <v>0</v>
      </c>
      <c r="P36" s="96">
        <v>0</v>
      </c>
      <c r="Q36" s="96">
        <v>245111.03497000001</v>
      </c>
      <c r="R36" s="814"/>
      <c r="S36" s="96">
        <f t="shared" si="2"/>
        <v>1768305.2213699999</v>
      </c>
      <c r="T36" s="108">
        <v>432463.71693</v>
      </c>
    </row>
    <row r="37" spans="2:20" ht="15" customHeight="1">
      <c r="B37" s="53" t="s">
        <v>1086</v>
      </c>
      <c r="C37" s="96">
        <v>0</v>
      </c>
      <c r="D37" s="96">
        <v>0</v>
      </c>
      <c r="E37" s="96">
        <v>0</v>
      </c>
      <c r="F37" s="96">
        <v>0</v>
      </c>
      <c r="G37" s="96">
        <v>16397.023300000001</v>
      </c>
      <c r="H37" s="96">
        <v>0</v>
      </c>
      <c r="I37" s="96">
        <v>45340.230409999996</v>
      </c>
      <c r="J37" s="96">
        <v>0</v>
      </c>
      <c r="K37" s="96">
        <v>0</v>
      </c>
      <c r="L37" s="96">
        <v>5257496.3380500004</v>
      </c>
      <c r="M37" s="96">
        <v>191204.28806999998</v>
      </c>
      <c r="N37" s="96">
        <v>0</v>
      </c>
      <c r="O37" s="96">
        <v>0</v>
      </c>
      <c r="P37" s="96">
        <v>0</v>
      </c>
      <c r="Q37" s="96">
        <v>88861.693670000008</v>
      </c>
      <c r="R37" s="814"/>
      <c r="S37" s="96">
        <f t="shared" si="2"/>
        <v>5599299.5734999999</v>
      </c>
      <c r="T37" s="108">
        <v>5360979.3372600004</v>
      </c>
    </row>
    <row r="38" spans="2:20" ht="15" customHeight="1">
      <c r="B38" s="53" t="s">
        <v>1089</v>
      </c>
      <c r="C38" s="96">
        <v>0</v>
      </c>
      <c r="D38" s="96">
        <v>0</v>
      </c>
      <c r="E38" s="96">
        <v>0</v>
      </c>
      <c r="F38" s="96">
        <v>0</v>
      </c>
      <c r="G38" s="96">
        <v>0</v>
      </c>
      <c r="H38" s="96">
        <v>0</v>
      </c>
      <c r="I38" s="96">
        <v>0</v>
      </c>
      <c r="J38" s="96">
        <v>0</v>
      </c>
      <c r="K38" s="96">
        <v>4744404.24486</v>
      </c>
      <c r="L38" s="96">
        <v>0</v>
      </c>
      <c r="M38" s="96">
        <v>0</v>
      </c>
      <c r="N38" s="96">
        <v>0</v>
      </c>
      <c r="O38" s="96">
        <v>0</v>
      </c>
      <c r="P38" s="96">
        <v>0</v>
      </c>
      <c r="Q38" s="96">
        <v>0</v>
      </c>
      <c r="R38" s="814"/>
      <c r="S38" s="96">
        <f t="shared" si="2"/>
        <v>4744404.24486</v>
      </c>
      <c r="T38" s="108">
        <v>3443002.656</v>
      </c>
    </row>
    <row r="39" spans="2:20" ht="15" customHeight="1">
      <c r="B39" s="53" t="s">
        <v>1102</v>
      </c>
      <c r="C39" s="96">
        <v>0</v>
      </c>
      <c r="D39" s="96">
        <v>0</v>
      </c>
      <c r="E39" s="96">
        <v>0</v>
      </c>
      <c r="F39" s="96">
        <v>0</v>
      </c>
      <c r="G39" s="96">
        <v>152.78101999999998</v>
      </c>
      <c r="H39" s="96">
        <v>0</v>
      </c>
      <c r="I39" s="96">
        <v>712691.65827000001</v>
      </c>
      <c r="J39" s="96">
        <v>0</v>
      </c>
      <c r="K39" s="96">
        <v>126301.45181999999</v>
      </c>
      <c r="L39" s="96">
        <v>212849.75693999999</v>
      </c>
      <c r="M39" s="96">
        <v>132747.53419999999</v>
      </c>
      <c r="N39" s="96">
        <v>0</v>
      </c>
      <c r="O39" s="96">
        <v>0</v>
      </c>
      <c r="P39" s="96">
        <v>0</v>
      </c>
      <c r="Q39" s="96">
        <v>1396690.5394100002</v>
      </c>
      <c r="R39" s="814"/>
      <c r="S39" s="96">
        <f t="shared" si="2"/>
        <v>2581433.7216600003</v>
      </c>
      <c r="T39" s="108">
        <v>1322737.3952800001</v>
      </c>
    </row>
    <row r="40" spans="2:20" ht="15" customHeight="1">
      <c r="B40" s="53" t="s">
        <v>1103</v>
      </c>
      <c r="C40" s="96">
        <v>1648.1491000000001</v>
      </c>
      <c r="D40" s="96">
        <v>0</v>
      </c>
      <c r="E40" s="96">
        <v>0</v>
      </c>
      <c r="F40" s="96">
        <v>0</v>
      </c>
      <c r="G40" s="96">
        <v>0</v>
      </c>
      <c r="H40" s="96">
        <v>0</v>
      </c>
      <c r="I40" s="96">
        <v>6.9999999999999999E-4</v>
      </c>
      <c r="J40" s="96">
        <v>0</v>
      </c>
      <c r="K40" s="96">
        <v>0</v>
      </c>
      <c r="L40" s="96">
        <v>218063.72541999997</v>
      </c>
      <c r="M40" s="96">
        <v>228621.95436</v>
      </c>
      <c r="N40" s="96">
        <v>0</v>
      </c>
      <c r="O40" s="96">
        <v>0</v>
      </c>
      <c r="P40" s="96">
        <v>0</v>
      </c>
      <c r="Q40" s="96">
        <v>4.0000000000000003E-5</v>
      </c>
      <c r="R40" s="814"/>
      <c r="S40" s="96">
        <f t="shared" si="2"/>
        <v>448333.82962000003</v>
      </c>
      <c r="T40" s="108">
        <v>560996.6577000001</v>
      </c>
    </row>
    <row r="41" spans="2:20" ht="15" customHeight="1">
      <c r="B41" s="53" t="s">
        <v>1104</v>
      </c>
      <c r="C41" s="96">
        <v>0</v>
      </c>
      <c r="D41" s="96">
        <v>0</v>
      </c>
      <c r="E41" s="96">
        <v>0</v>
      </c>
      <c r="F41" s="96">
        <v>0</v>
      </c>
      <c r="G41" s="96">
        <v>0</v>
      </c>
      <c r="H41" s="96">
        <v>0</v>
      </c>
      <c r="I41" s="96">
        <v>0</v>
      </c>
      <c r="J41" s="96">
        <v>0</v>
      </c>
      <c r="K41" s="96">
        <v>0</v>
      </c>
      <c r="L41" s="96">
        <v>0</v>
      </c>
      <c r="M41" s="96">
        <v>0</v>
      </c>
      <c r="N41" s="96">
        <v>0</v>
      </c>
      <c r="O41" s="96">
        <v>0</v>
      </c>
      <c r="P41" s="96">
        <v>0</v>
      </c>
      <c r="Q41" s="96">
        <v>0</v>
      </c>
      <c r="R41" s="814"/>
      <c r="S41" s="96">
        <f t="shared" si="2"/>
        <v>0</v>
      </c>
      <c r="T41" s="108">
        <v>0</v>
      </c>
    </row>
    <row r="42" spans="2:20" ht="15" customHeight="1">
      <c r="B42" s="53" t="s">
        <v>1105</v>
      </c>
      <c r="C42" s="96">
        <v>0</v>
      </c>
      <c r="D42" s="96">
        <v>0</v>
      </c>
      <c r="E42" s="96">
        <v>0</v>
      </c>
      <c r="F42" s="96">
        <v>0</v>
      </c>
      <c r="G42" s="96">
        <v>0</v>
      </c>
      <c r="H42" s="96">
        <v>0</v>
      </c>
      <c r="I42" s="96">
        <v>0</v>
      </c>
      <c r="J42" s="96">
        <v>0</v>
      </c>
      <c r="K42" s="96">
        <v>0</v>
      </c>
      <c r="L42" s="96">
        <v>0</v>
      </c>
      <c r="M42" s="96">
        <v>0</v>
      </c>
      <c r="N42" s="96">
        <v>0</v>
      </c>
      <c r="O42" s="96">
        <v>0</v>
      </c>
      <c r="P42" s="96">
        <v>0</v>
      </c>
      <c r="Q42" s="96">
        <v>0</v>
      </c>
      <c r="R42" s="814"/>
      <c r="S42" s="96">
        <f t="shared" si="2"/>
        <v>0</v>
      </c>
      <c r="T42" s="108">
        <v>0</v>
      </c>
    </row>
    <row r="43" spans="2:20" ht="15" customHeight="1">
      <c r="B43" s="53" t="s">
        <v>1106</v>
      </c>
      <c r="C43" s="96">
        <v>0</v>
      </c>
      <c r="D43" s="96">
        <v>0</v>
      </c>
      <c r="E43" s="96">
        <v>0</v>
      </c>
      <c r="F43" s="96">
        <v>0</v>
      </c>
      <c r="G43" s="96">
        <v>0</v>
      </c>
      <c r="H43" s="96">
        <v>0</v>
      </c>
      <c r="I43" s="96">
        <v>0</v>
      </c>
      <c r="J43" s="96">
        <v>0</v>
      </c>
      <c r="K43" s="96">
        <v>0</v>
      </c>
      <c r="L43" s="96">
        <v>0</v>
      </c>
      <c r="M43" s="96">
        <v>0</v>
      </c>
      <c r="N43" s="96">
        <v>0</v>
      </c>
      <c r="O43" s="96">
        <v>0</v>
      </c>
      <c r="P43" s="96">
        <v>0</v>
      </c>
      <c r="Q43" s="96">
        <v>0</v>
      </c>
      <c r="R43" s="814"/>
      <c r="S43" s="96">
        <f t="shared" si="2"/>
        <v>0</v>
      </c>
      <c r="T43" s="108">
        <v>0</v>
      </c>
    </row>
    <row r="44" spans="2:20" ht="15" customHeight="1">
      <c r="B44" s="53" t="s">
        <v>1112</v>
      </c>
      <c r="C44" s="96">
        <v>0</v>
      </c>
      <c r="D44" s="96">
        <v>0</v>
      </c>
      <c r="E44" s="96">
        <v>0</v>
      </c>
      <c r="F44" s="96">
        <v>0</v>
      </c>
      <c r="G44" s="96">
        <v>0</v>
      </c>
      <c r="H44" s="96">
        <v>0</v>
      </c>
      <c r="I44" s="96">
        <v>0</v>
      </c>
      <c r="J44" s="96">
        <v>0</v>
      </c>
      <c r="K44" s="96">
        <v>0</v>
      </c>
      <c r="L44" s="96">
        <v>0</v>
      </c>
      <c r="M44" s="96">
        <v>22674.25359</v>
      </c>
      <c r="N44" s="96">
        <v>0</v>
      </c>
      <c r="O44" s="96">
        <v>0</v>
      </c>
      <c r="P44" s="96">
        <v>0</v>
      </c>
      <c r="Q44" s="96">
        <v>161571.73865000001</v>
      </c>
      <c r="R44" s="814"/>
      <c r="S44" s="96">
        <f t="shared" si="2"/>
        <v>184245.99224000002</v>
      </c>
      <c r="T44" s="108">
        <v>108944.4068</v>
      </c>
    </row>
    <row r="45" spans="2:20" ht="15" customHeight="1">
      <c r="B45" s="53" t="s">
        <v>1108</v>
      </c>
      <c r="C45" s="96">
        <v>0</v>
      </c>
      <c r="D45" s="96">
        <v>0</v>
      </c>
      <c r="E45" s="96">
        <v>0</v>
      </c>
      <c r="F45" s="96">
        <v>0</v>
      </c>
      <c r="G45" s="96">
        <v>0</v>
      </c>
      <c r="H45" s="96">
        <v>0</v>
      </c>
      <c r="I45" s="96">
        <v>0</v>
      </c>
      <c r="J45" s="96">
        <v>0</v>
      </c>
      <c r="K45" s="96">
        <v>0</v>
      </c>
      <c r="L45" s="96">
        <v>1145.05835</v>
      </c>
      <c r="M45" s="96">
        <v>0</v>
      </c>
      <c r="N45" s="96">
        <v>33253.242180000001</v>
      </c>
      <c r="O45" s="96">
        <v>0</v>
      </c>
      <c r="P45" s="96">
        <v>0</v>
      </c>
      <c r="Q45" s="96">
        <v>0</v>
      </c>
      <c r="R45" s="814"/>
      <c r="S45" s="96">
        <f t="shared" si="2"/>
        <v>34398.30053</v>
      </c>
      <c r="T45" s="108">
        <v>84278.163799999995</v>
      </c>
    </row>
    <row r="46" spans="2:20" ht="15" customHeight="1">
      <c r="B46" s="53" t="s">
        <v>1109</v>
      </c>
      <c r="C46" s="96">
        <v>0</v>
      </c>
      <c r="D46" s="96">
        <v>0</v>
      </c>
      <c r="E46" s="96">
        <v>0</v>
      </c>
      <c r="F46" s="96">
        <v>0</v>
      </c>
      <c r="G46" s="96">
        <v>0</v>
      </c>
      <c r="H46" s="96">
        <v>0</v>
      </c>
      <c r="I46" s="96">
        <v>0</v>
      </c>
      <c r="J46" s="96">
        <v>0</v>
      </c>
      <c r="K46" s="96">
        <v>0</v>
      </c>
      <c r="L46" s="96">
        <v>0</v>
      </c>
      <c r="M46" s="96">
        <v>0</v>
      </c>
      <c r="N46" s="96">
        <v>0</v>
      </c>
      <c r="O46" s="96">
        <v>0</v>
      </c>
      <c r="P46" s="96">
        <v>0</v>
      </c>
      <c r="Q46" s="96">
        <v>0</v>
      </c>
      <c r="R46" s="814"/>
      <c r="S46" s="96">
        <f t="shared" si="2"/>
        <v>0</v>
      </c>
      <c r="T46" s="108">
        <v>0</v>
      </c>
    </row>
    <row r="47" spans="2:20" ht="15" customHeight="1" thickBot="1">
      <c r="B47" s="881" t="s">
        <v>2</v>
      </c>
      <c r="C47" s="611">
        <f t="shared" ref="C47:Q47" si="3">SUM(C31:C46)</f>
        <v>14699018.897060001</v>
      </c>
      <c r="D47" s="611">
        <f t="shared" si="3"/>
        <v>0</v>
      </c>
      <c r="E47" s="611">
        <f t="shared" si="3"/>
        <v>0</v>
      </c>
      <c r="F47" s="611">
        <f t="shared" si="3"/>
        <v>0</v>
      </c>
      <c r="G47" s="611">
        <f t="shared" si="3"/>
        <v>1868313.6513199999</v>
      </c>
      <c r="H47" s="611">
        <f t="shared" si="3"/>
        <v>0</v>
      </c>
      <c r="I47" s="611">
        <f t="shared" si="3"/>
        <v>1060061.953</v>
      </c>
      <c r="J47" s="611">
        <f t="shared" si="3"/>
        <v>0</v>
      </c>
      <c r="K47" s="611">
        <f t="shared" si="3"/>
        <v>4870705.6966800001</v>
      </c>
      <c r="L47" s="611">
        <f t="shared" si="3"/>
        <v>6788335.5680499999</v>
      </c>
      <c r="M47" s="611">
        <f t="shared" si="3"/>
        <v>1006201.5164399999</v>
      </c>
      <c r="N47" s="611">
        <f t="shared" si="3"/>
        <v>33253.242180000001</v>
      </c>
      <c r="O47" s="611">
        <f t="shared" si="3"/>
        <v>0</v>
      </c>
      <c r="P47" s="611">
        <f t="shared" si="3"/>
        <v>0</v>
      </c>
      <c r="Q47" s="611">
        <f t="shared" si="3"/>
        <v>1892319.2703900002</v>
      </c>
      <c r="R47" s="884"/>
      <c r="S47" s="611">
        <f>SUM(C47:R47)</f>
        <v>32218209.795120001</v>
      </c>
      <c r="T47" s="611">
        <f>SUM(T31:T46)</f>
        <v>13152432.18674</v>
      </c>
    </row>
    <row r="48" spans="2:20" ht="15" customHeight="1" thickTop="1"/>
    <row r="49" spans="19:20" ht="15" customHeight="1"/>
    <row r="50" spans="19:20" ht="15" customHeight="1">
      <c r="S50"/>
      <c r="T50"/>
    </row>
    <row r="51" spans="19:20" ht="15" customHeight="1">
      <c r="S51"/>
      <c r="T51"/>
    </row>
    <row r="52" spans="19:20" ht="15" customHeight="1"/>
    <row r="53" spans="19:20" ht="15" customHeight="1"/>
    <row r="54" spans="19:20" ht="15" customHeight="1"/>
    <row r="55" spans="19:20" ht="15" customHeight="1"/>
    <row r="56" spans="19:20" ht="15" customHeight="1"/>
    <row r="57" spans="19:20" ht="15" customHeight="1"/>
    <row r="58" spans="19:20" ht="15" customHeight="1"/>
    <row r="59" spans="19:20" ht="15" customHeight="1"/>
    <row r="60" spans="19:20" ht="15" customHeight="1"/>
    <row r="61" spans="19:20" ht="15" customHeight="1"/>
    <row r="62" spans="19:20" ht="15" customHeight="1"/>
    <row r="63" spans="19:20" ht="15" customHeight="1"/>
    <row r="64" spans="19:20"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sheetData>
  <mergeCells count="13">
    <mergeCell ref="B3:G3"/>
    <mergeCell ref="B29:B30"/>
    <mergeCell ref="S29:S30"/>
    <mergeCell ref="C6:T6"/>
    <mergeCell ref="T29:T30"/>
    <mergeCell ref="B7:B8"/>
    <mergeCell ref="S7:S8"/>
    <mergeCell ref="T7:T8"/>
    <mergeCell ref="C28:T28"/>
    <mergeCell ref="C7:Q7"/>
    <mergeCell ref="R7:R8"/>
    <mergeCell ref="R29:R30"/>
    <mergeCell ref="C29:Q29"/>
  </mergeCells>
  <hyperlinks>
    <hyperlink ref="V6" location="INDEX!B10" display="Back to index" xr:uid="{00000000-0004-0000-1300-000000000000}"/>
  </hyperlinks>
  <pageMargins left="0.7" right="0.7" top="0.75" bottom="0.75" header="0.3" footer="0.3"/>
  <pageSetup paperSize="9" orientation="portrait" r:id="rId1"/>
  <ignoredErrors>
    <ignoredError sqref="C30 C8" numberStoredAsText="1"/>
    <ignoredError sqref="D47:P47 D25:R25" formulaRange="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D1005D"/>
  </sheetPr>
  <dimension ref="A2:Q81"/>
  <sheetViews>
    <sheetView showGridLines="0" showZeros="0" zoomScaleNormal="100" workbookViewId="0">
      <selection activeCell="C1" sqref="C1:O1048576"/>
    </sheetView>
  </sheetViews>
  <sheetFormatPr defaultRowHeight="15" customHeight="1"/>
  <cols>
    <col min="1" max="2" width="12.7109375" style="2" customWidth="1"/>
    <col min="3" max="15" width="15.7109375" style="2" customWidth="1"/>
    <col min="16" max="16" width="8.7109375" style="2" customWidth="1"/>
    <col min="17" max="17" width="12.7109375" style="2" customWidth="1"/>
    <col min="18" max="16384" width="9.140625" style="2"/>
  </cols>
  <sheetData>
    <row r="2" spans="1:17" ht="15" customHeight="1">
      <c r="B2" s="1527" t="s">
        <v>2215</v>
      </c>
      <c r="C2" s="1527"/>
      <c r="D2" s="1056" t="s">
        <v>500</v>
      </c>
      <c r="E2" s="1000"/>
      <c r="F2" s="1000"/>
      <c r="G2" s="1000"/>
    </row>
    <row r="3" spans="1:17" ht="15" customHeight="1">
      <c r="B3" s="1527" t="str">
        <f>'[3]Template 21-I'!$B$3:$G$3</f>
        <v>IRB approach - Credit risk exposures by exposure class and PD range</v>
      </c>
      <c r="C3" s="1527"/>
      <c r="D3" s="1527"/>
      <c r="E3" s="1527"/>
      <c r="F3" s="1527"/>
      <c r="G3" s="1527"/>
      <c r="H3" s="843"/>
      <c r="I3" s="843"/>
    </row>
    <row r="4" spans="1:17" ht="15" customHeight="1">
      <c r="B4" s="1527" t="str">
        <f>'[3]Template 21-I'!$B$4</f>
        <v>I - CORPORATE</v>
      </c>
      <c r="C4" s="1527"/>
      <c r="D4" s="1527"/>
      <c r="E4" s="1527"/>
      <c r="F4" s="1527"/>
      <c r="G4" s="1527"/>
      <c r="H4" s="843"/>
      <c r="I4" s="843"/>
    </row>
    <row r="5" spans="1:17" ht="15" customHeight="1">
      <c r="B5" s="835" t="s">
        <v>1873</v>
      </c>
      <c r="C5" s="835"/>
    </row>
    <row r="6" spans="1:17" ht="15" customHeight="1">
      <c r="O6" s="583"/>
    </row>
    <row r="7" spans="1:17" customFormat="1" ht="15" customHeight="1">
      <c r="A7" s="2"/>
      <c r="B7" s="88"/>
      <c r="C7" s="1507" t="s">
        <v>2114</v>
      </c>
      <c r="D7" s="1507"/>
      <c r="E7" s="1507"/>
      <c r="F7" s="1507"/>
      <c r="G7" s="1507"/>
      <c r="H7" s="1507"/>
      <c r="I7" s="1507"/>
      <c r="J7" s="1507"/>
      <c r="K7" s="1507"/>
      <c r="L7" s="1507"/>
      <c r="M7" s="1507"/>
      <c r="N7" s="1507"/>
      <c r="O7" s="1507"/>
      <c r="Q7" s="1443" t="s">
        <v>2234</v>
      </c>
    </row>
    <row r="8" spans="1:17" s="776" customFormat="1" ht="15" customHeight="1">
      <c r="A8" s="218"/>
      <c r="B8" s="709"/>
      <c r="C8" s="780"/>
      <c r="D8" s="780" t="s">
        <v>84</v>
      </c>
      <c r="E8" s="780" t="s">
        <v>85</v>
      </c>
      <c r="F8" s="780" t="s">
        <v>86</v>
      </c>
      <c r="G8" s="780" t="s">
        <v>87</v>
      </c>
      <c r="H8" s="780" t="s">
        <v>88</v>
      </c>
      <c r="I8" s="780" t="s">
        <v>89</v>
      </c>
      <c r="J8" s="780" t="s">
        <v>90</v>
      </c>
      <c r="K8" s="780" t="s">
        <v>451</v>
      </c>
      <c r="L8" s="780" t="s">
        <v>452</v>
      </c>
      <c r="M8" s="780" t="s">
        <v>453</v>
      </c>
      <c r="N8" s="780" t="s">
        <v>454</v>
      </c>
      <c r="O8" s="780" t="s">
        <v>455</v>
      </c>
    </row>
    <row r="9" spans="1:17" s="40" customFormat="1" ht="45" customHeight="1">
      <c r="B9" s="584"/>
      <c r="C9" s="1358" t="s">
        <v>1169</v>
      </c>
      <c r="D9" s="1357" t="s">
        <v>1170</v>
      </c>
      <c r="E9" s="1357" t="s">
        <v>1171</v>
      </c>
      <c r="F9" s="1357" t="s">
        <v>1172</v>
      </c>
      <c r="G9" s="1357" t="s">
        <v>1173</v>
      </c>
      <c r="H9" s="1357" t="s">
        <v>1174</v>
      </c>
      <c r="I9" s="1357" t="s">
        <v>1175</v>
      </c>
      <c r="J9" s="1358" t="s">
        <v>1176</v>
      </c>
      <c r="K9" s="1357" t="s">
        <v>1177</v>
      </c>
      <c r="L9" s="1357" t="s">
        <v>1</v>
      </c>
      <c r="M9" s="1357" t="s">
        <v>1167</v>
      </c>
      <c r="N9" s="1358" t="s">
        <v>107</v>
      </c>
      <c r="O9" s="1357" t="s">
        <v>1178</v>
      </c>
      <c r="Q9"/>
    </row>
    <row r="10" spans="1:17" ht="15" customHeight="1">
      <c r="B10" s="109" t="s">
        <v>1179</v>
      </c>
      <c r="C10" s="110" t="s">
        <v>109</v>
      </c>
      <c r="D10" s="1156"/>
      <c r="E10" s="1156"/>
      <c r="F10" s="1157"/>
      <c r="G10" s="1156"/>
      <c r="H10" s="1157"/>
      <c r="I10" s="1156"/>
      <c r="J10" s="1156"/>
      <c r="K10" s="1158"/>
      <c r="L10" s="1159"/>
      <c r="M10" s="1158"/>
      <c r="N10" s="1159"/>
      <c r="O10" s="1160"/>
      <c r="Q10"/>
    </row>
    <row r="11" spans="1:17" ht="15" customHeight="1">
      <c r="B11" s="116"/>
      <c r="C11" s="110" t="s">
        <v>110</v>
      </c>
      <c r="D11" s="1145">
        <v>0.25584000000000001</v>
      </c>
      <c r="E11" s="1145">
        <v>5153.94139</v>
      </c>
      <c r="F11" s="1161">
        <v>8.5236075763756415E-4</v>
      </c>
      <c r="G11" s="1145">
        <v>4393.273228</v>
      </c>
      <c r="H11" s="1161">
        <v>5.0000000000000001E-4</v>
      </c>
      <c r="I11" s="1145">
        <v>21</v>
      </c>
      <c r="J11" s="1161">
        <v>0.42259999999999998</v>
      </c>
      <c r="K11" s="1145">
        <v>371.19667836352471</v>
      </c>
      <c r="L11" s="1145">
        <v>494.57673319150155</v>
      </c>
      <c r="M11" s="1149">
        <f>L11/G11</f>
        <v>0.11257591038030051</v>
      </c>
      <c r="N11" s="1145">
        <v>0.92829863307640004</v>
      </c>
      <c r="O11" s="1162"/>
      <c r="Q11"/>
    </row>
    <row r="12" spans="1:17" ht="15" customHeight="1">
      <c r="B12" s="116"/>
      <c r="C12" s="110" t="s">
        <v>111</v>
      </c>
      <c r="D12" s="1145">
        <v>6.3397200000000007</v>
      </c>
      <c r="E12" s="1145">
        <v>8631.3127100000002</v>
      </c>
      <c r="F12" s="1161">
        <v>0.50166491927089496</v>
      </c>
      <c r="G12" s="1145">
        <v>4336.366513863999</v>
      </c>
      <c r="H12" s="1161">
        <v>1E-3</v>
      </c>
      <c r="I12" s="1145">
        <v>104</v>
      </c>
      <c r="J12" s="1161">
        <v>0.42260000000000086</v>
      </c>
      <c r="K12" s="1145">
        <v>1274.3716219628143</v>
      </c>
      <c r="L12" s="1145">
        <v>1592.694844866837</v>
      </c>
      <c r="M12" s="1149">
        <f t="shared" ref="M12:M39" si="0">L12/G12</f>
        <v>0.36728787563845405</v>
      </c>
      <c r="N12" s="1145">
        <v>1.8325484887589301</v>
      </c>
      <c r="O12" s="1162"/>
      <c r="Q12"/>
    </row>
    <row r="13" spans="1:17" ht="15" customHeight="1">
      <c r="B13" s="116"/>
      <c r="C13" s="110" t="s">
        <v>112</v>
      </c>
      <c r="D13" s="1145">
        <v>952090.10618654802</v>
      </c>
      <c r="E13" s="1145">
        <v>745320.63183189998</v>
      </c>
      <c r="F13" s="1161">
        <v>0.83527661325649982</v>
      </c>
      <c r="G13" s="1145">
        <v>1577673.0225132909</v>
      </c>
      <c r="H13" s="1161">
        <v>2.0000007509163344E-3</v>
      </c>
      <c r="I13" s="1145">
        <v>453</v>
      </c>
      <c r="J13" s="1161">
        <v>0.37513170584809447</v>
      </c>
      <c r="K13" s="1145">
        <v>688.69676537379746</v>
      </c>
      <c r="L13" s="1145">
        <v>511992.369136995</v>
      </c>
      <c r="M13" s="1149">
        <f t="shared" si="0"/>
        <v>0.32452375228003355</v>
      </c>
      <c r="N13" s="1145">
        <v>1183.6702504749649</v>
      </c>
      <c r="O13" s="1162"/>
      <c r="Q13"/>
    </row>
    <row r="14" spans="1:17" ht="15" customHeight="1">
      <c r="B14" s="116"/>
      <c r="C14" s="110" t="s">
        <v>113</v>
      </c>
      <c r="D14" s="1145">
        <v>416984.25201256899</v>
      </c>
      <c r="E14" s="1145">
        <v>609433.01909023302</v>
      </c>
      <c r="F14" s="1161">
        <v>0.75187455735968112</v>
      </c>
      <c r="G14" s="1145">
        <v>884626.75161141204</v>
      </c>
      <c r="H14" s="1161">
        <v>3.9955775881258268E-3</v>
      </c>
      <c r="I14" s="1145">
        <v>468</v>
      </c>
      <c r="J14" s="1161">
        <v>0.40906463608825056</v>
      </c>
      <c r="K14" s="1145">
        <v>772.24600034557466</v>
      </c>
      <c r="L14" s="1145">
        <v>496011.537109236</v>
      </c>
      <c r="M14" s="1149">
        <f t="shared" si="0"/>
        <v>0.56070148930689112</v>
      </c>
      <c r="N14" s="1145">
        <v>1447.425069445701</v>
      </c>
      <c r="O14" s="1162"/>
      <c r="Q14"/>
    </row>
    <row r="15" spans="1:17" ht="15" customHeight="1">
      <c r="B15" s="116"/>
      <c r="C15" s="110" t="s">
        <v>114</v>
      </c>
      <c r="D15" s="1145">
        <v>460232.78257389698</v>
      </c>
      <c r="E15" s="1145">
        <v>594684.57332749502</v>
      </c>
      <c r="F15" s="1161">
        <v>0.80815866933226144</v>
      </c>
      <c r="G15" s="1145">
        <v>962393.56176502805</v>
      </c>
      <c r="H15" s="1161">
        <v>6.924196756865667E-3</v>
      </c>
      <c r="I15" s="1145">
        <v>417</v>
      </c>
      <c r="J15" s="1161">
        <v>0.39762822933946357</v>
      </c>
      <c r="K15" s="1145">
        <v>758.09908977825364</v>
      </c>
      <c r="L15" s="1145">
        <v>660273.81715663604</v>
      </c>
      <c r="M15" s="1149">
        <f t="shared" si="0"/>
        <v>0.68607464075891678</v>
      </c>
      <c r="N15" s="1145">
        <v>2676.8798771067195</v>
      </c>
      <c r="O15" s="1162"/>
      <c r="Q15"/>
    </row>
    <row r="16" spans="1:17" ht="15" customHeight="1">
      <c r="B16" s="116"/>
      <c r="C16" s="110" t="s">
        <v>115</v>
      </c>
      <c r="D16" s="1145">
        <v>518481.91881799605</v>
      </c>
      <c r="E16" s="1145">
        <v>171613.14358001802</v>
      </c>
      <c r="F16" s="1161">
        <v>0.73368473936110268</v>
      </c>
      <c r="G16" s="1145">
        <v>627251.86863882397</v>
      </c>
      <c r="H16" s="1161">
        <v>1.2898393301281005E-2</v>
      </c>
      <c r="I16" s="1145">
        <v>271</v>
      </c>
      <c r="J16" s="1161">
        <v>0.39736222141904087</v>
      </c>
      <c r="K16" s="1145">
        <v>1192.4254249756711</v>
      </c>
      <c r="L16" s="1145">
        <v>654490.46810770733</v>
      </c>
      <c r="M16" s="1149">
        <f t="shared" si="0"/>
        <v>1.0434252982426226</v>
      </c>
      <c r="N16" s="1145">
        <v>3238.579396973962</v>
      </c>
      <c r="O16" s="1162"/>
      <c r="Q16"/>
    </row>
    <row r="17" spans="1:17" ht="15" customHeight="1">
      <c r="B17" s="116"/>
      <c r="C17" s="110" t="s">
        <v>116</v>
      </c>
      <c r="D17" s="1145">
        <v>1336460.03452957</v>
      </c>
      <c r="E17" s="1145">
        <v>358191.90865562804</v>
      </c>
      <c r="F17" s="1161">
        <v>0.6290463141069329</v>
      </c>
      <c r="G17" s="1145">
        <v>1545868.88106992</v>
      </c>
      <c r="H17" s="1161">
        <v>2.2879633967003012E-2</v>
      </c>
      <c r="I17" s="1145">
        <v>283</v>
      </c>
      <c r="J17" s="1161">
        <v>0.36365843750235372</v>
      </c>
      <c r="K17" s="1145">
        <v>789.40327644621652</v>
      </c>
      <c r="L17" s="1145">
        <v>1512030.0823344879</v>
      </c>
      <c r="M17" s="1149">
        <f t="shared" si="0"/>
        <v>0.97811017535199252</v>
      </c>
      <c r="N17" s="1145">
        <v>12920.900717224929</v>
      </c>
      <c r="O17" s="1162"/>
      <c r="Q17"/>
    </row>
    <row r="18" spans="1:17" ht="15" customHeight="1">
      <c r="B18" s="116"/>
      <c r="C18" s="110" t="s">
        <v>117</v>
      </c>
      <c r="D18" s="1145">
        <v>496123.704470339</v>
      </c>
      <c r="E18" s="1145">
        <v>334035.79771225603</v>
      </c>
      <c r="F18" s="1161">
        <v>0.53405212665244728</v>
      </c>
      <c r="G18" s="1145">
        <v>640800.49426301604</v>
      </c>
      <c r="H18" s="1161">
        <v>3.6441134488212817E-2</v>
      </c>
      <c r="I18" s="1145">
        <v>347</v>
      </c>
      <c r="J18" s="1161">
        <v>0.38033470268332181</v>
      </c>
      <c r="K18" s="1145">
        <v>867.63656784953048</v>
      </c>
      <c r="L18" s="1145">
        <v>775831.31176599814</v>
      </c>
      <c r="M18" s="1149">
        <f t="shared" si="0"/>
        <v>1.2107220870019473</v>
      </c>
      <c r="N18" s="1145">
        <v>9033.8929915729914</v>
      </c>
      <c r="O18" s="1162"/>
      <c r="Q18"/>
    </row>
    <row r="19" spans="1:17" ht="15" customHeight="1">
      <c r="B19" s="116"/>
      <c r="C19" s="110" t="s">
        <v>118</v>
      </c>
      <c r="D19" s="1145">
        <v>150769.68920009802</v>
      </c>
      <c r="E19" s="1145">
        <v>147936.89761743997</v>
      </c>
      <c r="F19" s="1161">
        <v>0.31210242264874993</v>
      </c>
      <c r="G19" s="1145">
        <v>189923.18696085812</v>
      </c>
      <c r="H19" s="1161">
        <v>5.7159714024846237E-2</v>
      </c>
      <c r="I19" s="1145">
        <v>172</v>
      </c>
      <c r="J19" s="1161">
        <v>0.38082050125057332</v>
      </c>
      <c r="K19" s="1145">
        <v>1122.8258191877967</v>
      </c>
      <c r="L19" s="1145">
        <v>280872.06316609349</v>
      </c>
      <c r="M19" s="1149">
        <f t="shared" si="0"/>
        <v>1.4788718937408065</v>
      </c>
      <c r="N19" s="1145">
        <v>4279.5480695366405</v>
      </c>
      <c r="O19" s="1162"/>
      <c r="Q19"/>
    </row>
    <row r="20" spans="1:17" ht="15" customHeight="1">
      <c r="A20" s="7"/>
      <c r="B20" s="116"/>
      <c r="C20" s="110" t="s">
        <v>119</v>
      </c>
      <c r="D20" s="1145">
        <v>36399.523549420897</v>
      </c>
      <c r="E20" s="1145">
        <v>69465.597306604104</v>
      </c>
      <c r="F20" s="1161">
        <v>0.36612066156636797</v>
      </c>
      <c r="G20" s="1145">
        <v>60787.522201417698</v>
      </c>
      <c r="H20" s="1161">
        <v>8.187529017341813E-2</v>
      </c>
      <c r="I20" s="1145">
        <v>80</v>
      </c>
      <c r="J20" s="1161">
        <v>0.37363237903425722</v>
      </c>
      <c r="K20" s="1145">
        <v>594.7687580495749</v>
      </c>
      <c r="L20" s="1145">
        <v>90188.186692355201</v>
      </c>
      <c r="M20" s="1149">
        <f t="shared" si="0"/>
        <v>1.4836628213520409</v>
      </c>
      <c r="N20" s="1145">
        <v>1881.7176595638111</v>
      </c>
      <c r="O20" s="1162"/>
      <c r="Q20"/>
    </row>
    <row r="21" spans="1:17" ht="15" customHeight="1">
      <c r="A21" s="7"/>
      <c r="B21" s="116"/>
      <c r="C21" s="110" t="s">
        <v>120</v>
      </c>
      <c r="D21" s="1145">
        <v>535443.52552999998</v>
      </c>
      <c r="E21" s="1145">
        <v>244763.727920951</v>
      </c>
      <c r="F21" s="1161">
        <v>0.33650852982508078</v>
      </c>
      <c r="G21" s="1145">
        <v>617442.77994718531</v>
      </c>
      <c r="H21" s="1161">
        <v>0.11467319096645304</v>
      </c>
      <c r="I21" s="1145">
        <v>336</v>
      </c>
      <c r="J21" s="1161">
        <v>0.36877376815575269</v>
      </c>
      <c r="K21" s="1145">
        <v>1269.9587162755824</v>
      </c>
      <c r="L21" s="1145">
        <v>1144281.9817550161</v>
      </c>
      <c r="M21" s="1149">
        <f t="shared" si="0"/>
        <v>1.8532599601422102</v>
      </c>
      <c r="N21" s="1145">
        <v>26174.228239423141</v>
      </c>
      <c r="O21" s="1162"/>
      <c r="Q21"/>
    </row>
    <row r="22" spans="1:17" ht="15" customHeight="1">
      <c r="A22" s="7"/>
      <c r="B22" s="116"/>
      <c r="C22" s="110" t="s">
        <v>121</v>
      </c>
      <c r="D22" s="1145">
        <v>34444.941749999998</v>
      </c>
      <c r="E22" s="1145">
        <v>18564.1529831935</v>
      </c>
      <c r="F22" s="1161">
        <v>0.28463902772011601</v>
      </c>
      <c r="G22" s="1145">
        <v>39729.024205583693</v>
      </c>
      <c r="H22" s="1161">
        <v>0.5214116583152979</v>
      </c>
      <c r="I22" s="1145">
        <v>49</v>
      </c>
      <c r="J22" s="1161">
        <v>0.34321897861428752</v>
      </c>
      <c r="K22" s="1145">
        <v>1337.4198773174626</v>
      </c>
      <c r="L22" s="1145">
        <v>69169.157293926401</v>
      </c>
      <c r="M22" s="1149">
        <f t="shared" si="0"/>
        <v>1.7410233117229459</v>
      </c>
      <c r="N22" s="1145">
        <v>7113.1199997526001</v>
      </c>
      <c r="O22" s="1162"/>
      <c r="Q22"/>
    </row>
    <row r="23" spans="1:17" ht="15" customHeight="1">
      <c r="A23" s="7"/>
      <c r="B23" s="116"/>
      <c r="C23" s="110" t="s">
        <v>122</v>
      </c>
      <c r="D23" s="1145">
        <v>1654515.7117673198</v>
      </c>
      <c r="E23" s="1145">
        <v>160129.980439309</v>
      </c>
      <c r="F23" s="1161">
        <v>0.29166855957517995</v>
      </c>
      <c r="G23" s="1145">
        <v>1701220.592506855</v>
      </c>
      <c r="H23" s="1161">
        <v>1</v>
      </c>
      <c r="I23" s="1145">
        <v>150</v>
      </c>
      <c r="J23" s="1161">
        <v>0.73488868701500187</v>
      </c>
      <c r="K23" s="1145">
        <v>1170.8195898027843</v>
      </c>
      <c r="L23" s="1145">
        <v>165852.28686040742</v>
      </c>
      <c r="M23" s="1149">
        <f t="shared" si="0"/>
        <v>9.7490171228184874E-2</v>
      </c>
      <c r="N23" s="1145">
        <v>1202952.0854677251</v>
      </c>
      <c r="O23" s="1162"/>
      <c r="Q23"/>
    </row>
    <row r="24" spans="1:17" ht="15" customHeight="1">
      <c r="A24" s="7"/>
      <c r="B24" s="973"/>
      <c r="C24" s="972" t="s">
        <v>123</v>
      </c>
      <c r="D24" s="1163">
        <f>SUM(D11:D23)</f>
        <v>6591952.7859477578</v>
      </c>
      <c r="E24" s="1163">
        <f>SUM(E11:E23)</f>
        <v>3467924.6845650272</v>
      </c>
      <c r="F24" s="1164">
        <v>0.66485546675207929</v>
      </c>
      <c r="G24" s="1163">
        <f>SUM(G11:G23)</f>
        <v>8856447.325425256</v>
      </c>
      <c r="H24" s="1164">
        <v>0.21237521207176274</v>
      </c>
      <c r="I24" s="1163">
        <f>SUM(I11:I23)</f>
        <v>3151</v>
      </c>
      <c r="J24" s="1164">
        <v>0.44927087937231108</v>
      </c>
      <c r="K24" s="1163">
        <v>915.58879543609407</v>
      </c>
      <c r="L24" s="1163">
        <f>SUM(L11:L23)</f>
        <v>6363080.5329569168</v>
      </c>
      <c r="M24" s="1164">
        <f t="shared" si="0"/>
        <v>0.71846873798816202</v>
      </c>
      <c r="N24" s="1163">
        <f>SUM(N11:N23)</f>
        <v>1272904.8085859222</v>
      </c>
      <c r="O24" s="1165">
        <v>-1284542.1502688213</v>
      </c>
      <c r="Q24"/>
    </row>
    <row r="25" spans="1:17" ht="15" customHeight="1">
      <c r="B25" s="109" t="s">
        <v>1091</v>
      </c>
      <c r="C25" s="123" t="s">
        <v>109</v>
      </c>
      <c r="D25" s="1156"/>
      <c r="E25" s="1156"/>
      <c r="F25" s="1156"/>
      <c r="G25" s="1156"/>
      <c r="H25" s="1156"/>
      <c r="I25" s="1156"/>
      <c r="J25" s="1156"/>
      <c r="K25" s="1157"/>
      <c r="L25" s="1159"/>
      <c r="M25" s="1158"/>
      <c r="N25" s="1156"/>
      <c r="O25" s="1160"/>
      <c r="Q25"/>
    </row>
    <row r="26" spans="1:17" ht="15" customHeight="1">
      <c r="B26" s="116"/>
      <c r="C26" s="110" t="s">
        <v>110</v>
      </c>
      <c r="D26" s="1156">
        <v>2886.92382</v>
      </c>
      <c r="E26" s="1145">
        <v>414.56390999999996</v>
      </c>
      <c r="F26" s="1161">
        <v>0.49366690175225342</v>
      </c>
      <c r="G26" s="1145">
        <v>2456.4008010279999</v>
      </c>
      <c r="H26" s="1161">
        <v>3.9727268287535788E-4</v>
      </c>
      <c r="I26" s="1145">
        <v>8</v>
      </c>
      <c r="J26" s="1161">
        <v>0.28434312165763681</v>
      </c>
      <c r="K26" s="1145">
        <v>1043.6374842925611</v>
      </c>
      <c r="L26" s="1145">
        <v>248.3763864028798</v>
      </c>
      <c r="M26" s="1149">
        <f t="shared" si="0"/>
        <v>0.10111394944136749</v>
      </c>
      <c r="N26" s="1145">
        <v>0.34492481029977906</v>
      </c>
      <c r="O26" s="1162"/>
      <c r="Q26"/>
    </row>
    <row r="27" spans="1:17" ht="15" customHeight="1">
      <c r="B27" s="116"/>
      <c r="C27" s="110" t="s">
        <v>111</v>
      </c>
      <c r="D27" s="1156">
        <v>7746.6596799999998</v>
      </c>
      <c r="E27" s="1145">
        <v>3172.6460400000001</v>
      </c>
      <c r="F27" s="1161">
        <v>0.48804720494316473</v>
      </c>
      <c r="G27" s="1145">
        <v>8878.6696412959991</v>
      </c>
      <c r="H27" s="1161">
        <v>9.5520297460153928E-4</v>
      </c>
      <c r="I27" s="1145">
        <v>73</v>
      </c>
      <c r="J27" s="1161">
        <v>0.37006156519911765</v>
      </c>
      <c r="K27" s="1145">
        <v>1095.1731726811149</v>
      </c>
      <c r="L27" s="1145">
        <v>1875.6522292739592</v>
      </c>
      <c r="M27" s="1149">
        <f t="shared" si="0"/>
        <v>0.21125374690708443</v>
      </c>
      <c r="N27" s="1145">
        <v>3.2698088601145909</v>
      </c>
      <c r="O27" s="1162"/>
      <c r="Q27"/>
    </row>
    <row r="28" spans="1:17" ht="15" customHeight="1">
      <c r="B28" s="116"/>
      <c r="C28" s="110" t="s">
        <v>112</v>
      </c>
      <c r="D28" s="1156">
        <v>61643.293306431304</v>
      </c>
      <c r="E28" s="1145">
        <v>116272.94372778399</v>
      </c>
      <c r="F28" s="1161">
        <v>0.69013597279174121</v>
      </c>
      <c r="G28" s="1145">
        <v>137064.19575016489</v>
      </c>
      <c r="H28" s="1161">
        <v>1.918208790422237E-3</v>
      </c>
      <c r="I28" s="1145">
        <v>503</v>
      </c>
      <c r="J28" s="1161">
        <v>0.39491507674857401</v>
      </c>
      <c r="K28" s="1145">
        <v>622.79448211334534</v>
      </c>
      <c r="L28" s="1145">
        <v>32284.084626709497</v>
      </c>
      <c r="M28" s="1149">
        <f t="shared" si="0"/>
        <v>0.23553988297246956</v>
      </c>
      <c r="N28" s="1145">
        <v>108.2317662016865</v>
      </c>
      <c r="O28" s="1162"/>
      <c r="Q28"/>
    </row>
    <row r="29" spans="1:17" ht="15" customHeight="1">
      <c r="B29" s="116"/>
      <c r="C29" s="110" t="s">
        <v>113</v>
      </c>
      <c r="D29" s="1156">
        <v>222552.940813697</v>
      </c>
      <c r="E29" s="1145">
        <v>228991.53337799798</v>
      </c>
      <c r="F29" s="1161">
        <v>0.64176518372198965</v>
      </c>
      <c r="G29" s="1145">
        <v>346870.28116360802</v>
      </c>
      <c r="H29" s="1161">
        <v>3.7340689171749637E-3</v>
      </c>
      <c r="I29" s="1145">
        <v>996</v>
      </c>
      <c r="J29" s="1161">
        <v>0.3802014543199761</v>
      </c>
      <c r="K29" s="1145">
        <v>823.06899061263175</v>
      </c>
      <c r="L29" s="1145">
        <v>134550.71694400051</v>
      </c>
      <c r="M29" s="1149">
        <f t="shared" si="0"/>
        <v>0.38789923568152868</v>
      </c>
      <c r="N29" s="1145">
        <v>526.17843672332992</v>
      </c>
      <c r="O29" s="1162"/>
      <c r="Q29"/>
    </row>
    <row r="30" spans="1:17" ht="15" customHeight="1">
      <c r="B30" s="116"/>
      <c r="C30" s="110" t="s">
        <v>114</v>
      </c>
      <c r="D30" s="1156">
        <v>329158.09615327604</v>
      </c>
      <c r="E30" s="1145">
        <v>223244.748025885</v>
      </c>
      <c r="F30" s="1161">
        <v>0.58681499006874416</v>
      </c>
      <c r="G30" s="1145">
        <v>433728.67864152597</v>
      </c>
      <c r="H30" s="1161">
        <v>6.3554352681354977E-3</v>
      </c>
      <c r="I30" s="1145">
        <v>1102</v>
      </c>
      <c r="J30" s="1161">
        <v>0.38431200675197474</v>
      </c>
      <c r="K30" s="1145">
        <v>918.36358253097933</v>
      </c>
      <c r="L30" s="1145">
        <v>232770.44767182809</v>
      </c>
      <c r="M30" s="1149">
        <f t="shared" si="0"/>
        <v>0.53667294586303205</v>
      </c>
      <c r="N30" s="1145">
        <v>1162.2263106336509</v>
      </c>
      <c r="O30" s="1162"/>
      <c r="Q30"/>
    </row>
    <row r="31" spans="1:17" ht="15" customHeight="1">
      <c r="B31" s="116"/>
      <c r="C31" s="110" t="s">
        <v>115</v>
      </c>
      <c r="D31" s="1156">
        <v>437308.78606400802</v>
      </c>
      <c r="E31" s="1145">
        <v>222045.578534701</v>
      </c>
      <c r="F31" s="1161">
        <v>0.56533916199858569</v>
      </c>
      <c r="G31" s="1145">
        <v>491831.60141206201</v>
      </c>
      <c r="H31" s="1161">
        <v>1.1535728932191939E-2</v>
      </c>
      <c r="I31" s="1145">
        <v>1083</v>
      </c>
      <c r="J31" s="1161">
        <v>0.38431429125043137</v>
      </c>
      <c r="K31" s="1145">
        <v>840.47830008482356</v>
      </c>
      <c r="L31" s="1145">
        <v>324975.8946576973</v>
      </c>
      <c r="M31" s="1149">
        <f t="shared" si="0"/>
        <v>0.66074626706515527</v>
      </c>
      <c r="N31" s="1145">
        <v>2445.1329862861653</v>
      </c>
      <c r="O31" s="1162"/>
      <c r="Q31"/>
    </row>
    <row r="32" spans="1:17" ht="15" customHeight="1">
      <c r="B32" s="116"/>
      <c r="C32" s="110" t="s">
        <v>116</v>
      </c>
      <c r="D32" s="1156">
        <v>304307.61436369701</v>
      </c>
      <c r="E32" s="1145">
        <v>166555.76346572701</v>
      </c>
      <c r="F32" s="1161">
        <v>0.42525145841829209</v>
      </c>
      <c r="G32" s="1145">
        <v>320339.07200240251</v>
      </c>
      <c r="H32" s="1161">
        <v>1.9650897443726376E-2</v>
      </c>
      <c r="I32" s="1145">
        <v>794</v>
      </c>
      <c r="J32" s="1161">
        <v>0.38260136887785012</v>
      </c>
      <c r="K32" s="1145">
        <v>825.63133757921071</v>
      </c>
      <c r="L32" s="1145">
        <v>242062.4256076875</v>
      </c>
      <c r="M32" s="1149">
        <f t="shared" si="0"/>
        <v>0.75564439921294413</v>
      </c>
      <c r="N32" s="1145">
        <v>2812.4618588588187</v>
      </c>
      <c r="O32" s="1162"/>
      <c r="Q32"/>
    </row>
    <row r="33" spans="1:17" ht="15" customHeight="1">
      <c r="B33" s="116"/>
      <c r="C33" s="110" t="s">
        <v>117</v>
      </c>
      <c r="D33" s="1156">
        <v>468683.79175026901</v>
      </c>
      <c r="E33" s="1145">
        <v>330781.95778484998</v>
      </c>
      <c r="F33" s="1161">
        <v>0.31018103592745966</v>
      </c>
      <c r="G33" s="1145">
        <v>515086.30351322197</v>
      </c>
      <c r="H33" s="1161">
        <v>3.3412759586761008E-2</v>
      </c>
      <c r="I33" s="1145">
        <v>785</v>
      </c>
      <c r="J33" s="1161">
        <v>0.35863108864933824</v>
      </c>
      <c r="K33" s="1145">
        <v>939.0149564244922</v>
      </c>
      <c r="L33" s="1145">
        <v>446475.87679579773</v>
      </c>
      <c r="M33" s="1149">
        <f t="shared" si="0"/>
        <v>0.86679819236221833</v>
      </c>
      <c r="N33" s="1145">
        <v>6780.4861704869791</v>
      </c>
      <c r="O33" s="1162"/>
      <c r="Q33"/>
    </row>
    <row r="34" spans="1:17" ht="15" customHeight="1">
      <c r="B34" s="116"/>
      <c r="C34" s="110" t="s">
        <v>118</v>
      </c>
      <c r="D34" s="1156">
        <v>366778.45432000101</v>
      </c>
      <c r="E34" s="1145">
        <v>168624.46817428202</v>
      </c>
      <c r="F34" s="1161">
        <v>0.3661553877630499</v>
      </c>
      <c r="G34" s="1145">
        <v>400208.75254829228</v>
      </c>
      <c r="H34" s="1161">
        <v>5.5062306506325993E-2</v>
      </c>
      <c r="I34" s="1145">
        <v>716</v>
      </c>
      <c r="J34" s="1161">
        <v>0.35361470400116291</v>
      </c>
      <c r="K34" s="1145">
        <v>876.2568011008035</v>
      </c>
      <c r="L34" s="1145">
        <v>379399.16794009233</v>
      </c>
      <c r="M34" s="1149">
        <f t="shared" si="0"/>
        <v>0.94800317465398531</v>
      </c>
      <c r="N34" s="1145">
        <v>8294.1286160718901</v>
      </c>
      <c r="O34" s="1162"/>
      <c r="Q34"/>
    </row>
    <row r="35" spans="1:17" ht="15" customHeight="1">
      <c r="A35" s="7"/>
      <c r="B35" s="116"/>
      <c r="C35" s="110" t="s">
        <v>119</v>
      </c>
      <c r="D35" s="1156">
        <v>221625.10329211599</v>
      </c>
      <c r="E35" s="1145">
        <v>112005.557319841</v>
      </c>
      <c r="F35" s="1161">
        <v>0.29678083857945387</v>
      </c>
      <c r="G35" s="1145">
        <v>235998.87647225749</v>
      </c>
      <c r="H35" s="1161">
        <v>7.7149985053247869E-2</v>
      </c>
      <c r="I35" s="1145">
        <v>373</v>
      </c>
      <c r="J35" s="1161">
        <v>0.34762666467180781</v>
      </c>
      <c r="K35" s="1145">
        <v>976.34936670822924</v>
      </c>
      <c r="L35" s="1145">
        <v>252846.79259158322</v>
      </c>
      <c r="M35" s="1149">
        <f t="shared" si="0"/>
        <v>1.0713898149481498</v>
      </c>
      <c r="N35" s="1145">
        <v>6740.5105652508</v>
      </c>
      <c r="O35" s="1162"/>
      <c r="Q35"/>
    </row>
    <row r="36" spans="1:17" ht="15" customHeight="1">
      <c r="A36" s="7"/>
      <c r="B36" s="116"/>
      <c r="C36" s="110" t="s">
        <v>120</v>
      </c>
      <c r="D36" s="1156">
        <v>848939.48960330291</v>
      </c>
      <c r="E36" s="1145">
        <v>270324.52033046301</v>
      </c>
      <c r="F36" s="1161">
        <v>0.36078712105571265</v>
      </c>
      <c r="G36" s="1145">
        <v>899781.00127090223</v>
      </c>
      <c r="H36" s="1161">
        <v>0.10967830922130259</v>
      </c>
      <c r="I36" s="1145">
        <v>1989</v>
      </c>
      <c r="J36" s="1161">
        <v>0.33768280595848998</v>
      </c>
      <c r="K36" s="1145">
        <v>1061.8971400025812</v>
      </c>
      <c r="L36" s="1145">
        <v>1144673.650669544</v>
      </c>
      <c r="M36" s="1149">
        <f t="shared" si="0"/>
        <v>1.2721691712235992</v>
      </c>
      <c r="N36" s="1145">
        <v>34744.128866538216</v>
      </c>
      <c r="O36" s="1162"/>
      <c r="Q36"/>
    </row>
    <row r="37" spans="1:17" ht="15" customHeight="1">
      <c r="A37" s="7"/>
      <c r="B37" s="116"/>
      <c r="C37" s="110" t="s">
        <v>121</v>
      </c>
      <c r="D37" s="1156">
        <v>139590.955032472</v>
      </c>
      <c r="E37" s="1145">
        <v>66264.186960384104</v>
      </c>
      <c r="F37" s="1161">
        <v>0.2359012890648193</v>
      </c>
      <c r="G37" s="1145">
        <v>153522.92648576479</v>
      </c>
      <c r="H37" s="1161">
        <v>0.52814088441032481</v>
      </c>
      <c r="I37" s="1145">
        <v>203</v>
      </c>
      <c r="J37" s="1161">
        <v>0.3530420197333623</v>
      </c>
      <c r="K37" s="1145">
        <v>1362.6017259980699</v>
      </c>
      <c r="L37" s="1145">
        <v>230412.12967076039</v>
      </c>
      <c r="M37" s="1149">
        <f t="shared" si="0"/>
        <v>1.5008320577586505</v>
      </c>
      <c r="N37" s="1145">
        <v>28874.40540497961</v>
      </c>
      <c r="O37" s="1162"/>
      <c r="Q37"/>
    </row>
    <row r="38" spans="1:17" ht="15" customHeight="1">
      <c r="A38" s="7"/>
      <c r="B38" s="116"/>
      <c r="C38" s="110" t="s">
        <v>122</v>
      </c>
      <c r="D38" s="1156">
        <v>428201.24505813001</v>
      </c>
      <c r="E38" s="1145">
        <v>69280.5778259668</v>
      </c>
      <c r="F38" s="1161">
        <v>0.26696190359653804</v>
      </c>
      <c r="G38" s="1145">
        <v>446696.5199968192</v>
      </c>
      <c r="H38" s="1161">
        <v>1.0000000000000022</v>
      </c>
      <c r="I38" s="1145">
        <v>614</v>
      </c>
      <c r="J38" s="1161">
        <v>0.5788877192040186</v>
      </c>
      <c r="K38" s="1145">
        <v>1305.3275682086185</v>
      </c>
      <c r="L38" s="1145">
        <v>63283.465155441423</v>
      </c>
      <c r="M38" s="1149">
        <f t="shared" si="0"/>
        <v>0.14166993097661035</v>
      </c>
      <c r="N38" s="1145">
        <v>254912.22840620248</v>
      </c>
      <c r="O38" s="1162"/>
      <c r="Q38"/>
    </row>
    <row r="39" spans="1:17" ht="15" customHeight="1">
      <c r="A39" s="7"/>
      <c r="B39" s="973"/>
      <c r="C39" s="972" t="s">
        <v>123</v>
      </c>
      <c r="D39" s="1163">
        <f>SUM(D26:D38)</f>
        <v>3839423.3532574</v>
      </c>
      <c r="E39" s="1163">
        <f>SUM(E26:E38)</f>
        <v>1977979.0454778818</v>
      </c>
      <c r="F39" s="1164">
        <v>0.44771017163162996</v>
      </c>
      <c r="G39" s="1163">
        <f>SUM(G26:G38)</f>
        <v>4392463.2796993461</v>
      </c>
      <c r="H39" s="1164">
        <v>0.1506426487080203</v>
      </c>
      <c r="I39" s="1163">
        <f>SUM(I26:I38)</f>
        <v>9239</v>
      </c>
      <c r="J39" s="1164">
        <v>0.38428047801014864</v>
      </c>
      <c r="K39" s="1163">
        <v>967.41351517017802</v>
      </c>
      <c r="L39" s="1163">
        <f>SUM(L26:L38)</f>
        <v>3485858.6809468186</v>
      </c>
      <c r="M39" s="1164">
        <f t="shared" si="0"/>
        <v>0.79359995951643281</v>
      </c>
      <c r="N39" s="1163">
        <f>SUM(N26:N38)</f>
        <v>347403.73412190401</v>
      </c>
      <c r="O39" s="1165">
        <v>-334592.28095352388</v>
      </c>
      <c r="Q39"/>
    </row>
    <row r="40" spans="1:17" ht="15" customHeight="1" thickBot="1">
      <c r="A40" s="7"/>
      <c r="B40" s="136" t="s">
        <v>2</v>
      </c>
      <c r="C40" s="124"/>
      <c r="D40" s="125">
        <f>D24+D39</f>
        <v>10431376.139205158</v>
      </c>
      <c r="E40" s="125">
        <f>E24+E39</f>
        <v>5445903.7300429093</v>
      </c>
      <c r="F40" s="126" t="s">
        <v>435</v>
      </c>
      <c r="G40" s="125">
        <f>G24+G39</f>
        <v>13248910.605124602</v>
      </c>
      <c r="H40" s="126" t="s">
        <v>435</v>
      </c>
      <c r="I40" s="125">
        <f>I24+I39</f>
        <v>12390</v>
      </c>
      <c r="J40" s="126" t="s">
        <v>435</v>
      </c>
      <c r="K40" s="126" t="s">
        <v>435</v>
      </c>
      <c r="L40" s="125">
        <f>L24+L39</f>
        <v>9848939.2139037363</v>
      </c>
      <c r="M40" s="127">
        <f>L40/G40</f>
        <v>0.74337728643849577</v>
      </c>
      <c r="N40" s="125">
        <f>N24+N39</f>
        <v>1620308.5427078262</v>
      </c>
      <c r="O40" s="125">
        <f>O24+O39</f>
        <v>-1619134.4312223452</v>
      </c>
      <c r="Q40"/>
    </row>
    <row r="41" spans="1:17" ht="15" customHeight="1" thickTop="1">
      <c r="B41" s="137" t="s">
        <v>1180</v>
      </c>
      <c r="C41" s="130"/>
      <c r="D41" s="130"/>
      <c r="E41" s="130"/>
      <c r="F41" s="130"/>
      <c r="G41" s="130"/>
      <c r="H41" s="130"/>
      <c r="I41" s="130"/>
      <c r="J41" s="130"/>
      <c r="K41" s="130"/>
      <c r="L41" s="130"/>
      <c r="M41" s="130"/>
      <c r="N41" s="130"/>
      <c r="O41" s="130"/>
      <c r="Q41"/>
    </row>
    <row r="42" spans="1:17" ht="15" customHeight="1">
      <c r="B42" s="137"/>
      <c r="C42" s="130"/>
      <c r="D42" s="130"/>
      <c r="E42" s="130"/>
      <c r="F42" s="130"/>
      <c r="G42" s="130"/>
      <c r="H42" s="130"/>
      <c r="I42" s="130"/>
      <c r="J42" s="130"/>
      <c r="K42" s="130"/>
      <c r="L42" s="130"/>
      <c r="M42" s="130"/>
      <c r="N42" s="130"/>
      <c r="O42" s="130"/>
      <c r="Q42"/>
    </row>
    <row r="43" spans="1:17" ht="15" customHeight="1">
      <c r="B43" s="41"/>
      <c r="C43" s="41"/>
      <c r="D43" s="41"/>
      <c r="E43" s="41"/>
      <c r="F43" s="41"/>
      <c r="G43" s="41"/>
      <c r="H43" s="41"/>
      <c r="I43" s="41"/>
      <c r="J43" s="41"/>
      <c r="K43" s="41"/>
      <c r="L43" s="41"/>
      <c r="M43" s="41"/>
      <c r="N43" s="41"/>
      <c r="O43" s="971"/>
      <c r="Q43"/>
    </row>
    <row r="44" spans="1:17" ht="15" customHeight="1">
      <c r="B44" s="41"/>
      <c r="C44" s="1507" t="s">
        <v>2115</v>
      </c>
      <c r="D44" s="1507"/>
      <c r="E44" s="1507"/>
      <c r="F44" s="1507"/>
      <c r="G44" s="1507"/>
      <c r="H44" s="1507"/>
      <c r="I44" s="1507"/>
      <c r="J44" s="1507"/>
      <c r="K44" s="1507"/>
      <c r="L44" s="1507"/>
      <c r="M44" s="1507"/>
      <c r="N44" s="1507"/>
      <c r="O44" s="1507"/>
      <c r="Q44"/>
    </row>
    <row r="45" spans="1:17" ht="15" customHeight="1">
      <c r="B45" s="41"/>
      <c r="C45" s="780"/>
      <c r="D45" s="780" t="s">
        <v>84</v>
      </c>
      <c r="E45" s="780" t="s">
        <v>85</v>
      </c>
      <c r="F45" s="780" t="s">
        <v>86</v>
      </c>
      <c r="G45" s="780" t="s">
        <v>87</v>
      </c>
      <c r="H45" s="780" t="s">
        <v>88</v>
      </c>
      <c r="I45" s="780" t="s">
        <v>89</v>
      </c>
      <c r="J45" s="780" t="s">
        <v>90</v>
      </c>
      <c r="K45" s="780" t="s">
        <v>451</v>
      </c>
      <c r="L45" s="780" t="s">
        <v>452</v>
      </c>
      <c r="M45" s="780" t="s">
        <v>453</v>
      </c>
      <c r="N45" s="780" t="s">
        <v>454</v>
      </c>
      <c r="O45" s="780" t="s">
        <v>455</v>
      </c>
      <c r="Q45"/>
    </row>
    <row r="46" spans="1:17" ht="45" customHeight="1">
      <c r="B46" s="585"/>
      <c r="C46" s="1358" t="s">
        <v>1169</v>
      </c>
      <c r="D46" s="1357" t="s">
        <v>1170</v>
      </c>
      <c r="E46" s="1357" t="s">
        <v>1171</v>
      </c>
      <c r="F46" s="1357" t="s">
        <v>1172</v>
      </c>
      <c r="G46" s="1357" t="s">
        <v>1173</v>
      </c>
      <c r="H46" s="1357" t="s">
        <v>1174</v>
      </c>
      <c r="I46" s="1357" t="s">
        <v>1175</v>
      </c>
      <c r="J46" s="1358" t="s">
        <v>1176</v>
      </c>
      <c r="K46" s="1357" t="s">
        <v>1177</v>
      </c>
      <c r="L46" s="1357" t="s">
        <v>1</v>
      </c>
      <c r="M46" s="1357" t="s">
        <v>1167</v>
      </c>
      <c r="N46" s="1358" t="s">
        <v>107</v>
      </c>
      <c r="O46" s="1357" t="s">
        <v>1178</v>
      </c>
      <c r="Q46"/>
    </row>
    <row r="47" spans="1:17" ht="15" customHeight="1">
      <c r="B47" s="109" t="s">
        <v>1179</v>
      </c>
      <c r="C47" s="110" t="s">
        <v>109</v>
      </c>
      <c r="D47" s="111"/>
      <c r="E47" s="111"/>
      <c r="F47" s="112"/>
      <c r="G47" s="111"/>
      <c r="H47" s="112"/>
      <c r="I47" s="111"/>
      <c r="J47" s="111"/>
      <c r="K47" s="113"/>
      <c r="L47" s="114"/>
      <c r="M47" s="113"/>
      <c r="N47" s="114"/>
      <c r="O47" s="115"/>
      <c r="Q47"/>
    </row>
    <row r="48" spans="1:17" ht="15" customHeight="1">
      <c r="B48" s="128"/>
      <c r="C48" s="110" t="s">
        <v>110</v>
      </c>
      <c r="D48" s="55">
        <v>123.14923</v>
      </c>
      <c r="E48" s="55">
        <v>5030.79216</v>
      </c>
      <c r="F48" s="117">
        <v>0.85189999999999999</v>
      </c>
      <c r="G48" s="55">
        <v>4408.9898431310003</v>
      </c>
      <c r="H48" s="117">
        <v>5.0000000000000001E-4</v>
      </c>
      <c r="I48" s="55">
        <v>18</v>
      </c>
      <c r="J48" s="117">
        <v>0.42259999999999998</v>
      </c>
      <c r="K48" s="55">
        <v>371.17548038882518</v>
      </c>
      <c r="L48" s="55">
        <v>496.33172371891254</v>
      </c>
      <c r="M48" s="103">
        <v>0.11260000000000001</v>
      </c>
      <c r="N48" s="55">
        <v>0.93161955385357997</v>
      </c>
      <c r="O48" s="118"/>
      <c r="Q48"/>
    </row>
    <row r="49" spans="2:17" ht="15" customHeight="1">
      <c r="B49" s="128"/>
      <c r="C49" s="110" t="s">
        <v>111</v>
      </c>
      <c r="D49" s="55">
        <v>21.10445</v>
      </c>
      <c r="E49" s="55">
        <v>9942.1747128204406</v>
      </c>
      <c r="F49" s="117">
        <v>0.40710000000000002</v>
      </c>
      <c r="G49" s="55">
        <v>4068.72108690409</v>
      </c>
      <c r="H49" s="117">
        <v>1E-3</v>
      </c>
      <c r="I49" s="55">
        <v>97</v>
      </c>
      <c r="J49" s="117">
        <v>0.42259999999999998</v>
      </c>
      <c r="K49" s="55">
        <v>1077.2638213916443</v>
      </c>
      <c r="L49" s="55">
        <v>1334.3363848995084</v>
      </c>
      <c r="M49" s="103">
        <v>0.32790000000000002</v>
      </c>
      <c r="N49" s="55">
        <v>1.71943775810167</v>
      </c>
      <c r="O49" s="118"/>
      <c r="Q49"/>
    </row>
    <row r="50" spans="2:17" ht="15" customHeight="1">
      <c r="B50" s="128"/>
      <c r="C50" s="110" t="s">
        <v>112</v>
      </c>
      <c r="D50" s="55">
        <v>744503.18661960005</v>
      </c>
      <c r="E50" s="55">
        <v>913258.58741625701</v>
      </c>
      <c r="F50" s="117">
        <v>0.79259999999999997</v>
      </c>
      <c r="G50" s="55">
        <v>1480404.1725061841</v>
      </c>
      <c r="H50" s="117">
        <v>2E-3</v>
      </c>
      <c r="I50" s="55">
        <v>384</v>
      </c>
      <c r="J50" s="117">
        <v>0.4194</v>
      </c>
      <c r="K50" s="55">
        <v>642.59330646382159</v>
      </c>
      <c r="L50" s="55">
        <v>538742.92952782591</v>
      </c>
      <c r="M50" s="103">
        <v>0.3639</v>
      </c>
      <c r="N50" s="55">
        <v>1237.198211512509</v>
      </c>
      <c r="O50" s="118"/>
      <c r="Q50"/>
    </row>
    <row r="51" spans="2:17" ht="15" customHeight="1">
      <c r="B51" s="128"/>
      <c r="C51" s="110" t="s">
        <v>113</v>
      </c>
      <c r="D51" s="55">
        <v>480971.77219967096</v>
      </c>
      <c r="E51" s="55">
        <v>335416.74938187096</v>
      </c>
      <c r="F51" s="117">
        <v>0.74219999999999997</v>
      </c>
      <c r="G51" s="55">
        <v>735680.09076726902</v>
      </c>
      <c r="H51" s="117">
        <v>4.0000000000000001E-3</v>
      </c>
      <c r="I51" s="55">
        <v>394</v>
      </c>
      <c r="J51" s="117">
        <v>0.31690000000000002</v>
      </c>
      <c r="K51" s="55">
        <v>823.77607807051834</v>
      </c>
      <c r="L51" s="55">
        <v>307548.41435672698</v>
      </c>
      <c r="M51" s="103">
        <v>0.41799999999999998</v>
      </c>
      <c r="N51" s="55">
        <v>932.50119106156399</v>
      </c>
      <c r="O51" s="118"/>
      <c r="Q51"/>
    </row>
    <row r="52" spans="2:17" ht="15" customHeight="1">
      <c r="B52" s="128"/>
      <c r="C52" s="110" t="s">
        <v>114</v>
      </c>
      <c r="D52" s="55">
        <v>394520.423340726</v>
      </c>
      <c r="E52" s="55">
        <v>440974.32200672198</v>
      </c>
      <c r="F52" s="117">
        <v>0.75429999999999997</v>
      </c>
      <c r="G52" s="55">
        <v>738880.99266175891</v>
      </c>
      <c r="H52" s="117">
        <v>6.8999999999999999E-3</v>
      </c>
      <c r="I52" s="55">
        <v>397</v>
      </c>
      <c r="J52" s="117">
        <v>0.39650000000000002</v>
      </c>
      <c r="K52" s="55">
        <v>807.76169580963335</v>
      </c>
      <c r="L52" s="55">
        <v>524041.67745859496</v>
      </c>
      <c r="M52" s="103">
        <v>0.70920000000000005</v>
      </c>
      <c r="N52" s="55">
        <v>2049.482697271892</v>
      </c>
      <c r="O52" s="118"/>
      <c r="Q52"/>
    </row>
    <row r="53" spans="2:17" ht="15" customHeight="1">
      <c r="B53" s="128"/>
      <c r="C53" s="110" t="s">
        <v>115</v>
      </c>
      <c r="D53" s="55">
        <v>491386.34263225802</v>
      </c>
      <c r="E53" s="55">
        <v>211283.295472495</v>
      </c>
      <c r="F53" s="117">
        <v>0.62719999999999998</v>
      </c>
      <c r="G53" s="55">
        <v>619879.759822533</v>
      </c>
      <c r="H53" s="117">
        <v>1.2699999999999999E-2</v>
      </c>
      <c r="I53" s="55">
        <v>304</v>
      </c>
      <c r="J53" s="117">
        <v>0.38250000000000001</v>
      </c>
      <c r="K53" s="55">
        <v>626.46296006914281</v>
      </c>
      <c r="L53" s="55">
        <v>497773.71350517502</v>
      </c>
      <c r="M53" s="103">
        <v>0.80300000000000005</v>
      </c>
      <c r="N53" s="55">
        <v>3083.9413111307508</v>
      </c>
      <c r="O53" s="118"/>
      <c r="Q53"/>
    </row>
    <row r="54" spans="2:17" ht="15" customHeight="1">
      <c r="B54" s="128"/>
      <c r="C54" s="110" t="s">
        <v>116</v>
      </c>
      <c r="D54" s="55">
        <v>1454608.8144161799</v>
      </c>
      <c r="E54" s="55">
        <v>364707.26042912697</v>
      </c>
      <c r="F54" s="117">
        <v>0.6976</v>
      </c>
      <c r="G54" s="55">
        <v>1703894.7122365909</v>
      </c>
      <c r="H54" s="117">
        <v>2.29E-2</v>
      </c>
      <c r="I54" s="55">
        <v>296</v>
      </c>
      <c r="J54" s="117">
        <v>0.37580000000000002</v>
      </c>
      <c r="K54" s="55">
        <v>915.14792361262835</v>
      </c>
      <c r="L54" s="55">
        <v>1801879.5428816462</v>
      </c>
      <c r="M54" s="103">
        <v>1.0575000000000001</v>
      </c>
      <c r="N54" s="55">
        <v>14721.064988597511</v>
      </c>
      <c r="O54" s="118"/>
      <c r="Q54"/>
    </row>
    <row r="55" spans="2:17" ht="15" customHeight="1">
      <c r="B55" s="128"/>
      <c r="C55" s="110" t="s">
        <v>117</v>
      </c>
      <c r="D55" s="55">
        <v>525219.13842847198</v>
      </c>
      <c r="E55" s="55">
        <v>331064.18137990602</v>
      </c>
      <c r="F55" s="117">
        <v>0.40679999999999999</v>
      </c>
      <c r="G55" s="55">
        <v>618678.49045079807</v>
      </c>
      <c r="H55" s="117">
        <v>3.6700000000000003E-2</v>
      </c>
      <c r="I55" s="55">
        <v>269</v>
      </c>
      <c r="J55" s="117">
        <v>0.38030000000000003</v>
      </c>
      <c r="K55" s="55">
        <v>1003.023753962726</v>
      </c>
      <c r="L55" s="55">
        <v>763765.83662014105</v>
      </c>
      <c r="M55" s="103">
        <v>1.2344999999999999</v>
      </c>
      <c r="N55" s="55">
        <v>8698.1386891134607</v>
      </c>
      <c r="O55" s="118"/>
      <c r="Q55"/>
    </row>
    <row r="56" spans="2:17" ht="15" customHeight="1">
      <c r="B56" s="128"/>
      <c r="C56" s="110" t="s">
        <v>118</v>
      </c>
      <c r="D56" s="55">
        <v>212526.85472525502</v>
      </c>
      <c r="E56" s="55">
        <v>158846.80253762502</v>
      </c>
      <c r="F56" s="117">
        <v>0.32969999999999999</v>
      </c>
      <c r="G56" s="55">
        <v>259107.50352705849</v>
      </c>
      <c r="H56" s="117">
        <v>5.7799999999999997E-2</v>
      </c>
      <c r="I56" s="55">
        <v>183</v>
      </c>
      <c r="J56" s="117">
        <v>0.34660000000000002</v>
      </c>
      <c r="K56" s="55">
        <v>987.17227168045133</v>
      </c>
      <c r="L56" s="55">
        <v>340209.84640253976</v>
      </c>
      <c r="M56" s="103">
        <v>1.3129999999999999</v>
      </c>
      <c r="N56" s="55">
        <v>5300.1743245319394</v>
      </c>
      <c r="O56" s="118"/>
      <c r="Q56"/>
    </row>
    <row r="57" spans="2:17" ht="15" customHeight="1">
      <c r="B57" s="128"/>
      <c r="C57" s="110" t="s">
        <v>119</v>
      </c>
      <c r="D57" s="55">
        <v>300219.42142000003</v>
      </c>
      <c r="E57" s="55">
        <v>63937.687438456502</v>
      </c>
      <c r="F57" s="117">
        <v>0.29170000000000001</v>
      </c>
      <c r="G57" s="55">
        <v>315421.81920155004</v>
      </c>
      <c r="H57" s="117">
        <v>8.1500000000000003E-2</v>
      </c>
      <c r="I57" s="55">
        <v>101</v>
      </c>
      <c r="J57" s="117">
        <v>0.39589999999999997</v>
      </c>
      <c r="K57" s="55">
        <v>1114.4040987297872</v>
      </c>
      <c r="L57" s="55">
        <v>552445.67013332795</v>
      </c>
      <c r="M57" s="103">
        <v>1.7515000000000001</v>
      </c>
      <c r="N57" s="55">
        <v>10403.007689350527</v>
      </c>
      <c r="O57" s="118"/>
      <c r="Q57"/>
    </row>
    <row r="58" spans="2:17" ht="15" customHeight="1">
      <c r="B58" s="128"/>
      <c r="C58" s="110" t="s">
        <v>120</v>
      </c>
      <c r="D58" s="55">
        <v>370427.26871941698</v>
      </c>
      <c r="E58" s="55">
        <v>237473.12897788</v>
      </c>
      <c r="F58" s="117">
        <v>0.30730000000000002</v>
      </c>
      <c r="G58" s="55">
        <v>441483.71492329251</v>
      </c>
      <c r="H58" s="117">
        <v>0.1144</v>
      </c>
      <c r="I58" s="55">
        <v>287</v>
      </c>
      <c r="J58" s="117">
        <v>0.34449999999999997</v>
      </c>
      <c r="K58" s="55">
        <v>1293.2423861482441</v>
      </c>
      <c r="L58" s="55">
        <v>764554.66693293687</v>
      </c>
      <c r="M58" s="103">
        <v>1.7318</v>
      </c>
      <c r="N58" s="55">
        <v>17472.28612914135</v>
      </c>
      <c r="O58" s="118"/>
      <c r="Q58"/>
    </row>
    <row r="59" spans="2:17" ht="15" customHeight="1">
      <c r="B59" s="128"/>
      <c r="C59" s="110" t="s">
        <v>121</v>
      </c>
      <c r="D59" s="55">
        <v>19396.804230000002</v>
      </c>
      <c r="E59" s="55">
        <v>22095.2052137352</v>
      </c>
      <c r="F59" s="117">
        <v>0.27810000000000001</v>
      </c>
      <c r="G59" s="55">
        <v>25541.144834304032</v>
      </c>
      <c r="H59" s="117">
        <v>0.52980000000000005</v>
      </c>
      <c r="I59" s="55">
        <v>52</v>
      </c>
      <c r="J59" s="117">
        <v>0.3916</v>
      </c>
      <c r="K59" s="55">
        <v>882.24958401826188</v>
      </c>
      <c r="L59" s="55">
        <v>49596.543809404902</v>
      </c>
      <c r="M59" s="103">
        <v>1.9418</v>
      </c>
      <c r="N59" s="55">
        <v>5240.2078957122203</v>
      </c>
      <c r="O59" s="118"/>
      <c r="Q59"/>
    </row>
    <row r="60" spans="2:17" ht="15" customHeight="1">
      <c r="B60" s="116"/>
      <c r="C60" s="110" t="s">
        <v>125</v>
      </c>
      <c r="D60" s="55">
        <v>1950644.5749790398</v>
      </c>
      <c r="E60" s="55">
        <v>191599.349611802</v>
      </c>
      <c r="F60" s="117">
        <v>0.36470000000000002</v>
      </c>
      <c r="G60" s="55">
        <v>2020514.9518323061</v>
      </c>
      <c r="H60" s="117">
        <v>1</v>
      </c>
      <c r="I60" s="55">
        <v>176</v>
      </c>
      <c r="J60" s="117">
        <v>0.70279999999999998</v>
      </c>
      <c r="K60" s="55">
        <v>1204.1358580392216</v>
      </c>
      <c r="L60" s="55">
        <v>220444.8626394757</v>
      </c>
      <c r="M60" s="103">
        <v>0.1091</v>
      </c>
      <c r="N60" s="55">
        <v>1326418.6340556289</v>
      </c>
      <c r="O60" s="118"/>
      <c r="Q60"/>
    </row>
    <row r="61" spans="2:17" ht="15" customHeight="1">
      <c r="B61" s="973"/>
      <c r="C61" s="972" t="s">
        <v>123</v>
      </c>
      <c r="D61" s="1073">
        <v>6944568.8553906186</v>
      </c>
      <c r="E61" s="1073">
        <v>3285629.536738697</v>
      </c>
      <c r="F61" s="1074">
        <v>0.62560000000000004</v>
      </c>
      <c r="G61" s="119">
        <v>8967965.0636936799</v>
      </c>
      <c r="H61" s="1074">
        <v>0.24510000000000001</v>
      </c>
      <c r="I61" s="119">
        <v>2958</v>
      </c>
      <c r="J61" s="1074">
        <v>0.45240000000000002</v>
      </c>
      <c r="K61" s="119">
        <v>932.43485508532763</v>
      </c>
      <c r="L61" s="119">
        <v>6362834.3723764131</v>
      </c>
      <c r="M61" s="1075">
        <v>0.70950000000000002</v>
      </c>
      <c r="N61" s="119">
        <v>1395559.2882403645</v>
      </c>
      <c r="O61" s="122">
        <v>-1397133.1740688905</v>
      </c>
      <c r="Q61"/>
    </row>
    <row r="62" spans="2:17" ht="15" customHeight="1">
      <c r="B62" s="109" t="s">
        <v>1091</v>
      </c>
      <c r="C62" s="123" t="s">
        <v>109</v>
      </c>
      <c r="D62" s="111"/>
      <c r="E62" s="111"/>
      <c r="F62" s="111"/>
      <c r="G62" s="111"/>
      <c r="H62" s="111"/>
      <c r="I62" s="111"/>
      <c r="J62" s="111"/>
      <c r="K62" s="112"/>
      <c r="L62" s="114"/>
      <c r="M62" s="113"/>
      <c r="N62" s="111"/>
      <c r="O62" s="115"/>
      <c r="Q62"/>
    </row>
    <row r="63" spans="2:17" ht="15" customHeight="1">
      <c r="B63" s="128"/>
      <c r="C63" s="110" t="s">
        <v>110</v>
      </c>
      <c r="D63" s="111">
        <v>2.3372800000000002</v>
      </c>
      <c r="E63" s="55">
        <v>642.72868000000005</v>
      </c>
      <c r="F63" s="117">
        <v>0.6</v>
      </c>
      <c r="G63" s="55">
        <v>387.95508553600001</v>
      </c>
      <c r="H63" s="117">
        <v>5.0000000000000001E-4</v>
      </c>
      <c r="I63" s="55">
        <v>5</v>
      </c>
      <c r="J63" s="117">
        <v>0.42670000000000002</v>
      </c>
      <c r="K63" s="79">
        <v>393.97257261583178</v>
      </c>
      <c r="L63" s="55">
        <v>32.814953587003899</v>
      </c>
      <c r="M63" s="103">
        <v>8.4599999999999995E-2</v>
      </c>
      <c r="N63" s="55">
        <v>8.2763456475159994E-2</v>
      </c>
      <c r="O63" s="118"/>
      <c r="Q63"/>
    </row>
    <row r="64" spans="2:17" ht="15" customHeight="1">
      <c r="B64" s="128"/>
      <c r="C64" s="110" t="s">
        <v>111</v>
      </c>
      <c r="D64" s="111">
        <v>6009.3628899999994</v>
      </c>
      <c r="E64" s="55">
        <v>3725.3649999999998</v>
      </c>
      <c r="F64" s="117">
        <v>0.4728</v>
      </c>
      <c r="G64" s="55">
        <v>6521.3890676760002</v>
      </c>
      <c r="H64" s="117">
        <v>8.0000000000000004E-4</v>
      </c>
      <c r="I64" s="55">
        <v>85</v>
      </c>
      <c r="J64" s="117">
        <v>0.34310000000000002</v>
      </c>
      <c r="K64" s="79">
        <v>851.58122281023839</v>
      </c>
      <c r="L64" s="55">
        <v>978.35237491366695</v>
      </c>
      <c r="M64" s="103">
        <v>0.15</v>
      </c>
      <c r="N64" s="55">
        <v>2.255152328218804</v>
      </c>
      <c r="O64" s="118"/>
      <c r="Q64"/>
    </row>
    <row r="65" spans="2:17" ht="15" customHeight="1">
      <c r="B65" s="128"/>
      <c r="C65" s="110" t="s">
        <v>112</v>
      </c>
      <c r="D65" s="111">
        <v>71483.768064268908</v>
      </c>
      <c r="E65" s="55">
        <v>126362.778293125</v>
      </c>
      <c r="F65" s="117">
        <v>0.76319999999999999</v>
      </c>
      <c r="G65" s="55">
        <v>161112.2534723132</v>
      </c>
      <c r="H65" s="117">
        <v>1.8E-3</v>
      </c>
      <c r="I65" s="55">
        <v>487</v>
      </c>
      <c r="J65" s="117">
        <v>0.38009999999999999</v>
      </c>
      <c r="K65" s="79">
        <v>679.26567458817124</v>
      </c>
      <c r="L65" s="55">
        <v>39760.547669424101</v>
      </c>
      <c r="M65" s="103">
        <v>0.24679999999999999</v>
      </c>
      <c r="N65" s="55">
        <v>125.8860574957436</v>
      </c>
      <c r="O65" s="118"/>
      <c r="Q65"/>
    </row>
    <row r="66" spans="2:17" ht="15" customHeight="1">
      <c r="B66" s="128"/>
      <c r="C66" s="110" t="s">
        <v>113</v>
      </c>
      <c r="D66" s="111">
        <v>204860.275452125</v>
      </c>
      <c r="E66" s="55">
        <v>224885.54174581199</v>
      </c>
      <c r="F66" s="117">
        <v>0.60370000000000001</v>
      </c>
      <c r="G66" s="55">
        <v>312555.26014508796</v>
      </c>
      <c r="H66" s="117">
        <v>3.7000000000000002E-3</v>
      </c>
      <c r="I66" s="55">
        <v>982</v>
      </c>
      <c r="J66" s="117">
        <v>0.3891</v>
      </c>
      <c r="K66" s="79">
        <v>840.65191749555868</v>
      </c>
      <c r="L66" s="55">
        <v>122706.45101903239</v>
      </c>
      <c r="M66" s="103">
        <v>0.3926</v>
      </c>
      <c r="N66" s="55">
        <v>485.91678059430296</v>
      </c>
      <c r="O66" s="118"/>
      <c r="Q66"/>
    </row>
    <row r="67" spans="2:17" ht="15" customHeight="1">
      <c r="B67" s="128"/>
      <c r="C67" s="110" t="s">
        <v>114</v>
      </c>
      <c r="D67" s="111">
        <v>345871.27499655698</v>
      </c>
      <c r="E67" s="55">
        <v>211057.324695082</v>
      </c>
      <c r="F67" s="117">
        <v>0.58509999999999995</v>
      </c>
      <c r="G67" s="55">
        <v>445478.39070227998</v>
      </c>
      <c r="H67" s="117">
        <v>6.4000000000000003E-3</v>
      </c>
      <c r="I67" s="55">
        <v>1011</v>
      </c>
      <c r="J67" s="117">
        <v>0.37690000000000001</v>
      </c>
      <c r="K67" s="79">
        <v>868.40636088116003</v>
      </c>
      <c r="L67" s="55">
        <v>236914.8200643239</v>
      </c>
      <c r="M67" s="103">
        <v>0.53180000000000005</v>
      </c>
      <c r="N67" s="55">
        <v>1168.4198860124932</v>
      </c>
      <c r="O67" s="118"/>
      <c r="Q67"/>
    </row>
    <row r="68" spans="2:17" ht="15" customHeight="1">
      <c r="B68" s="128"/>
      <c r="C68" s="110" t="s">
        <v>115</v>
      </c>
      <c r="D68" s="111">
        <v>406370.61165969301</v>
      </c>
      <c r="E68" s="55">
        <v>189579.47117856698</v>
      </c>
      <c r="F68" s="117">
        <v>0.54049999999999998</v>
      </c>
      <c r="G68" s="55">
        <v>417294.69650972</v>
      </c>
      <c r="H68" s="117">
        <v>1.0999999999999999E-2</v>
      </c>
      <c r="I68" s="55">
        <v>1046</v>
      </c>
      <c r="J68" s="117">
        <v>0.38400000000000001</v>
      </c>
      <c r="K68" s="79">
        <v>767.0751737555554</v>
      </c>
      <c r="L68" s="55">
        <v>263429.16204176052</v>
      </c>
      <c r="M68" s="103">
        <v>0.63129999999999997</v>
      </c>
      <c r="N68" s="55">
        <v>2067.7863657711869</v>
      </c>
      <c r="O68" s="118"/>
      <c r="Q68"/>
    </row>
    <row r="69" spans="2:17" ht="15" customHeight="1">
      <c r="B69" s="128"/>
      <c r="C69" s="110" t="s">
        <v>116</v>
      </c>
      <c r="D69" s="111">
        <v>333440.26741000003</v>
      </c>
      <c r="E69" s="55">
        <v>167037.980230616</v>
      </c>
      <c r="F69" s="117">
        <v>0.41439999999999999</v>
      </c>
      <c r="G69" s="55">
        <v>336389.55421804177</v>
      </c>
      <c r="H69" s="117">
        <v>1.9199999999999998E-2</v>
      </c>
      <c r="I69" s="55">
        <v>818</v>
      </c>
      <c r="J69" s="117">
        <v>0.37619999999999998</v>
      </c>
      <c r="K69" s="79">
        <v>838.57194158721904</v>
      </c>
      <c r="L69" s="55">
        <v>248432.7943647131</v>
      </c>
      <c r="M69" s="103">
        <v>0.73850000000000005</v>
      </c>
      <c r="N69" s="55">
        <v>2884.4413330543939</v>
      </c>
      <c r="O69" s="118"/>
      <c r="Q69"/>
    </row>
    <row r="70" spans="2:17" ht="15" customHeight="1">
      <c r="B70" s="128"/>
      <c r="C70" s="110" t="s">
        <v>117</v>
      </c>
      <c r="D70" s="111">
        <v>288998.75343426003</v>
      </c>
      <c r="E70" s="55">
        <v>294432.66009831399</v>
      </c>
      <c r="F70" s="117">
        <v>0.29099999999999998</v>
      </c>
      <c r="G70" s="55">
        <v>321098.14342873252</v>
      </c>
      <c r="H70" s="117">
        <v>3.2199999999999999E-2</v>
      </c>
      <c r="I70" s="55">
        <v>693</v>
      </c>
      <c r="J70" s="117">
        <v>0.36420000000000002</v>
      </c>
      <c r="K70" s="79">
        <v>765.11008267673867</v>
      </c>
      <c r="L70" s="55">
        <v>262286.74229211139</v>
      </c>
      <c r="M70" s="103">
        <v>0.81679999999999997</v>
      </c>
      <c r="N70" s="55">
        <v>4277.35338218784</v>
      </c>
      <c r="O70" s="118"/>
      <c r="Q70"/>
    </row>
    <row r="71" spans="2:17" ht="15" customHeight="1">
      <c r="B71" s="128"/>
      <c r="C71" s="110" t="s">
        <v>118</v>
      </c>
      <c r="D71" s="111">
        <v>269461.82242833002</v>
      </c>
      <c r="E71" s="55">
        <v>134683.03598488899</v>
      </c>
      <c r="F71" s="117">
        <v>0.32979999999999998</v>
      </c>
      <c r="G71" s="55">
        <v>293926.66310404806</v>
      </c>
      <c r="H71" s="117">
        <v>5.5300000000000002E-2</v>
      </c>
      <c r="I71" s="55">
        <v>615</v>
      </c>
      <c r="J71" s="117">
        <v>0.35289999999999999</v>
      </c>
      <c r="K71" s="79">
        <v>821.20713162408686</v>
      </c>
      <c r="L71" s="55">
        <v>273259.59510184563</v>
      </c>
      <c r="M71" s="103">
        <v>0.92969999999999997</v>
      </c>
      <c r="N71" s="55">
        <v>6082.3685072651861</v>
      </c>
      <c r="O71" s="118"/>
      <c r="Q71"/>
    </row>
    <row r="72" spans="2:17" ht="15" customHeight="1">
      <c r="B72" s="128"/>
      <c r="C72" s="110" t="s">
        <v>119</v>
      </c>
      <c r="D72" s="111">
        <v>151628.45513787901</v>
      </c>
      <c r="E72" s="55">
        <v>93888.278349071799</v>
      </c>
      <c r="F72" s="117">
        <v>0.31940000000000002</v>
      </c>
      <c r="G72" s="55">
        <v>159992.9179419454</v>
      </c>
      <c r="H72" s="117">
        <v>7.3800000000000004E-2</v>
      </c>
      <c r="I72" s="55">
        <v>297</v>
      </c>
      <c r="J72" s="117">
        <v>0.35389999999999999</v>
      </c>
      <c r="K72" s="79">
        <v>913.32136230251012</v>
      </c>
      <c r="L72" s="55">
        <v>162792.18851687372</v>
      </c>
      <c r="M72" s="103">
        <v>1.0175000000000001</v>
      </c>
      <c r="N72" s="55">
        <v>4627.7578503200702</v>
      </c>
      <c r="O72" s="118"/>
      <c r="Q72"/>
    </row>
    <row r="73" spans="2:17" ht="15" customHeight="1">
      <c r="B73" s="128"/>
      <c r="C73" s="110" t="s">
        <v>120</v>
      </c>
      <c r="D73" s="111">
        <v>672508.05300321104</v>
      </c>
      <c r="E73" s="55">
        <v>196752.9887248</v>
      </c>
      <c r="F73" s="117">
        <v>0.34599999999999997</v>
      </c>
      <c r="G73" s="55">
        <v>715841.13771339483</v>
      </c>
      <c r="H73" s="117">
        <v>0.1113</v>
      </c>
      <c r="I73" s="55">
        <v>1713</v>
      </c>
      <c r="J73" s="117">
        <v>0.33429999999999999</v>
      </c>
      <c r="K73" s="79">
        <v>995.55739142273194</v>
      </c>
      <c r="L73" s="55">
        <v>889259.99158178444</v>
      </c>
      <c r="M73" s="103">
        <v>1.2423</v>
      </c>
      <c r="N73" s="55">
        <v>27399.480205937689</v>
      </c>
      <c r="O73" s="118"/>
      <c r="Q73"/>
    </row>
    <row r="74" spans="2:17" ht="15" customHeight="1">
      <c r="B74" s="128"/>
      <c r="C74" s="110" t="s">
        <v>121</v>
      </c>
      <c r="D74" s="111">
        <v>185662.53508270101</v>
      </c>
      <c r="E74" s="55">
        <v>37147.774969999999</v>
      </c>
      <c r="F74" s="117">
        <v>0.25869999999999999</v>
      </c>
      <c r="G74" s="55">
        <v>194934.27387169702</v>
      </c>
      <c r="H74" s="117">
        <v>0.47410000000000002</v>
      </c>
      <c r="I74" s="55">
        <v>170</v>
      </c>
      <c r="J74" s="117">
        <v>0.3377</v>
      </c>
      <c r="K74" s="79">
        <v>1435.3445052731843</v>
      </c>
      <c r="L74" s="55">
        <v>293291.80018017575</v>
      </c>
      <c r="M74" s="103">
        <v>1.5045999999999999</v>
      </c>
      <c r="N74" s="55">
        <v>31470.600525289112</v>
      </c>
      <c r="O74" s="118"/>
      <c r="Q74"/>
    </row>
    <row r="75" spans="2:17" ht="15" customHeight="1">
      <c r="B75" s="116"/>
      <c r="C75" s="110" t="s">
        <v>125</v>
      </c>
      <c r="D75" s="111">
        <v>739182.11163485399</v>
      </c>
      <c r="E75" s="55">
        <v>113707.515172193</v>
      </c>
      <c r="F75" s="117">
        <v>0.2397</v>
      </c>
      <c r="G75" s="55">
        <v>766442.98270698125</v>
      </c>
      <c r="H75" s="117">
        <v>1</v>
      </c>
      <c r="I75" s="55">
        <v>739</v>
      </c>
      <c r="J75" s="117">
        <v>0.58420000000000005</v>
      </c>
      <c r="K75" s="79">
        <v>1223.6830856023105</v>
      </c>
      <c r="L75" s="55">
        <v>84761.803237585482</v>
      </c>
      <c r="M75" s="103">
        <v>0.1106</v>
      </c>
      <c r="N75" s="55">
        <v>420792.9583316294</v>
      </c>
      <c r="O75" s="118"/>
      <c r="Q75"/>
    </row>
    <row r="76" spans="2:17" ht="15" customHeight="1">
      <c r="B76" s="973"/>
      <c r="C76" s="972" t="s">
        <v>123</v>
      </c>
      <c r="D76" s="119">
        <v>3675479.6284738788</v>
      </c>
      <c r="E76" s="119">
        <v>1793903.4431224696</v>
      </c>
      <c r="F76" s="1074">
        <v>0.44290000000000002</v>
      </c>
      <c r="G76" s="119">
        <v>4131975.6179674538</v>
      </c>
      <c r="H76" s="1074">
        <v>0.22389999999999999</v>
      </c>
      <c r="I76" s="119">
        <v>8661</v>
      </c>
      <c r="J76" s="1074">
        <v>0.4017</v>
      </c>
      <c r="K76" s="119">
        <v>941.42830749471534</v>
      </c>
      <c r="L76" s="119">
        <v>2877907.0633981312</v>
      </c>
      <c r="M76" s="1075">
        <v>0.69650000000000001</v>
      </c>
      <c r="N76" s="119">
        <v>501385.30714134208</v>
      </c>
      <c r="O76" s="122">
        <v>-483269.6840104424</v>
      </c>
      <c r="Q76"/>
    </row>
    <row r="77" spans="2:17" ht="15" customHeight="1" thickBot="1">
      <c r="B77" s="136" t="s">
        <v>2</v>
      </c>
      <c r="C77" s="124"/>
      <c r="D77" s="125">
        <v>10620048.483864497</v>
      </c>
      <c r="E77" s="125">
        <v>5079532.9798611663</v>
      </c>
      <c r="F77" s="126" t="s">
        <v>435</v>
      </c>
      <c r="G77" s="125">
        <v>13099940.681661133</v>
      </c>
      <c r="H77" s="126" t="s">
        <v>435</v>
      </c>
      <c r="I77" s="125">
        <f>I61+I76</f>
        <v>11619</v>
      </c>
      <c r="J77" s="126" t="s">
        <v>435</v>
      </c>
      <c r="K77" s="126" t="s">
        <v>435</v>
      </c>
      <c r="L77" s="125">
        <v>9240741.4357745443</v>
      </c>
      <c r="M77" s="127">
        <v>0.70540000000000003</v>
      </c>
      <c r="N77" s="125">
        <v>1896944.5953817065</v>
      </c>
      <c r="O77" s="125">
        <v>-1880402.8580793329</v>
      </c>
      <c r="Q77"/>
    </row>
    <row r="78" spans="2:17" ht="15" customHeight="1" thickTop="1">
      <c r="B78" s="47" t="s">
        <v>1180</v>
      </c>
    </row>
    <row r="80" spans="2:17" ht="15" customHeight="1">
      <c r="G80"/>
      <c r="H80"/>
    </row>
    <row r="81" spans="7:8" ht="15" customHeight="1">
      <c r="G81"/>
      <c r="H81"/>
    </row>
  </sheetData>
  <mergeCells count="5">
    <mergeCell ref="C7:O7"/>
    <mergeCell ref="C44:O44"/>
    <mergeCell ref="B3:G3"/>
    <mergeCell ref="B4:G4"/>
    <mergeCell ref="B2:C2"/>
  </mergeCells>
  <hyperlinks>
    <hyperlink ref="Q7" location="INDEX!B10" display="Back to index" xr:uid="{00000000-0004-0000-1400-000000000000}"/>
  </hyperlinks>
  <pageMargins left="0.7" right="0.7" top="0.75" bottom="0.75" header="0.3" footer="0.3"/>
  <pageSetup paperSize="9" orientation="portrait" r:id="rId1"/>
  <ignoredErrors>
    <ignoredError sqref="M24 M39" formula="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D1005D"/>
  </sheetPr>
  <dimension ref="A2:Q140"/>
  <sheetViews>
    <sheetView showGridLines="0" showZeros="0" zoomScaleNormal="100" workbookViewId="0">
      <selection activeCell="C1" sqref="C1:O1048576"/>
    </sheetView>
  </sheetViews>
  <sheetFormatPr defaultRowHeight="15" customHeight="1"/>
  <cols>
    <col min="1" max="2" width="12.7109375" style="2" customWidth="1"/>
    <col min="3" max="5" width="15.7109375" style="2" customWidth="1"/>
    <col min="6" max="15" width="12.7109375" style="2" customWidth="1"/>
    <col min="16" max="16" width="8.7109375" style="2" customWidth="1"/>
    <col min="17" max="17" width="12.7109375" style="2" customWidth="1"/>
    <col min="18" max="16384" width="9.140625" style="2"/>
  </cols>
  <sheetData>
    <row r="2" spans="2:17" ht="15" customHeight="1">
      <c r="B2" s="1527" t="s">
        <v>2215</v>
      </c>
      <c r="C2" s="1527"/>
      <c r="D2" s="1056" t="s">
        <v>500</v>
      </c>
      <c r="E2" s="1000"/>
      <c r="F2" s="1000"/>
      <c r="G2" s="1000"/>
    </row>
    <row r="3" spans="2:17" ht="15" customHeight="1">
      <c r="B3" s="1527" t="str">
        <f>'[3]Template 21-II'!$B$3:$G$3</f>
        <v>IRB approach - Credit risk exposures by exposure class and PD range</v>
      </c>
      <c r="C3" s="1527"/>
      <c r="D3" s="1527"/>
      <c r="E3" s="1527"/>
      <c r="F3" s="1527"/>
      <c r="G3" s="1527"/>
    </row>
    <row r="4" spans="2:17" ht="15" customHeight="1">
      <c r="B4" s="1527" t="str">
        <f>'[3]Template 21-II'!$B$4</f>
        <v>II - RETAIL</v>
      </c>
      <c r="C4" s="1527"/>
      <c r="D4" s="1527"/>
      <c r="E4" s="1527"/>
      <c r="F4" s="1527"/>
      <c r="G4" s="1527"/>
    </row>
    <row r="5" spans="2:17" ht="15" customHeight="1">
      <c r="B5" s="835" t="s">
        <v>1873</v>
      </c>
      <c r="C5" s="835"/>
    </row>
    <row r="6" spans="2:17" ht="15" customHeight="1">
      <c r="O6" s="583"/>
    </row>
    <row r="7" spans="2:17" ht="15" customHeight="1">
      <c r="C7" s="1507" t="s">
        <v>2114</v>
      </c>
      <c r="D7" s="1507"/>
      <c r="E7" s="1507"/>
      <c r="F7" s="1507"/>
      <c r="G7" s="1507"/>
      <c r="H7" s="1507"/>
      <c r="I7" s="1507"/>
      <c r="J7" s="1507"/>
      <c r="K7" s="1507"/>
      <c r="L7" s="1507"/>
      <c r="M7" s="1507"/>
      <c r="N7" s="1507"/>
      <c r="O7" s="1507"/>
      <c r="Q7" s="1443" t="s">
        <v>2234</v>
      </c>
    </row>
    <row r="8" spans="2:17" ht="15" customHeight="1">
      <c r="C8" s="780"/>
      <c r="D8" s="780" t="s">
        <v>84</v>
      </c>
      <c r="E8" s="780" t="s">
        <v>85</v>
      </c>
      <c r="F8" s="780" t="s">
        <v>86</v>
      </c>
      <c r="G8" s="780" t="s">
        <v>87</v>
      </c>
      <c r="H8" s="780" t="s">
        <v>88</v>
      </c>
      <c r="I8" s="780" t="s">
        <v>89</v>
      </c>
      <c r="J8" s="780" t="s">
        <v>90</v>
      </c>
      <c r="K8" s="780" t="s">
        <v>451</v>
      </c>
      <c r="L8" s="780" t="s">
        <v>452</v>
      </c>
      <c r="M8" s="780" t="s">
        <v>453</v>
      </c>
      <c r="N8" s="780" t="s">
        <v>454</v>
      </c>
      <c r="O8" s="780" t="s">
        <v>455</v>
      </c>
    </row>
    <row r="9" spans="2:17" s="40" customFormat="1" ht="45" customHeight="1">
      <c r="B9" s="584"/>
      <c r="C9" s="1358" t="s">
        <v>1169</v>
      </c>
      <c r="D9" s="1357" t="s">
        <v>1170</v>
      </c>
      <c r="E9" s="1357" t="s">
        <v>1171</v>
      </c>
      <c r="F9" s="1357" t="s">
        <v>1172</v>
      </c>
      <c r="G9" s="1357" t="s">
        <v>1173</v>
      </c>
      <c r="H9" s="1357" t="s">
        <v>1174</v>
      </c>
      <c r="I9" s="1357" t="s">
        <v>1175</v>
      </c>
      <c r="J9" s="1358" t="s">
        <v>1176</v>
      </c>
      <c r="K9" s="1357" t="s">
        <v>1177</v>
      </c>
      <c r="L9" s="1357" t="s">
        <v>1</v>
      </c>
      <c r="M9" s="1357" t="s">
        <v>1167</v>
      </c>
      <c r="N9" s="1358" t="s">
        <v>107</v>
      </c>
      <c r="O9" s="1357" t="s">
        <v>1178</v>
      </c>
      <c r="Q9"/>
    </row>
    <row r="10" spans="2:17" ht="15" customHeight="1">
      <c r="B10" s="1558" t="s">
        <v>1181</v>
      </c>
      <c r="C10" s="110" t="s">
        <v>109</v>
      </c>
      <c r="D10" s="1156"/>
      <c r="E10" s="1156"/>
      <c r="F10" s="1157"/>
      <c r="G10" s="1156"/>
      <c r="H10" s="1156"/>
      <c r="I10" s="1156"/>
      <c r="J10" s="1156"/>
      <c r="K10" s="1166"/>
      <c r="L10" s="1159"/>
      <c r="M10" s="1158"/>
      <c r="N10" s="1156"/>
      <c r="O10" s="1166"/>
      <c r="Q10"/>
    </row>
    <row r="11" spans="2:17" ht="15" customHeight="1">
      <c r="B11" s="1559"/>
      <c r="C11" s="110" t="s">
        <v>110</v>
      </c>
      <c r="D11" s="1156">
        <v>100735.16378999999</v>
      </c>
      <c r="E11" s="1156">
        <v>3562.3443700000003</v>
      </c>
      <c r="F11" s="1161">
        <v>0.93214408821682782</v>
      </c>
      <c r="G11" s="1145">
        <v>104055.78203468799</v>
      </c>
      <c r="H11" s="1161">
        <v>5.0000000000000001E-4</v>
      </c>
      <c r="I11" s="1145">
        <v>1419</v>
      </c>
      <c r="J11" s="1161">
        <v>0.1590481003661445</v>
      </c>
      <c r="K11" s="1167"/>
      <c r="L11" s="1145">
        <v>2414.6344005447377</v>
      </c>
      <c r="M11" s="1158">
        <f t="shared" ref="M11:M24" si="0">L11/G11</f>
        <v>2.3205191997305794E-2</v>
      </c>
      <c r="N11" s="1145">
        <v>8.2749372323653354</v>
      </c>
      <c r="O11" s="1167"/>
      <c r="Q11"/>
    </row>
    <row r="12" spans="2:17" ht="15" customHeight="1">
      <c r="B12" s="1559"/>
      <c r="C12" s="110" t="s">
        <v>111</v>
      </c>
      <c r="D12" s="1156">
        <v>10010543.524996305</v>
      </c>
      <c r="E12" s="1156">
        <v>52127.34074607052</v>
      </c>
      <c r="F12" s="1161">
        <v>0.9893218890812483</v>
      </c>
      <c r="G12" s="1145">
        <v>10185988.400011076</v>
      </c>
      <c r="H12" s="1161">
        <v>9.2687102158900804E-4</v>
      </c>
      <c r="I12" s="1145">
        <v>184142</v>
      </c>
      <c r="J12" s="1161">
        <v>0.20710311232669321</v>
      </c>
      <c r="K12" s="1167"/>
      <c r="L12" s="1145">
        <v>483209.3545247172</v>
      </c>
      <c r="M12" s="1158">
        <f t="shared" si="0"/>
        <v>4.7438631927382895E-2</v>
      </c>
      <c r="N12" s="1145">
        <v>1886.1417781159084</v>
      </c>
      <c r="O12" s="1167"/>
      <c r="Q12"/>
    </row>
    <row r="13" spans="2:17" ht="15" customHeight="1">
      <c r="B13" s="116"/>
      <c r="C13" s="110" t="s">
        <v>112</v>
      </c>
      <c r="D13" s="1156">
        <v>4365357.3998509683</v>
      </c>
      <c r="E13" s="1156">
        <v>37608.116800467556</v>
      </c>
      <c r="F13" s="1161">
        <v>0.94917841542415737</v>
      </c>
      <c r="G13" s="1145">
        <v>4455283.3074692674</v>
      </c>
      <c r="H13" s="1161">
        <v>1.9817486348142231E-3</v>
      </c>
      <c r="I13" s="1145">
        <v>62960</v>
      </c>
      <c r="J13" s="1161">
        <v>0.18545317751139337</v>
      </c>
      <c r="K13" s="1167"/>
      <c r="L13" s="1145">
        <v>341638.19781205518</v>
      </c>
      <c r="M13" s="1158">
        <f t="shared" si="0"/>
        <v>7.668158773187328E-2</v>
      </c>
      <c r="N13" s="1145">
        <v>1628.4225942556952</v>
      </c>
      <c r="O13" s="1167"/>
      <c r="Q13"/>
    </row>
    <row r="14" spans="2:17" ht="15" customHeight="1">
      <c r="B14" s="116"/>
      <c r="C14" s="110" t="s">
        <v>113</v>
      </c>
      <c r="D14" s="1156">
        <v>2409463.8161935913</v>
      </c>
      <c r="E14" s="1156">
        <v>22953.218996367617</v>
      </c>
      <c r="F14" s="1161">
        <v>0.98745795171710926</v>
      </c>
      <c r="G14" s="1145">
        <v>2472222.4084623107</v>
      </c>
      <c r="H14" s="1161">
        <v>3.981539929419145E-3</v>
      </c>
      <c r="I14" s="1145">
        <v>37420</v>
      </c>
      <c r="J14" s="1161">
        <v>0.18841501113201486</v>
      </c>
      <c r="K14" s="1167"/>
      <c r="L14" s="1145">
        <v>322751.3492926656</v>
      </c>
      <c r="M14" s="1158">
        <f t="shared" si="0"/>
        <v>0.13055109774424084</v>
      </c>
      <c r="N14" s="1145">
        <v>1850.1840397835563</v>
      </c>
      <c r="O14" s="1167"/>
      <c r="Q14"/>
    </row>
    <row r="15" spans="2:17" ht="15" customHeight="1">
      <c r="B15" s="116"/>
      <c r="C15" s="110" t="s">
        <v>114</v>
      </c>
      <c r="D15" s="1156">
        <v>1633408.2995720871</v>
      </c>
      <c r="E15" s="1156">
        <v>14237.636586904991</v>
      </c>
      <c r="F15" s="1161">
        <v>0.90529523767252496</v>
      </c>
      <c r="G15" s="1145">
        <v>1638519.5844612622</v>
      </c>
      <c r="H15" s="1161">
        <v>7.0153417975644169E-3</v>
      </c>
      <c r="I15" s="1145">
        <v>25186</v>
      </c>
      <c r="J15" s="1161">
        <v>0.1935812901866501</v>
      </c>
      <c r="K15" s="1167"/>
      <c r="L15" s="1145">
        <v>326464.72842820152</v>
      </c>
      <c r="M15" s="1158">
        <f t="shared" si="0"/>
        <v>0.19924371458492005</v>
      </c>
      <c r="N15" s="1145">
        <v>2230.1909052491392</v>
      </c>
      <c r="O15" s="1167"/>
      <c r="Q15"/>
    </row>
    <row r="16" spans="2:17" ht="15" customHeight="1">
      <c r="B16" s="116"/>
      <c r="C16" s="110" t="s">
        <v>115</v>
      </c>
      <c r="D16" s="1156">
        <v>1073596.6108676281</v>
      </c>
      <c r="E16" s="1156">
        <v>6625.3034351629103</v>
      </c>
      <c r="F16" s="1161">
        <v>1.0195504214359377</v>
      </c>
      <c r="G16" s="1145">
        <v>1078910.5195058945</v>
      </c>
      <c r="H16" s="1161">
        <v>1.2944439396709698E-2</v>
      </c>
      <c r="I16" s="1145">
        <v>17047</v>
      </c>
      <c r="J16" s="1161">
        <v>0.20315605076035162</v>
      </c>
      <c r="K16" s="1167"/>
      <c r="L16" s="1145">
        <v>338031.30495671195</v>
      </c>
      <c r="M16" s="1158">
        <f t="shared" si="0"/>
        <v>0.31330800733272962</v>
      </c>
      <c r="N16" s="1145">
        <v>2831.8153012968364</v>
      </c>
      <c r="O16" s="1167"/>
      <c r="Q16"/>
    </row>
    <row r="17" spans="1:17" ht="15" customHeight="1">
      <c r="B17" s="116"/>
      <c r="C17" s="110" t="s">
        <v>116</v>
      </c>
      <c r="D17" s="1156">
        <v>754529.17442487786</v>
      </c>
      <c r="E17" s="1156">
        <v>2204.6739705191899</v>
      </c>
      <c r="F17" s="1161">
        <v>0.76841279674703333</v>
      </c>
      <c r="G17" s="1145">
        <v>739339.81576605327</v>
      </c>
      <c r="H17" s="1161">
        <v>2.2847365957043897E-2</v>
      </c>
      <c r="I17" s="1145">
        <v>11881</v>
      </c>
      <c r="J17" s="1161">
        <v>0.20280579124621539</v>
      </c>
      <c r="K17" s="1167"/>
      <c r="L17" s="1145">
        <v>330388.53256805398</v>
      </c>
      <c r="M17" s="1158">
        <f t="shared" si="0"/>
        <v>0.44686966063869832</v>
      </c>
      <c r="N17" s="1145">
        <v>3418.5168289892472</v>
      </c>
      <c r="O17" s="1167"/>
      <c r="Q17"/>
    </row>
    <row r="18" spans="1:17" ht="15" customHeight="1">
      <c r="B18" s="116"/>
      <c r="C18" s="110" t="s">
        <v>117</v>
      </c>
      <c r="D18" s="1156">
        <v>772433.05272571102</v>
      </c>
      <c r="E18" s="1156">
        <v>5022.9868403684268</v>
      </c>
      <c r="F18" s="1161">
        <v>1.0378159297640481</v>
      </c>
      <c r="G18" s="1145">
        <v>773775.72651017422</v>
      </c>
      <c r="H18" s="1161">
        <v>3.7136831217873006E-2</v>
      </c>
      <c r="I18" s="1145">
        <v>12771</v>
      </c>
      <c r="J18" s="1161">
        <v>0.18993363227828389</v>
      </c>
      <c r="K18" s="1167"/>
      <c r="L18" s="1145">
        <v>427199.22440796066</v>
      </c>
      <c r="M18" s="1158">
        <f t="shared" si="0"/>
        <v>0.55209695751853427</v>
      </c>
      <c r="N18" s="1145">
        <v>5480.0123035832767</v>
      </c>
      <c r="O18" s="1167"/>
      <c r="Q18"/>
    </row>
    <row r="19" spans="1:17" ht="15" customHeight="1">
      <c r="B19" s="116"/>
      <c r="C19" s="110" t="s">
        <v>118</v>
      </c>
      <c r="D19" s="1156">
        <v>509301.97249401471</v>
      </c>
      <c r="E19" s="1156">
        <v>914.18455437989303</v>
      </c>
      <c r="F19" s="1161">
        <v>1.0008741755343145</v>
      </c>
      <c r="G19" s="1145">
        <v>453495.10200279666</v>
      </c>
      <c r="H19" s="1161">
        <v>5.9311219009248919E-2</v>
      </c>
      <c r="I19" s="1145">
        <v>7703</v>
      </c>
      <c r="J19" s="1161">
        <v>0.18704203912131864</v>
      </c>
      <c r="K19" s="1167"/>
      <c r="L19" s="1145">
        <v>315425.652524948</v>
      </c>
      <c r="M19" s="1158">
        <f t="shared" si="0"/>
        <v>0.69554368091720387</v>
      </c>
      <c r="N19" s="1145">
        <v>5049.9603280787896</v>
      </c>
      <c r="O19" s="1167"/>
      <c r="Q19"/>
    </row>
    <row r="20" spans="1:17" ht="15" customHeight="1">
      <c r="A20" s="7"/>
      <c r="B20" s="116"/>
      <c r="C20" s="110" t="s">
        <v>119</v>
      </c>
      <c r="D20" s="1156">
        <v>350802.25083618966</v>
      </c>
      <c r="E20" s="1156">
        <v>824.93918577159195</v>
      </c>
      <c r="F20" s="1161">
        <v>0.78718255100809553</v>
      </c>
      <c r="G20" s="1145">
        <v>309107.13873167254</v>
      </c>
      <c r="H20" s="1161">
        <v>8.5023818202891066E-2</v>
      </c>
      <c r="I20" s="1145">
        <v>5164</v>
      </c>
      <c r="J20" s="1161">
        <v>0.18779383243876438</v>
      </c>
      <c r="K20" s="1167"/>
      <c r="L20" s="1145">
        <v>256387.51310781605</v>
      </c>
      <c r="M20" s="1158">
        <f t="shared" si="0"/>
        <v>0.82944546075456071</v>
      </c>
      <c r="N20" s="1145">
        <v>5014.8237447568226</v>
      </c>
      <c r="O20" s="1167"/>
      <c r="Q20"/>
    </row>
    <row r="21" spans="1:17" ht="15" customHeight="1">
      <c r="A21" s="7"/>
      <c r="B21" s="116"/>
      <c r="C21" s="110" t="s">
        <v>120</v>
      </c>
      <c r="D21" s="1156">
        <v>785053.26860929991</v>
      </c>
      <c r="E21" s="1156">
        <v>5864.1516800000009</v>
      </c>
      <c r="F21" s="1161">
        <v>0.65027140115315019</v>
      </c>
      <c r="G21" s="1145">
        <v>694069.22163147735</v>
      </c>
      <c r="H21" s="1161">
        <v>0.11493955787066511</v>
      </c>
      <c r="I21" s="1145">
        <v>11806</v>
      </c>
      <c r="J21" s="1161">
        <v>0.16556063885193595</v>
      </c>
      <c r="K21" s="1167"/>
      <c r="L21" s="1145">
        <v>557420.83291146695</v>
      </c>
      <c r="M21" s="1158">
        <f t="shared" si="0"/>
        <v>0.80311994184268098</v>
      </c>
      <c r="N21" s="1145">
        <v>13212.978366356885</v>
      </c>
      <c r="O21" s="1167"/>
      <c r="Q21"/>
    </row>
    <row r="22" spans="1:17" ht="15" customHeight="1">
      <c r="A22" s="7"/>
      <c r="B22" s="116"/>
      <c r="C22" s="110" t="s">
        <v>121</v>
      </c>
      <c r="D22" s="1156">
        <v>222470.29356192419</v>
      </c>
      <c r="E22" s="1156">
        <v>73.039073161484495</v>
      </c>
      <c r="F22" s="1161">
        <v>0.99314551302022813</v>
      </c>
      <c r="G22" s="1145">
        <v>222528.29691490968</v>
      </c>
      <c r="H22" s="1161">
        <v>0.3744929238183316</v>
      </c>
      <c r="I22" s="1145">
        <v>3031</v>
      </c>
      <c r="J22" s="1161">
        <v>0.22153552660325632</v>
      </c>
      <c r="K22" s="1167"/>
      <c r="L22" s="1145">
        <v>271425.05288526841</v>
      </c>
      <c r="M22" s="1158">
        <f t="shared" si="0"/>
        <v>1.2197327560056592</v>
      </c>
      <c r="N22" s="1145">
        <v>17322.791331972559</v>
      </c>
      <c r="O22" s="1167"/>
      <c r="Q22"/>
    </row>
    <row r="23" spans="1:17" ht="15" customHeight="1">
      <c r="A23" s="7"/>
      <c r="B23" s="116"/>
      <c r="C23" s="110" t="s">
        <v>122</v>
      </c>
      <c r="D23" s="1156">
        <v>674700.87189700082</v>
      </c>
      <c r="E23" s="1156">
        <v>0.43214907282388498</v>
      </c>
      <c r="F23" s="1161">
        <v>0.99563350677193518</v>
      </c>
      <c r="G23" s="1145">
        <v>674701.30215909972</v>
      </c>
      <c r="H23" s="1161">
        <v>1.0000000000000031</v>
      </c>
      <c r="I23" s="1145">
        <v>8482</v>
      </c>
      <c r="J23" s="1161">
        <v>0.33731422809086925</v>
      </c>
      <c r="K23" s="1167"/>
      <c r="L23" s="1145">
        <v>740647.70146953675</v>
      </c>
      <c r="M23" s="1158">
        <f t="shared" si="0"/>
        <v>1.0977416215137026</v>
      </c>
      <c r="N23" s="1145">
        <v>191453.42313920555</v>
      </c>
      <c r="O23" s="1167"/>
      <c r="Q23"/>
    </row>
    <row r="24" spans="1:17" ht="15" customHeight="1">
      <c r="A24" s="7"/>
      <c r="B24" s="973"/>
      <c r="C24" s="972" t="s">
        <v>123</v>
      </c>
      <c r="D24" s="1163">
        <f>SUM(D11:D23)</f>
        <v>23662395.699819598</v>
      </c>
      <c r="E24" s="1163">
        <f>SUM(E11:E23)</f>
        <v>152018.36838824701</v>
      </c>
      <c r="F24" s="1164">
        <v>0.95551111061588234</v>
      </c>
      <c r="G24" s="1163">
        <f>SUM(G11:G23)</f>
        <v>23801996.605660681</v>
      </c>
      <c r="H24" s="1164">
        <v>4.1598036603182981E-2</v>
      </c>
      <c r="I24" s="1163">
        <f>SUM(I11:I23)</f>
        <v>389012</v>
      </c>
      <c r="J24" s="1164">
        <v>0.20107713704357119</v>
      </c>
      <c r="K24" s="1168"/>
      <c r="L24" s="1163">
        <f>SUM(L11:L23)</f>
        <v>4713404.0792899467</v>
      </c>
      <c r="M24" s="1164">
        <f t="shared" si="0"/>
        <v>0.19802557564305287</v>
      </c>
      <c r="N24" s="1163">
        <f>SUM(N11:N23)</f>
        <v>251387.53559887665</v>
      </c>
      <c r="O24" s="1163">
        <v>-145560.45656230696</v>
      </c>
      <c r="Q24"/>
    </row>
    <row r="25" spans="1:17" ht="15" customHeight="1">
      <c r="B25" s="1558" t="s">
        <v>1182</v>
      </c>
      <c r="C25" s="123" t="s">
        <v>109</v>
      </c>
      <c r="D25" s="1156"/>
      <c r="E25" s="1156"/>
      <c r="F25" s="1157"/>
      <c r="G25" s="1156"/>
      <c r="H25" s="1156"/>
      <c r="I25" s="1156"/>
      <c r="J25" s="1156"/>
      <c r="K25" s="1166"/>
      <c r="L25" s="1159"/>
      <c r="M25" s="1158"/>
      <c r="N25" s="1156"/>
      <c r="O25" s="1166"/>
      <c r="Q25"/>
    </row>
    <row r="26" spans="1:17" ht="15" customHeight="1">
      <c r="B26" s="1559"/>
      <c r="C26" s="110" t="s">
        <v>110</v>
      </c>
      <c r="D26" s="1156">
        <v>2019.43591554566</v>
      </c>
      <c r="E26" s="1156">
        <v>159945.57184999902</v>
      </c>
      <c r="F26" s="1157">
        <v>0.2216707306322255</v>
      </c>
      <c r="G26" s="1156">
        <v>37474.687688924059</v>
      </c>
      <c r="H26" s="1161">
        <v>4.9999999999974891E-4</v>
      </c>
      <c r="I26" s="1145">
        <v>92994</v>
      </c>
      <c r="J26" s="1161">
        <v>0.63057121294765417</v>
      </c>
      <c r="K26" s="1167"/>
      <c r="L26" s="1145">
        <v>839.8099136400059</v>
      </c>
      <c r="M26" s="1158">
        <f t="shared" ref="M26:M69" si="1">L26/G26</f>
        <v>2.2410057706450704E-2</v>
      </c>
      <c r="N26" s="1156">
        <v>11.815229635419726</v>
      </c>
      <c r="O26" s="1167"/>
      <c r="Q26"/>
    </row>
    <row r="27" spans="1:17" ht="15" customHeight="1">
      <c r="B27" s="1559"/>
      <c r="C27" s="110" t="s">
        <v>111</v>
      </c>
      <c r="D27" s="1156">
        <v>113084.327955353</v>
      </c>
      <c r="E27" s="1156">
        <v>717297.87756194395</v>
      </c>
      <c r="F27" s="1157">
        <v>0.44972706906457854</v>
      </c>
      <c r="G27" s="1156">
        <v>435672.60007752903</v>
      </c>
      <c r="H27" s="1161">
        <v>8.4484879377722975E-4</v>
      </c>
      <c r="I27" s="1145">
        <v>406232</v>
      </c>
      <c r="J27" s="1161">
        <v>0.56812115282312459</v>
      </c>
      <c r="K27" s="1167"/>
      <c r="L27" s="1145">
        <v>13498.273679853968</v>
      </c>
      <c r="M27" s="1158">
        <f t="shared" si="1"/>
        <v>3.0982608677828066E-2</v>
      </c>
      <c r="N27" s="1156">
        <v>205.3678592365342</v>
      </c>
      <c r="O27" s="1167"/>
      <c r="Q27"/>
    </row>
    <row r="28" spans="1:17" ht="15" customHeight="1">
      <c r="B28" s="116"/>
      <c r="C28" s="110" t="s">
        <v>112</v>
      </c>
      <c r="D28" s="1156">
        <v>116196.76381218199</v>
      </c>
      <c r="E28" s="1156">
        <v>559990.17790432496</v>
      </c>
      <c r="F28" s="1157">
        <v>0.25543705268748651</v>
      </c>
      <c r="G28" s="1156">
        <v>259239.00439000397</v>
      </c>
      <c r="H28" s="1161">
        <v>1.9722494392420279E-3</v>
      </c>
      <c r="I28" s="1145">
        <v>271555</v>
      </c>
      <c r="J28" s="1161">
        <v>0.57664253657169273</v>
      </c>
      <c r="K28" s="1167"/>
      <c r="L28" s="1145">
        <v>16641.63631461015</v>
      </c>
      <c r="M28" s="1158">
        <f t="shared" si="1"/>
        <v>6.4194183872015503E-2</v>
      </c>
      <c r="N28" s="1156">
        <v>294.53111249613903</v>
      </c>
      <c r="O28" s="1167"/>
      <c r="Q28"/>
    </row>
    <row r="29" spans="1:17" ht="15" customHeight="1">
      <c r="B29" s="116"/>
      <c r="C29" s="110" t="s">
        <v>113</v>
      </c>
      <c r="D29" s="1156">
        <v>111736.94634953099</v>
      </c>
      <c r="E29" s="1156">
        <v>244040.49447810301</v>
      </c>
      <c r="F29" s="1157">
        <v>0.30885369637541144</v>
      </c>
      <c r="G29" s="1156">
        <v>187109.75513437629</v>
      </c>
      <c r="H29" s="1161">
        <v>3.9590678186216914E-3</v>
      </c>
      <c r="I29" s="1145">
        <v>192059</v>
      </c>
      <c r="J29" s="1161">
        <v>0.5729164149488567</v>
      </c>
      <c r="K29" s="1167"/>
      <c r="L29" s="1145">
        <v>20997.642657418619</v>
      </c>
      <c r="M29" s="1158">
        <f t="shared" si="1"/>
        <v>0.11222099372819326</v>
      </c>
      <c r="N29" s="1156">
        <v>423.89359256365401</v>
      </c>
      <c r="O29" s="1167"/>
      <c r="Q29"/>
    </row>
    <row r="30" spans="1:17" ht="15" customHeight="1">
      <c r="B30" s="116"/>
      <c r="C30" s="110" t="s">
        <v>114</v>
      </c>
      <c r="D30" s="1156">
        <v>82793.542426605112</v>
      </c>
      <c r="E30" s="1156">
        <v>120878.941530211</v>
      </c>
      <c r="F30" s="1157">
        <v>0.37056239649672928</v>
      </c>
      <c r="G30" s="1156">
        <v>127586.7326860281</v>
      </c>
      <c r="H30" s="1161">
        <v>7.0544134092518432E-3</v>
      </c>
      <c r="I30" s="1145">
        <v>120382</v>
      </c>
      <c r="J30" s="1161">
        <v>0.57543048359720361</v>
      </c>
      <c r="K30" s="1167"/>
      <c r="L30" s="1145">
        <v>22743.481879969611</v>
      </c>
      <c r="M30" s="1158">
        <f t="shared" si="1"/>
        <v>0.17825898822832875</v>
      </c>
      <c r="N30" s="1156">
        <v>518.40568755809295</v>
      </c>
      <c r="O30" s="1167"/>
      <c r="Q30"/>
    </row>
    <row r="31" spans="1:17" ht="15" customHeight="1">
      <c r="B31" s="116"/>
      <c r="C31" s="110" t="s">
        <v>115</v>
      </c>
      <c r="D31" s="1156">
        <v>68265.888187070203</v>
      </c>
      <c r="E31" s="1156">
        <v>68868.825661574898</v>
      </c>
      <c r="F31" s="1157">
        <v>0.43531473693278921</v>
      </c>
      <c r="G31" s="1156">
        <v>98245.502912808806</v>
      </c>
      <c r="H31" s="1161">
        <v>1.2870271160350244E-2</v>
      </c>
      <c r="I31" s="1145">
        <v>86169</v>
      </c>
      <c r="J31" s="1161">
        <v>0.58853363680868476</v>
      </c>
      <c r="K31" s="1167"/>
      <c r="L31" s="1145">
        <v>28357.718059592098</v>
      </c>
      <c r="M31" s="1158">
        <f t="shared" si="1"/>
        <v>0.28864138529332062</v>
      </c>
      <c r="N31" s="1156">
        <v>743.39621187870102</v>
      </c>
      <c r="O31" s="1167"/>
      <c r="Q31"/>
    </row>
    <row r="32" spans="1:17" ht="15" customHeight="1">
      <c r="B32" s="116"/>
      <c r="C32" s="110" t="s">
        <v>116</v>
      </c>
      <c r="D32" s="1156">
        <v>55803.8528104738</v>
      </c>
      <c r="E32" s="1156">
        <v>40341.920310699999</v>
      </c>
      <c r="F32" s="1157">
        <v>0.45557950435186889</v>
      </c>
      <c r="G32" s="1156">
        <v>74182.804870225096</v>
      </c>
      <c r="H32" s="1161">
        <v>2.26658813141245E-2</v>
      </c>
      <c r="I32" s="1145">
        <v>64615</v>
      </c>
      <c r="J32" s="1161">
        <v>0.60155518905285876</v>
      </c>
      <c r="K32" s="1167"/>
      <c r="L32" s="1145">
        <v>33215.901443092509</v>
      </c>
      <c r="M32" s="1158">
        <f t="shared" si="1"/>
        <v>0.44775742169900673</v>
      </c>
      <c r="N32" s="1156">
        <v>1010.2024301424259</v>
      </c>
      <c r="O32" s="1167"/>
      <c r="Q32"/>
    </row>
    <row r="33" spans="1:17" ht="15" customHeight="1">
      <c r="B33" s="116"/>
      <c r="C33" s="110" t="s">
        <v>117</v>
      </c>
      <c r="D33" s="1156">
        <v>46552.728148566996</v>
      </c>
      <c r="E33" s="1156">
        <v>26986.421839254199</v>
      </c>
      <c r="F33" s="1157">
        <v>0.44628740974401965</v>
      </c>
      <c r="G33" s="1156">
        <v>58596.428449467196</v>
      </c>
      <c r="H33" s="1161">
        <v>3.7688587918363457E-2</v>
      </c>
      <c r="I33" s="1145">
        <v>56612</v>
      </c>
      <c r="J33" s="1161">
        <v>0.61018307202944921</v>
      </c>
      <c r="K33" s="1167"/>
      <c r="L33" s="1145">
        <v>38137.038231804108</v>
      </c>
      <c r="M33" s="1158">
        <f t="shared" si="1"/>
        <v>0.6508423677168822</v>
      </c>
      <c r="N33" s="1156">
        <v>1349.2891581017789</v>
      </c>
      <c r="O33" s="1167"/>
      <c r="Q33"/>
    </row>
    <row r="34" spans="1:17" ht="15" customHeight="1">
      <c r="B34" s="116"/>
      <c r="C34" s="110" t="s">
        <v>118</v>
      </c>
      <c r="D34" s="1156">
        <v>33973.4228845951</v>
      </c>
      <c r="E34" s="1156">
        <v>17443.858828025699</v>
      </c>
      <c r="F34" s="1157">
        <v>0.42066314699773433</v>
      </c>
      <c r="G34" s="1156">
        <v>41311.41143497661</v>
      </c>
      <c r="H34" s="1161">
        <v>6.0412995597445077E-2</v>
      </c>
      <c r="I34" s="1145">
        <v>47198</v>
      </c>
      <c r="J34" s="1161">
        <v>0.6098889451708015</v>
      </c>
      <c r="K34" s="1167"/>
      <c r="L34" s="1145">
        <v>36709.787923811702</v>
      </c>
      <c r="M34" s="1158">
        <f t="shared" si="1"/>
        <v>0.88861132187633485</v>
      </c>
      <c r="N34" s="1156">
        <v>1524.80014383714</v>
      </c>
      <c r="O34" s="1167"/>
      <c r="Q34"/>
    </row>
    <row r="35" spans="1:17" ht="15" customHeight="1">
      <c r="A35" s="7"/>
      <c r="B35" s="116"/>
      <c r="C35" s="110" t="s">
        <v>119</v>
      </c>
      <c r="D35" s="1156">
        <v>26178.561166470099</v>
      </c>
      <c r="E35" s="1156">
        <v>12299.536360964401</v>
      </c>
      <c r="F35" s="1157">
        <v>0.41924679874953663</v>
      </c>
      <c r="G35" s="1156">
        <v>31335.102411907948</v>
      </c>
      <c r="H35" s="1161">
        <v>9.2097865643988322E-2</v>
      </c>
      <c r="I35" s="1145">
        <v>38800</v>
      </c>
      <c r="J35" s="1161">
        <v>0.61808120476885831</v>
      </c>
      <c r="K35" s="1167"/>
      <c r="L35" s="1145">
        <v>36564.483956289674</v>
      </c>
      <c r="M35" s="1158">
        <f t="shared" si="1"/>
        <v>1.1668857333108462</v>
      </c>
      <c r="N35" s="1156">
        <v>1794.350393172441</v>
      </c>
      <c r="O35" s="1167"/>
      <c r="Q35"/>
    </row>
    <row r="36" spans="1:17" ht="15" customHeight="1">
      <c r="A36" s="7"/>
      <c r="B36" s="116"/>
      <c r="C36" s="110" t="s">
        <v>120</v>
      </c>
      <c r="D36" s="1156">
        <v>27557.1738865974</v>
      </c>
      <c r="E36" s="1156">
        <v>42510.861579999997</v>
      </c>
      <c r="F36" s="1157">
        <v>0.15267468715350535</v>
      </c>
      <c r="G36" s="1156">
        <v>34047.506378949867</v>
      </c>
      <c r="H36" s="1161">
        <v>0.11499999999999168</v>
      </c>
      <c r="I36" s="1145">
        <v>173148</v>
      </c>
      <c r="J36" s="1161">
        <v>0.6055325160977304</v>
      </c>
      <c r="K36" s="1167"/>
      <c r="L36" s="1145">
        <v>43649.491977455495</v>
      </c>
      <c r="M36" s="1158">
        <f t="shared" si="1"/>
        <v>1.2820172934732785</v>
      </c>
      <c r="N36" s="1156">
        <v>2370.9403035174128</v>
      </c>
      <c r="O36" s="1167"/>
      <c r="Q36"/>
    </row>
    <row r="37" spans="1:17" ht="15" customHeight="1">
      <c r="A37" s="7"/>
      <c r="B37" s="116"/>
      <c r="C37" s="110" t="s">
        <v>121</v>
      </c>
      <c r="D37" s="1156">
        <v>40997.931322071097</v>
      </c>
      <c r="E37" s="1156">
        <v>4696.7939168497905</v>
      </c>
      <c r="F37" s="1157">
        <v>0.70632568122838235</v>
      </c>
      <c r="G37" s="1156">
        <v>44315.397484979345</v>
      </c>
      <c r="H37" s="1161">
        <v>0.24395508369419622</v>
      </c>
      <c r="I37" s="1145">
        <v>28097</v>
      </c>
      <c r="J37" s="1161">
        <v>0.64845987237635494</v>
      </c>
      <c r="K37" s="1167"/>
      <c r="L37" s="1145">
        <v>75255.905266897651</v>
      </c>
      <c r="M37" s="1158">
        <f t="shared" si="1"/>
        <v>1.6981886553630836</v>
      </c>
      <c r="N37" s="1156">
        <v>6921.244633957961</v>
      </c>
      <c r="O37" s="1167"/>
      <c r="Q37"/>
    </row>
    <row r="38" spans="1:17" ht="15" customHeight="1">
      <c r="A38" s="7"/>
      <c r="B38" s="116"/>
      <c r="C38" s="110" t="s">
        <v>122</v>
      </c>
      <c r="D38" s="1156">
        <v>39284.528239851497</v>
      </c>
      <c r="E38" s="1156">
        <v>2840.2867201110303</v>
      </c>
      <c r="F38" s="1157">
        <v>9.1636645265808434E-2</v>
      </c>
      <c r="G38" s="1156">
        <v>39544.802586475496</v>
      </c>
      <c r="H38" s="1161">
        <v>1</v>
      </c>
      <c r="I38" s="1145">
        <v>49551</v>
      </c>
      <c r="J38" s="1161">
        <v>0.80300792123348075</v>
      </c>
      <c r="K38" s="1167"/>
      <c r="L38" s="1145">
        <v>56177.475805862385</v>
      </c>
      <c r="M38" s="1158">
        <f t="shared" si="1"/>
        <v>1.4206032684830077</v>
      </c>
      <c r="N38" s="1156">
        <v>28486.87976278381</v>
      </c>
      <c r="O38" s="1167"/>
      <c r="Q38"/>
    </row>
    <row r="39" spans="1:17" ht="15" customHeight="1">
      <c r="A39" s="7"/>
      <c r="B39" s="973"/>
      <c r="C39" s="972" t="s">
        <v>123</v>
      </c>
      <c r="D39" s="1163">
        <f>SUM(D26:D38)</f>
        <v>764445.10310491291</v>
      </c>
      <c r="E39" s="1163">
        <f>SUM(E26:E38)</f>
        <v>2018141.5685420621</v>
      </c>
      <c r="F39" s="1164">
        <v>0.34894312885615669</v>
      </c>
      <c r="G39" s="1163">
        <f>SUM(G26:G38)</f>
        <v>1468661.7365066519</v>
      </c>
      <c r="H39" s="1164">
        <v>4.5855409002502047E-2</v>
      </c>
      <c r="I39" s="1163">
        <f>SUM(I26:I38)</f>
        <v>1627412</v>
      </c>
      <c r="J39" s="1164">
        <v>0.58905386654023173</v>
      </c>
      <c r="K39" s="1168"/>
      <c r="L39" s="1163">
        <f>SUM(L26:L38)</f>
        <v>422788.64711029798</v>
      </c>
      <c r="M39" s="1164">
        <f t="shared" si="1"/>
        <v>0.28787339970873077</v>
      </c>
      <c r="N39" s="1163">
        <f>SUM(N26:N38)</f>
        <v>45655.116518881507</v>
      </c>
      <c r="O39" s="1163">
        <v>-38326.095473743459</v>
      </c>
      <c r="Q39"/>
    </row>
    <row r="40" spans="1:17" ht="15" customHeight="1">
      <c r="B40" s="1558" t="s">
        <v>1183</v>
      </c>
      <c r="C40" s="123" t="s">
        <v>109</v>
      </c>
      <c r="D40" s="1156"/>
      <c r="E40" s="1156"/>
      <c r="F40" s="1157"/>
      <c r="G40" s="1156"/>
      <c r="H40" s="1161"/>
      <c r="I40" s="1145"/>
      <c r="J40" s="1161"/>
      <c r="K40" s="1166"/>
      <c r="L40" s="1145"/>
      <c r="M40" s="1158"/>
      <c r="N40" s="1156"/>
      <c r="O40" s="1166"/>
      <c r="Q40"/>
    </row>
    <row r="41" spans="1:17" ht="15" customHeight="1">
      <c r="B41" s="1559"/>
      <c r="C41" s="110" t="s">
        <v>110</v>
      </c>
      <c r="D41" s="1156">
        <v>3861.1921499999999</v>
      </c>
      <c r="E41" s="1156">
        <v>17510.509440000002</v>
      </c>
      <c r="F41" s="1157">
        <v>0.43417567344608332</v>
      </c>
      <c r="G41" s="1156">
        <v>11258.152408496</v>
      </c>
      <c r="H41" s="1161">
        <v>4.9102138553208544E-4</v>
      </c>
      <c r="I41" s="1145">
        <v>256</v>
      </c>
      <c r="J41" s="1161">
        <v>0.36701918056516381</v>
      </c>
      <c r="K41" s="1167"/>
      <c r="L41" s="1145">
        <v>494.15201466478402</v>
      </c>
      <c r="M41" s="1158">
        <f t="shared" si="1"/>
        <v>4.389281622194692E-2</v>
      </c>
      <c r="N41" s="1145">
        <v>2.0767461654321799</v>
      </c>
      <c r="O41" s="1167"/>
      <c r="Q41"/>
    </row>
    <row r="42" spans="1:17" ht="15" customHeight="1">
      <c r="B42" s="1559"/>
      <c r="C42" s="110" t="s">
        <v>111</v>
      </c>
      <c r="D42" s="1156">
        <v>66574.519784276097</v>
      </c>
      <c r="E42" s="1156">
        <v>118680.55508077701</v>
      </c>
      <c r="F42" s="1157">
        <v>0.35736153306505941</v>
      </c>
      <c r="G42" s="1156">
        <v>128311.59125333969</v>
      </c>
      <c r="H42" s="1161">
        <v>9.3733874192454146E-4</v>
      </c>
      <c r="I42" s="1145">
        <v>16977</v>
      </c>
      <c r="J42" s="1161">
        <v>0.3208238543854065</v>
      </c>
      <c r="K42" s="1167"/>
      <c r="L42" s="1145">
        <v>8335.7896183111116</v>
      </c>
      <c r="M42" s="1158">
        <f t="shared" si="1"/>
        <v>6.4965211146457105E-2</v>
      </c>
      <c r="N42" s="1145">
        <v>41.608032142345301</v>
      </c>
      <c r="O42" s="1167"/>
      <c r="Q42"/>
    </row>
    <row r="43" spans="1:17" ht="15" customHeight="1">
      <c r="B43" s="116"/>
      <c r="C43" s="110" t="s">
        <v>112</v>
      </c>
      <c r="D43" s="1156">
        <v>213159.201250001</v>
      </c>
      <c r="E43" s="1156">
        <v>132869.776563892</v>
      </c>
      <c r="F43" s="1157">
        <v>0.36467968436746923</v>
      </c>
      <c r="G43" s="1156">
        <v>286329.73846582428</v>
      </c>
      <c r="H43" s="1161">
        <v>1.8013490303265768E-3</v>
      </c>
      <c r="I43" s="1145">
        <v>20249</v>
      </c>
      <c r="J43" s="1161">
        <v>0.30497063541691655</v>
      </c>
      <c r="K43" s="1167"/>
      <c r="L43" s="1145">
        <v>28951.93114061559</v>
      </c>
      <c r="M43" s="1158">
        <f t="shared" si="1"/>
        <v>0.10111395098442152</v>
      </c>
      <c r="N43" s="1145">
        <v>176.9776153652511</v>
      </c>
      <c r="O43" s="1167"/>
      <c r="Q43"/>
    </row>
    <row r="44" spans="1:17" ht="15" customHeight="1">
      <c r="B44" s="116"/>
      <c r="C44" s="110" t="s">
        <v>113</v>
      </c>
      <c r="D44" s="1156">
        <v>251467.09008023102</v>
      </c>
      <c r="E44" s="1156">
        <v>94251.362996403695</v>
      </c>
      <c r="F44" s="1157">
        <v>0.34901460640265397</v>
      </c>
      <c r="G44" s="1156">
        <v>276611.34505700454</v>
      </c>
      <c r="H44" s="1161">
        <v>3.5149463121244167E-3</v>
      </c>
      <c r="I44" s="1145">
        <v>15170</v>
      </c>
      <c r="J44" s="1161">
        <v>0.30885051856054968</v>
      </c>
      <c r="K44" s="1167"/>
      <c r="L44" s="1145">
        <v>44126.107049532038</v>
      </c>
      <c r="M44" s="1158">
        <f t="shared" si="1"/>
        <v>0.15952385120154219</v>
      </c>
      <c r="N44" s="1145">
        <v>345.88238881254159</v>
      </c>
      <c r="O44" s="1167"/>
      <c r="Q44"/>
    </row>
    <row r="45" spans="1:17" ht="15" customHeight="1">
      <c r="B45" s="116"/>
      <c r="C45" s="110" t="s">
        <v>114</v>
      </c>
      <c r="D45" s="1156">
        <v>213011.709850771</v>
      </c>
      <c r="E45" s="1156">
        <v>63427.584536428694</v>
      </c>
      <c r="F45" s="1157">
        <v>0.28795506981368135</v>
      </c>
      <c r="G45" s="1156">
        <v>186790.91477079949</v>
      </c>
      <c r="H45" s="1161">
        <v>6.1994707043203671E-3</v>
      </c>
      <c r="I45" s="1145">
        <v>11039</v>
      </c>
      <c r="J45" s="1161">
        <v>0.31278944844100032</v>
      </c>
      <c r="K45" s="1167"/>
      <c r="L45" s="1145">
        <v>41093.085741558061</v>
      </c>
      <c r="M45" s="1158">
        <f t="shared" si="1"/>
        <v>0.21999509875510301</v>
      </c>
      <c r="N45" s="1145">
        <v>413.36110758783298</v>
      </c>
      <c r="O45" s="1167"/>
      <c r="Q45"/>
    </row>
    <row r="46" spans="1:17" ht="15" customHeight="1">
      <c r="B46" s="116"/>
      <c r="C46" s="110" t="s">
        <v>115</v>
      </c>
      <c r="D46" s="1156">
        <v>161734.69963226898</v>
      </c>
      <c r="E46" s="1156">
        <v>37543.854532619604</v>
      </c>
      <c r="F46" s="1157">
        <v>0.29972662052241966</v>
      </c>
      <c r="G46" s="1156">
        <v>134066.6583745284</v>
      </c>
      <c r="H46" s="1161">
        <v>1.1425335004179117E-2</v>
      </c>
      <c r="I46" s="1145">
        <v>8668</v>
      </c>
      <c r="J46" s="1161">
        <v>0.31411197634399185</v>
      </c>
      <c r="K46" s="1167"/>
      <c r="L46" s="1145">
        <v>38527.922921047073</v>
      </c>
      <c r="M46" s="1158">
        <f t="shared" si="1"/>
        <v>0.28737885607184693</v>
      </c>
      <c r="N46" s="1145">
        <v>549.32879065548457</v>
      </c>
      <c r="O46" s="1167"/>
      <c r="Q46"/>
    </row>
    <row r="47" spans="1:17" ht="15" customHeight="1">
      <c r="B47" s="116"/>
      <c r="C47" s="110" t="s">
        <v>116</v>
      </c>
      <c r="D47" s="1156">
        <v>109507.67060429799</v>
      </c>
      <c r="E47" s="1156">
        <v>29993.091752093598</v>
      </c>
      <c r="F47" s="1157">
        <v>0.5110494293241733</v>
      </c>
      <c r="G47" s="1156">
        <v>93439.967581009812</v>
      </c>
      <c r="H47" s="1161">
        <v>2.0733196395997956E-2</v>
      </c>
      <c r="I47" s="1145">
        <v>5493</v>
      </c>
      <c r="J47" s="1161">
        <v>0.30084061578172699</v>
      </c>
      <c r="K47" s="1167"/>
      <c r="L47" s="1145">
        <v>29959.178033016538</v>
      </c>
      <c r="M47" s="1158">
        <f t="shared" si="1"/>
        <v>0.32062487614887897</v>
      </c>
      <c r="N47" s="1145">
        <v>641.11474775552654</v>
      </c>
      <c r="O47" s="1167"/>
      <c r="Q47"/>
    </row>
    <row r="48" spans="1:17" ht="15" customHeight="1">
      <c r="B48" s="116"/>
      <c r="C48" s="110" t="s">
        <v>117</v>
      </c>
      <c r="D48" s="1156">
        <v>76934.486613866</v>
      </c>
      <c r="E48" s="1156">
        <v>20170.728465950899</v>
      </c>
      <c r="F48" s="1157">
        <v>0.47123639415315793</v>
      </c>
      <c r="G48" s="1156">
        <v>92667.989406947047</v>
      </c>
      <c r="H48" s="1161">
        <v>3.3725582800954113E-2</v>
      </c>
      <c r="I48" s="1145">
        <v>6852</v>
      </c>
      <c r="J48" s="1161">
        <v>0.30703668340837809</v>
      </c>
      <c r="K48" s="1167"/>
      <c r="L48" s="1145">
        <v>32939.469741014378</v>
      </c>
      <c r="M48" s="1158">
        <f t="shared" si="1"/>
        <v>0.35545682982677301</v>
      </c>
      <c r="N48" s="1145">
        <v>1052.826383477586</v>
      </c>
      <c r="O48" s="1167"/>
      <c r="Q48"/>
    </row>
    <row r="49" spans="1:17" ht="15" customHeight="1">
      <c r="B49" s="116"/>
      <c r="C49" s="110" t="s">
        <v>118</v>
      </c>
      <c r="D49" s="1156">
        <v>37715.8034088731</v>
      </c>
      <c r="E49" s="1156">
        <v>7817.1463737392796</v>
      </c>
      <c r="F49" s="1157">
        <v>0.32619658404005036</v>
      </c>
      <c r="G49" s="1156">
        <v>26554.50641206092</v>
      </c>
      <c r="H49" s="1161">
        <v>5.4569745606522911E-2</v>
      </c>
      <c r="I49" s="1145">
        <v>3264</v>
      </c>
      <c r="J49" s="1161">
        <v>0.35453534737861286</v>
      </c>
      <c r="K49" s="1167"/>
      <c r="L49" s="1145">
        <v>11614.762183883502</v>
      </c>
      <c r="M49" s="1158">
        <f t="shared" si="1"/>
        <v>0.43739326213226604</v>
      </c>
      <c r="N49" s="1145">
        <v>564.56382367692493</v>
      </c>
      <c r="O49" s="1167"/>
      <c r="Q49"/>
    </row>
    <row r="50" spans="1:17" ht="15" customHeight="1">
      <c r="A50" s="7"/>
      <c r="B50" s="116"/>
      <c r="C50" s="110" t="s">
        <v>119</v>
      </c>
      <c r="D50" s="1156">
        <v>24283.505399999998</v>
      </c>
      <c r="E50" s="1156">
        <v>6013.28608665924</v>
      </c>
      <c r="F50" s="1157">
        <v>0.39133586326070002</v>
      </c>
      <c r="G50" s="1156">
        <v>17546.634707555848</v>
      </c>
      <c r="H50" s="1161">
        <v>7.4503685588016302E-2</v>
      </c>
      <c r="I50" s="1145">
        <v>1895</v>
      </c>
      <c r="J50" s="1161">
        <v>0.32369008449465902</v>
      </c>
      <c r="K50" s="1167"/>
      <c r="L50" s="1145">
        <v>7396.1583682151959</v>
      </c>
      <c r="M50" s="1158">
        <f t="shared" si="1"/>
        <v>0.42151435255162051</v>
      </c>
      <c r="N50" s="1145">
        <v>476.61727558585898</v>
      </c>
      <c r="O50" s="1167"/>
      <c r="Q50"/>
    </row>
    <row r="51" spans="1:17" ht="15" customHeight="1">
      <c r="A51" s="7"/>
      <c r="B51" s="116"/>
      <c r="C51" s="110" t="s">
        <v>120</v>
      </c>
      <c r="D51" s="1156">
        <v>128105.72381209501</v>
      </c>
      <c r="E51" s="1156">
        <v>65187.193997059803</v>
      </c>
      <c r="F51" s="1157">
        <v>0.28755133235399055</v>
      </c>
      <c r="G51" s="1156">
        <v>94049.277814030895</v>
      </c>
      <c r="H51" s="1161">
        <v>0.10980657332687378</v>
      </c>
      <c r="I51" s="1145">
        <v>20890</v>
      </c>
      <c r="J51" s="1161">
        <v>0.34906316142222554</v>
      </c>
      <c r="K51" s="1167"/>
      <c r="L51" s="1145">
        <v>47134.10300621733</v>
      </c>
      <c r="M51" s="1158">
        <f t="shared" si="1"/>
        <v>0.50116390153913071</v>
      </c>
      <c r="N51" s="1145">
        <v>3805.3478992517498</v>
      </c>
      <c r="O51" s="1167"/>
      <c r="Q51"/>
    </row>
    <row r="52" spans="1:17" ht="15" customHeight="1">
      <c r="A52" s="7"/>
      <c r="B52" s="116"/>
      <c r="C52" s="110" t="s">
        <v>121</v>
      </c>
      <c r="D52" s="1156">
        <v>16864.367850000002</v>
      </c>
      <c r="E52" s="1156">
        <v>20528.843461335699</v>
      </c>
      <c r="F52" s="1157">
        <v>0.24910170887467351</v>
      </c>
      <c r="G52" s="1156">
        <v>21517.61492874099</v>
      </c>
      <c r="H52" s="1161">
        <v>0.49744186705535848</v>
      </c>
      <c r="I52" s="1145">
        <v>883</v>
      </c>
      <c r="J52" s="1161">
        <v>0.34814489812254257</v>
      </c>
      <c r="K52" s="1167"/>
      <c r="L52" s="1145">
        <v>15364.53621114654</v>
      </c>
      <c r="M52" s="1158">
        <f t="shared" si="1"/>
        <v>0.7140445752016964</v>
      </c>
      <c r="N52" s="1145">
        <v>3813.72176267746</v>
      </c>
      <c r="O52" s="1167"/>
      <c r="Q52"/>
    </row>
    <row r="53" spans="1:17" ht="15" customHeight="1">
      <c r="A53" s="7"/>
      <c r="B53" s="116"/>
      <c r="C53" s="110" t="s">
        <v>122</v>
      </c>
      <c r="D53" s="1156">
        <v>67054.049981358505</v>
      </c>
      <c r="E53" s="1156">
        <v>96561.280946668601</v>
      </c>
      <c r="F53" s="1157">
        <v>0.23914769104746944</v>
      </c>
      <c r="G53" s="1156">
        <v>90146.457364340298</v>
      </c>
      <c r="H53" s="1161">
        <v>1</v>
      </c>
      <c r="I53" s="1145">
        <v>2746</v>
      </c>
      <c r="J53" s="1161">
        <v>0.48140778537821671</v>
      </c>
      <c r="K53" s="1167"/>
      <c r="L53" s="1145">
        <v>98876.328864472671</v>
      </c>
      <c r="M53" s="1158">
        <f t="shared" si="1"/>
        <v>1.0968409825008352</v>
      </c>
      <c r="N53" s="1145">
        <v>35487.100090301152</v>
      </c>
      <c r="O53" s="1167"/>
      <c r="Q53"/>
    </row>
    <row r="54" spans="1:17" ht="15" customHeight="1">
      <c r="A54" s="7"/>
      <c r="B54" s="973"/>
      <c r="C54" s="972" t="s">
        <v>123</v>
      </c>
      <c r="D54" s="1163">
        <f t="shared" ref="D54:E54" si="2">SUM(D41:D53)</f>
        <v>1370274.0204180386</v>
      </c>
      <c r="E54" s="1163">
        <f t="shared" si="2"/>
        <v>710555.21423362812</v>
      </c>
      <c r="F54" s="1164">
        <v>0.33434251394716769</v>
      </c>
      <c r="G54" s="1163">
        <f>SUM(G41:G53)</f>
        <v>1459290.8485446782</v>
      </c>
      <c r="H54" s="1164">
        <v>7.7931121717497942E-2</v>
      </c>
      <c r="I54" s="1163">
        <f>SUM(I41:I53)</f>
        <v>114382</v>
      </c>
      <c r="J54" s="1164">
        <v>0.32356626650489095</v>
      </c>
      <c r="K54" s="1168"/>
      <c r="L54" s="1163">
        <f>SUM(L41:L53)</f>
        <v>404813.52489369485</v>
      </c>
      <c r="M54" s="1164">
        <f t="shared" si="1"/>
        <v>0.27740427845306326</v>
      </c>
      <c r="N54" s="1163">
        <f>SUM(N41:N53)</f>
        <v>47370.526663455144</v>
      </c>
      <c r="O54" s="1163">
        <v>-50404.711469485832</v>
      </c>
      <c r="Q54"/>
    </row>
    <row r="55" spans="1:17" ht="15" customHeight="1">
      <c r="B55" s="1558" t="s">
        <v>1184</v>
      </c>
      <c r="C55" s="123" t="s">
        <v>109</v>
      </c>
      <c r="D55" s="1156"/>
      <c r="E55" s="1156"/>
      <c r="F55" s="1157"/>
      <c r="G55" s="1156"/>
      <c r="H55" s="1161"/>
      <c r="I55" s="1145"/>
      <c r="J55" s="1161"/>
      <c r="K55" s="1166"/>
      <c r="L55" s="1145"/>
      <c r="M55" s="1158"/>
      <c r="N55" s="1156"/>
      <c r="O55" s="1166"/>
      <c r="Q55"/>
    </row>
    <row r="56" spans="1:17" ht="15" customHeight="1">
      <c r="B56" s="1559"/>
      <c r="C56" s="110" t="s">
        <v>110</v>
      </c>
      <c r="D56" s="1156">
        <v>21924.10686</v>
      </c>
      <c r="E56" s="1156">
        <v>5527.8562499999998</v>
      </c>
      <c r="F56" s="1157">
        <v>0.54323167549083784</v>
      </c>
      <c r="G56" s="1156">
        <v>24927.01347256</v>
      </c>
      <c r="H56" s="1161">
        <v>5.0000000000000001E-4</v>
      </c>
      <c r="I56" s="1145">
        <v>857</v>
      </c>
      <c r="J56" s="1161">
        <v>0.15882330615709905</v>
      </c>
      <c r="K56" s="1167"/>
      <c r="L56" s="1156">
        <v>612.77477459373586</v>
      </c>
      <c r="M56" s="1158">
        <f t="shared" si="1"/>
        <v>2.4582759393470332E-2</v>
      </c>
      <c r="N56" s="1156">
        <v>1.9794953461672709</v>
      </c>
      <c r="O56" s="1167"/>
      <c r="Q56"/>
    </row>
    <row r="57" spans="1:17" ht="15" customHeight="1">
      <c r="B57" s="1559"/>
      <c r="C57" s="110" t="s">
        <v>111</v>
      </c>
      <c r="D57" s="1156">
        <v>111828.08853000001</v>
      </c>
      <c r="E57" s="1156">
        <v>19528.44945</v>
      </c>
      <c r="F57" s="1157">
        <v>0.72405474562679117</v>
      </c>
      <c r="G57" s="1156">
        <v>129852.52684766341</v>
      </c>
      <c r="H57" s="1161">
        <v>9.9994858176705647E-4</v>
      </c>
      <c r="I57" s="1145">
        <v>5174</v>
      </c>
      <c r="J57" s="1161">
        <v>0.17480017232379039</v>
      </c>
      <c r="K57" s="1167"/>
      <c r="L57" s="1156">
        <v>5938.9399365446889</v>
      </c>
      <c r="M57" s="1158">
        <f t="shared" si="1"/>
        <v>4.5736036723505277E-2</v>
      </c>
      <c r="N57" s="1156">
        <v>22.697462188220051</v>
      </c>
      <c r="O57" s="1167"/>
      <c r="Q57"/>
    </row>
    <row r="58" spans="1:17" ht="15" customHeight="1">
      <c r="B58" s="116"/>
      <c r="C58" s="110" t="s">
        <v>112</v>
      </c>
      <c r="D58" s="1156">
        <v>403948.60249723902</v>
      </c>
      <c r="E58" s="1156">
        <v>31604.376301517699</v>
      </c>
      <c r="F58" s="1157">
        <v>0.55773355085132403</v>
      </c>
      <c r="G58" s="1156">
        <v>429947.73400169995</v>
      </c>
      <c r="H58" s="1161">
        <v>1.99968373388844E-3</v>
      </c>
      <c r="I58" s="1145">
        <v>31645</v>
      </c>
      <c r="J58" s="1161">
        <v>0.21430921110941251</v>
      </c>
      <c r="K58" s="1167"/>
      <c r="L58" s="1156">
        <v>39431.65904766458</v>
      </c>
      <c r="M58" s="1158">
        <f t="shared" si="1"/>
        <v>9.1712680238265135E-2</v>
      </c>
      <c r="N58" s="1156">
        <v>184.2668934523748</v>
      </c>
      <c r="O58" s="1167"/>
      <c r="Q58"/>
    </row>
    <row r="59" spans="1:17" ht="15" customHeight="1">
      <c r="B59" s="116"/>
      <c r="C59" s="110" t="s">
        <v>113</v>
      </c>
      <c r="D59" s="1156">
        <v>511126.11332819698</v>
      </c>
      <c r="E59" s="1156">
        <v>18779.333858339702</v>
      </c>
      <c r="F59" s="1157">
        <v>0.64320955976113203</v>
      </c>
      <c r="G59" s="1156">
        <v>527686.48187540798</v>
      </c>
      <c r="H59" s="1161">
        <v>3.9958425404372257E-3</v>
      </c>
      <c r="I59" s="1145">
        <v>46850</v>
      </c>
      <c r="J59" s="1161">
        <v>0.24847748994331598</v>
      </c>
      <c r="K59" s="1167"/>
      <c r="L59" s="1156">
        <v>87446.73935073374</v>
      </c>
      <c r="M59" s="1158">
        <f t="shared" si="1"/>
        <v>0.165717224818696</v>
      </c>
      <c r="N59" s="1156">
        <v>524.25464059711783</v>
      </c>
      <c r="O59" s="1167"/>
      <c r="Q59"/>
    </row>
    <row r="60" spans="1:17" ht="15" customHeight="1">
      <c r="B60" s="116"/>
      <c r="C60" s="110" t="s">
        <v>114</v>
      </c>
      <c r="D60" s="1156">
        <v>330690.68226960301</v>
      </c>
      <c r="E60" s="1156">
        <v>28587.7418001777</v>
      </c>
      <c r="F60" s="1157">
        <v>0.54364119293719437</v>
      </c>
      <c r="G60" s="1156">
        <v>345102.05191181012</v>
      </c>
      <c r="H60" s="1161">
        <v>6.9860241334710003E-3</v>
      </c>
      <c r="I60" s="1145">
        <v>31687</v>
      </c>
      <c r="J60" s="1161">
        <v>0.27572686786321959</v>
      </c>
      <c r="K60" s="1167"/>
      <c r="L60" s="1156">
        <v>86537.752686107051</v>
      </c>
      <c r="M60" s="1158">
        <f t="shared" si="1"/>
        <v>0.25075989031853552</v>
      </c>
      <c r="N60" s="1156">
        <v>665.71864591048961</v>
      </c>
      <c r="O60" s="1167"/>
      <c r="Q60"/>
    </row>
    <row r="61" spans="1:17" ht="15" customHeight="1">
      <c r="B61" s="116"/>
      <c r="C61" s="110" t="s">
        <v>115</v>
      </c>
      <c r="D61" s="1156">
        <v>223128.04110000102</v>
      </c>
      <c r="E61" s="1156">
        <v>5244.2187300000005</v>
      </c>
      <c r="F61" s="1157">
        <v>0.73416330595237766</v>
      </c>
      <c r="G61" s="1156">
        <v>223993.44747188615</v>
      </c>
      <c r="H61" s="1161">
        <v>1.2976725785514585E-2</v>
      </c>
      <c r="I61" s="1145">
        <v>22557</v>
      </c>
      <c r="J61" s="1161">
        <v>0.26548132090805282</v>
      </c>
      <c r="K61" s="1167"/>
      <c r="L61" s="1156">
        <v>70876.414889752865</v>
      </c>
      <c r="M61" s="1158">
        <f t="shared" si="1"/>
        <v>0.31642182255643303</v>
      </c>
      <c r="N61" s="1156">
        <v>772.61532720009234</v>
      </c>
      <c r="O61" s="1167"/>
      <c r="Q61"/>
    </row>
    <row r="62" spans="1:17" ht="15" customHeight="1">
      <c r="B62" s="116"/>
      <c r="C62" s="110" t="s">
        <v>116</v>
      </c>
      <c r="D62" s="1156">
        <v>139223.820959312</v>
      </c>
      <c r="E62" s="1156">
        <v>4444.6204061325798</v>
      </c>
      <c r="F62" s="1157">
        <v>0.66292534233326594</v>
      </c>
      <c r="G62" s="1156">
        <v>140813.69533489388</v>
      </c>
      <c r="H62" s="1161">
        <v>2.2977303708494001E-2</v>
      </c>
      <c r="I62" s="1145">
        <v>15052</v>
      </c>
      <c r="J62" s="1161">
        <v>0.27455061453163909</v>
      </c>
      <c r="K62" s="1167"/>
      <c r="L62" s="1156">
        <v>54322.437827872098</v>
      </c>
      <c r="M62" s="1158">
        <f t="shared" si="1"/>
        <v>0.38577524507597311</v>
      </c>
      <c r="N62" s="1156">
        <v>888.95938501451667</v>
      </c>
      <c r="O62" s="1167"/>
      <c r="Q62"/>
    </row>
    <row r="63" spans="1:17" ht="15" customHeight="1">
      <c r="B63" s="116"/>
      <c r="C63" s="110" t="s">
        <v>117</v>
      </c>
      <c r="D63" s="1156">
        <v>93395.402794133697</v>
      </c>
      <c r="E63" s="1156">
        <v>2894.2695800000001</v>
      </c>
      <c r="F63" s="1157">
        <v>0.82537482773326165</v>
      </c>
      <c r="G63" s="1156">
        <v>94307.38140819082</v>
      </c>
      <c r="H63" s="1161">
        <v>3.6930275806448983E-2</v>
      </c>
      <c r="I63" s="1145">
        <v>10936</v>
      </c>
      <c r="J63" s="1161">
        <v>0.27605911808928363</v>
      </c>
      <c r="K63" s="1167"/>
      <c r="L63" s="1156">
        <v>39268.158134224803</v>
      </c>
      <c r="M63" s="1158">
        <f t="shared" si="1"/>
        <v>0.41638477866605539</v>
      </c>
      <c r="N63" s="1156">
        <v>962.78795822807183</v>
      </c>
      <c r="O63" s="1167"/>
      <c r="Q63"/>
    </row>
    <row r="64" spans="1:17" ht="15" customHeight="1">
      <c r="B64" s="116"/>
      <c r="C64" s="110" t="s">
        <v>118</v>
      </c>
      <c r="D64" s="1156">
        <v>80436.330840000301</v>
      </c>
      <c r="E64" s="1156">
        <v>2049.1526100000001</v>
      </c>
      <c r="F64" s="1157">
        <v>0.74711143030875571</v>
      </c>
      <c r="G64" s="1156">
        <v>77982.432740697026</v>
      </c>
      <c r="H64" s="1161">
        <v>5.8940820234226692E-2</v>
      </c>
      <c r="I64" s="1145">
        <v>8606</v>
      </c>
      <c r="J64" s="1161">
        <v>0.28921507054855455</v>
      </c>
      <c r="K64" s="1167"/>
      <c r="L64" s="1156">
        <v>35745.088669068755</v>
      </c>
      <c r="M64" s="1158">
        <f t="shared" si="1"/>
        <v>0.4583736030386022</v>
      </c>
      <c r="N64" s="1156">
        <v>1330.3973525468127</v>
      </c>
      <c r="O64" s="1167"/>
      <c r="Q64"/>
    </row>
    <row r="65" spans="1:17" ht="15" customHeight="1">
      <c r="A65" s="7"/>
      <c r="B65" s="116"/>
      <c r="C65" s="110" t="s">
        <v>119</v>
      </c>
      <c r="D65" s="1156">
        <v>69668.003710111705</v>
      </c>
      <c r="E65" s="1156">
        <v>1648.2301871269499</v>
      </c>
      <c r="F65" s="1157">
        <v>0.75065755870675854</v>
      </c>
      <c r="G65" s="1156">
        <v>67702.234398166998</v>
      </c>
      <c r="H65" s="1161">
        <v>8.2949118238616476E-2</v>
      </c>
      <c r="I65" s="1145">
        <v>6948</v>
      </c>
      <c r="J65" s="1161">
        <v>0.32846874794935033</v>
      </c>
      <c r="K65" s="1167"/>
      <c r="L65" s="1156">
        <v>37379.923670756267</v>
      </c>
      <c r="M65" s="1158">
        <f t="shared" si="1"/>
        <v>0.55212245213236721</v>
      </c>
      <c r="N65" s="1156">
        <v>1845.6904396478315</v>
      </c>
      <c r="O65" s="1167"/>
      <c r="Q65"/>
    </row>
    <row r="66" spans="1:17" ht="15" customHeight="1">
      <c r="A66" s="7"/>
      <c r="B66" s="116"/>
      <c r="C66" s="110" t="s">
        <v>120</v>
      </c>
      <c r="D66" s="1156">
        <v>104655.97839</v>
      </c>
      <c r="E66" s="1156">
        <v>3603.4775</v>
      </c>
      <c r="F66" s="1157">
        <v>0.36556879588167818</v>
      </c>
      <c r="G66" s="1156">
        <v>101376.37428837772</v>
      </c>
      <c r="H66" s="1161">
        <v>0.11493498307517246</v>
      </c>
      <c r="I66" s="1145">
        <v>12576</v>
      </c>
      <c r="J66" s="1161">
        <v>0.321348537425237</v>
      </c>
      <c r="K66" s="1167"/>
      <c r="L66" s="1156">
        <v>60189.535720281761</v>
      </c>
      <c r="M66" s="1158">
        <f t="shared" si="1"/>
        <v>0.59372349961012749</v>
      </c>
      <c r="N66" s="1156">
        <v>3746.2012444710017</v>
      </c>
      <c r="O66" s="1167"/>
      <c r="Q66"/>
    </row>
    <row r="67" spans="1:17" ht="15" customHeight="1">
      <c r="A67" s="7"/>
      <c r="B67" s="116"/>
      <c r="C67" s="110" t="s">
        <v>121</v>
      </c>
      <c r="D67" s="1156">
        <v>29010.429260000099</v>
      </c>
      <c r="E67" s="1156">
        <v>1402.7948600000002</v>
      </c>
      <c r="F67" s="1157">
        <v>0.26234614171882548</v>
      </c>
      <c r="G67" s="1156">
        <v>29369.672358744101</v>
      </c>
      <c r="H67" s="1161">
        <v>0.44604933971094129</v>
      </c>
      <c r="I67" s="1145">
        <v>2634</v>
      </c>
      <c r="J67" s="1161">
        <v>0.31598782514918816</v>
      </c>
      <c r="K67" s="1167"/>
      <c r="L67" s="1156">
        <v>24276.306236331046</v>
      </c>
      <c r="M67" s="1158">
        <f t="shared" si="1"/>
        <v>0.82657735979486913</v>
      </c>
      <c r="N67" s="1156">
        <v>4217.6923645422648</v>
      </c>
      <c r="O67" s="1167"/>
      <c r="Q67"/>
    </row>
    <row r="68" spans="1:17" ht="15" customHeight="1">
      <c r="A68" s="7"/>
      <c r="B68" s="116"/>
      <c r="C68" s="110" t="s">
        <v>122</v>
      </c>
      <c r="D68" s="1156">
        <v>153092.25541850799</v>
      </c>
      <c r="E68" s="1156">
        <v>2639.2824300000002</v>
      </c>
      <c r="F68" s="1157">
        <v>0.25125745598965699</v>
      </c>
      <c r="G68" s="1156">
        <v>153755.39480750798</v>
      </c>
      <c r="H68" s="1161">
        <v>1</v>
      </c>
      <c r="I68" s="1145">
        <v>10068</v>
      </c>
      <c r="J68" s="1161">
        <v>0.55706199249042609</v>
      </c>
      <c r="K68" s="1167"/>
      <c r="L68" s="1156">
        <v>167810.82982208632</v>
      </c>
      <c r="M68" s="1158">
        <f t="shared" si="1"/>
        <v>1.0914142559496847</v>
      </c>
      <c r="N68" s="1156">
        <v>72226.420201854649</v>
      </c>
      <c r="O68" s="1167"/>
      <c r="Q68"/>
    </row>
    <row r="69" spans="1:17" ht="15" customHeight="1">
      <c r="A69" s="7"/>
      <c r="B69" s="973"/>
      <c r="C69" s="972" t="s">
        <v>123</v>
      </c>
      <c r="D69" s="1163">
        <f>SUM(D56:D68)</f>
        <v>2272127.8559571053</v>
      </c>
      <c r="E69" s="1163">
        <f>SUM(E56:E68)</f>
        <v>127953.80396329463</v>
      </c>
      <c r="F69" s="1164">
        <v>0.59937268386946907</v>
      </c>
      <c r="G69" s="1163">
        <f>SUM(G56:G68)</f>
        <v>2346816.4409176065</v>
      </c>
      <c r="H69" s="1164">
        <v>8.6804498908831712E-2</v>
      </c>
      <c r="I69" s="1163">
        <v>205590</v>
      </c>
      <c r="J69" s="1164">
        <v>0.27335763409880803</v>
      </c>
      <c r="K69" s="1168"/>
      <c r="L69" s="1163">
        <f>SUM(L56:L68)</f>
        <v>709836.56076601776</v>
      </c>
      <c r="M69" s="1164">
        <f t="shared" si="1"/>
        <v>0.30246786599486719</v>
      </c>
      <c r="N69" s="1163">
        <f>SUM(N56:N68)</f>
        <v>87389.681410999605</v>
      </c>
      <c r="O69" s="1163">
        <v>-91164.787967742523</v>
      </c>
      <c r="Q69"/>
    </row>
    <row r="70" spans="1:17" ht="15" customHeight="1" thickBot="1">
      <c r="A70" s="7"/>
      <c r="B70" s="136" t="s">
        <v>2</v>
      </c>
      <c r="C70" s="124"/>
      <c r="D70" s="125">
        <f>D69+D54+D39+D24</f>
        <v>28069242.679299656</v>
      </c>
      <c r="E70" s="125">
        <f>E69+E54+E39+E24</f>
        <v>3008668.9551272322</v>
      </c>
      <c r="F70" s="126" t="s">
        <v>435</v>
      </c>
      <c r="G70" s="125">
        <f>G69+G54+G39+G24</f>
        <v>29076765.631629616</v>
      </c>
      <c r="H70" s="126" t="s">
        <v>435</v>
      </c>
      <c r="I70" s="125">
        <f>I69+I54+I39+I24</f>
        <v>2336396</v>
      </c>
      <c r="J70" s="126" t="s">
        <v>435</v>
      </c>
      <c r="K70" s="249"/>
      <c r="L70" s="125">
        <f>L69+L54+L39+L24</f>
        <v>6250842.8120599575</v>
      </c>
      <c r="M70" s="127" t="s">
        <v>435</v>
      </c>
      <c r="N70" s="125">
        <f t="shared" ref="N70:O70" si="3">N69+N54+N39+N24</f>
        <v>431802.86019221292</v>
      </c>
      <c r="O70" s="125">
        <f t="shared" si="3"/>
        <v>-325456.05147327879</v>
      </c>
      <c r="Q70"/>
    </row>
    <row r="71" spans="1:17" ht="15" customHeight="1" thickTop="1">
      <c r="B71" s="137" t="s">
        <v>1180</v>
      </c>
      <c r="C71" s="41"/>
      <c r="D71" s="41"/>
      <c r="E71" s="41"/>
      <c r="F71" s="41"/>
      <c r="G71" s="41"/>
      <c r="H71" s="41"/>
      <c r="I71" s="41"/>
      <c r="J71" s="41"/>
      <c r="K71" s="41"/>
      <c r="L71" s="41"/>
      <c r="M71" s="41"/>
      <c r="N71" s="41"/>
      <c r="O71" s="41"/>
      <c r="Q71"/>
    </row>
    <row r="72" spans="1:17" ht="15" customHeight="1">
      <c r="O72" s="583"/>
      <c r="Q72"/>
    </row>
    <row r="73" spans="1:17" ht="15" customHeight="1">
      <c r="C73" s="1507" t="s">
        <v>2115</v>
      </c>
      <c r="D73" s="1507"/>
      <c r="E73" s="1507"/>
      <c r="F73" s="1507"/>
      <c r="G73" s="1507"/>
      <c r="H73" s="1507"/>
      <c r="I73" s="1507"/>
      <c r="J73" s="1507"/>
      <c r="K73" s="1507"/>
      <c r="L73" s="1507"/>
      <c r="M73" s="1507"/>
      <c r="N73" s="1507"/>
      <c r="O73" s="1507"/>
      <c r="Q73"/>
    </row>
    <row r="74" spans="1:17" ht="15" customHeight="1">
      <c r="C74" s="780"/>
      <c r="D74" s="780" t="s">
        <v>84</v>
      </c>
      <c r="E74" s="780" t="s">
        <v>85</v>
      </c>
      <c r="F74" s="780" t="s">
        <v>86</v>
      </c>
      <c r="G74" s="780" t="s">
        <v>87</v>
      </c>
      <c r="H74" s="780" t="s">
        <v>88</v>
      </c>
      <c r="I74" s="780" t="s">
        <v>89</v>
      </c>
      <c r="J74" s="780" t="s">
        <v>90</v>
      </c>
      <c r="K74" s="780" t="s">
        <v>451</v>
      </c>
      <c r="L74" s="780" t="s">
        <v>452</v>
      </c>
      <c r="M74" s="780" t="s">
        <v>453</v>
      </c>
      <c r="N74" s="780" t="s">
        <v>454</v>
      </c>
      <c r="O74" s="780" t="s">
        <v>455</v>
      </c>
      <c r="Q74"/>
    </row>
    <row r="75" spans="1:17" ht="45" customHeight="1">
      <c r="B75" s="585"/>
      <c r="C75" s="1358" t="s">
        <v>1169</v>
      </c>
      <c r="D75" s="1357" t="s">
        <v>1170</v>
      </c>
      <c r="E75" s="1357" t="s">
        <v>1171</v>
      </c>
      <c r="F75" s="1357" t="s">
        <v>1172</v>
      </c>
      <c r="G75" s="1357" t="s">
        <v>1173</v>
      </c>
      <c r="H75" s="1357" t="s">
        <v>1174</v>
      </c>
      <c r="I75" s="1357" t="s">
        <v>1175</v>
      </c>
      <c r="J75" s="1358" t="s">
        <v>1176</v>
      </c>
      <c r="K75" s="1357" t="s">
        <v>1177</v>
      </c>
      <c r="L75" s="1357" t="s">
        <v>1</v>
      </c>
      <c r="M75" s="1357" t="s">
        <v>1167</v>
      </c>
      <c r="N75" s="1358" t="s">
        <v>107</v>
      </c>
      <c r="O75" s="1357" t="s">
        <v>1178</v>
      </c>
      <c r="Q75"/>
    </row>
    <row r="76" spans="1:17" ht="15" customHeight="1">
      <c r="B76" s="1558" t="s">
        <v>1181</v>
      </c>
      <c r="C76" s="110" t="s">
        <v>109</v>
      </c>
      <c r="D76" s="111"/>
      <c r="E76" s="111"/>
      <c r="F76" s="112"/>
      <c r="G76" s="111"/>
      <c r="H76" s="111"/>
      <c r="I76" s="111"/>
      <c r="J76" s="111"/>
      <c r="K76" s="248"/>
      <c r="L76" s="114"/>
      <c r="M76" s="113"/>
      <c r="N76" s="111"/>
      <c r="O76" s="248"/>
      <c r="Q76"/>
    </row>
    <row r="77" spans="1:17" ht="15" customHeight="1">
      <c r="B77" s="1559"/>
      <c r="C77" s="110" t="s">
        <v>110</v>
      </c>
      <c r="D77" s="111">
        <v>95476.141729999901</v>
      </c>
      <c r="E77" s="111">
        <v>2430.7869100000003</v>
      </c>
      <c r="F77" s="117">
        <v>0.87980000000000003</v>
      </c>
      <c r="G77" s="55">
        <v>97614.749539584096</v>
      </c>
      <c r="H77" s="117">
        <v>5.0000000000000001E-4</v>
      </c>
      <c r="I77" s="55">
        <v>1309</v>
      </c>
      <c r="J77" s="117">
        <v>0.1638</v>
      </c>
      <c r="K77" s="139"/>
      <c r="L77" s="55">
        <v>2334.2485117241281</v>
      </c>
      <c r="M77" s="113">
        <v>2.3900000000000001E-2</v>
      </c>
      <c r="N77" s="55">
        <v>7.9949195027062832</v>
      </c>
      <c r="O77" s="139"/>
      <c r="Q77"/>
    </row>
    <row r="78" spans="1:17" ht="15" customHeight="1">
      <c r="B78" s="1559"/>
      <c r="C78" s="110" t="s">
        <v>111</v>
      </c>
      <c r="D78" s="111">
        <v>9324588.7007970382</v>
      </c>
      <c r="E78" s="111">
        <v>49371.851330182202</v>
      </c>
      <c r="F78" s="117">
        <v>0.98460000000000003</v>
      </c>
      <c r="G78" s="55">
        <v>9497930.3464274667</v>
      </c>
      <c r="H78" s="117">
        <v>8.9999999999999998E-4</v>
      </c>
      <c r="I78" s="55">
        <v>168230</v>
      </c>
      <c r="J78" s="117">
        <v>0.20349999999999999</v>
      </c>
      <c r="K78" s="139"/>
      <c r="L78" s="55">
        <v>445578.79326266609</v>
      </c>
      <c r="M78" s="113">
        <v>4.6899999999999997E-2</v>
      </c>
      <c r="N78" s="55">
        <v>1743.6724608974368</v>
      </c>
      <c r="O78" s="139"/>
      <c r="Q78"/>
    </row>
    <row r="79" spans="1:17" ht="15" customHeight="1">
      <c r="B79" s="116"/>
      <c r="C79" s="110" t="s">
        <v>112</v>
      </c>
      <c r="D79" s="111">
        <v>4302874.3439912461</v>
      </c>
      <c r="E79" s="111">
        <v>52370.780162706098</v>
      </c>
      <c r="F79" s="117">
        <v>0.99029999999999996</v>
      </c>
      <c r="G79" s="55">
        <v>4416448.4789159335</v>
      </c>
      <c r="H79" s="117">
        <v>2E-3</v>
      </c>
      <c r="I79" s="55">
        <v>64198</v>
      </c>
      <c r="J79" s="117">
        <v>0.19059999999999999</v>
      </c>
      <c r="K79" s="139"/>
      <c r="L79" s="55">
        <v>344702.41712246789</v>
      </c>
      <c r="M79" s="113">
        <v>7.8E-2</v>
      </c>
      <c r="N79" s="55">
        <v>1636.1454226506496</v>
      </c>
      <c r="O79" s="139"/>
      <c r="Q79"/>
    </row>
    <row r="80" spans="1:17" ht="15" customHeight="1">
      <c r="B80" s="116"/>
      <c r="C80" s="110" t="s">
        <v>113</v>
      </c>
      <c r="D80" s="111">
        <v>2438620.4807195794</v>
      </c>
      <c r="E80" s="111">
        <v>16850.26822087793</v>
      </c>
      <c r="F80" s="117">
        <v>0.95489999999999997</v>
      </c>
      <c r="G80" s="55">
        <v>2487528.8607943263</v>
      </c>
      <c r="H80" s="117">
        <v>4.0000000000000001E-3</v>
      </c>
      <c r="I80" s="55">
        <v>38616</v>
      </c>
      <c r="J80" s="117">
        <v>0.1898</v>
      </c>
      <c r="K80" s="139"/>
      <c r="L80" s="55">
        <v>327343.27089526609</v>
      </c>
      <c r="M80" s="113">
        <v>0.13159999999999999</v>
      </c>
      <c r="N80" s="55">
        <v>1876.0361893006109</v>
      </c>
      <c r="O80" s="139"/>
      <c r="Q80"/>
    </row>
    <row r="81" spans="2:17" ht="15" customHeight="1">
      <c r="B81" s="116"/>
      <c r="C81" s="110" t="s">
        <v>114</v>
      </c>
      <c r="D81" s="111">
        <v>1681472.1657685312</v>
      </c>
      <c r="E81" s="111">
        <v>9976.0664764074609</v>
      </c>
      <c r="F81" s="117">
        <v>0.88239999999999996</v>
      </c>
      <c r="G81" s="55">
        <v>1682572.8079154596</v>
      </c>
      <c r="H81" s="117">
        <v>7.0000000000000001E-3</v>
      </c>
      <c r="I81" s="55">
        <v>26972</v>
      </c>
      <c r="J81" s="117">
        <v>0.20030000000000001</v>
      </c>
      <c r="K81" s="139"/>
      <c r="L81" s="55">
        <v>347661.39386559959</v>
      </c>
      <c r="M81" s="113">
        <v>0.20660000000000001</v>
      </c>
      <c r="N81" s="55">
        <v>2370.8266887006239</v>
      </c>
      <c r="O81" s="139"/>
      <c r="Q81"/>
    </row>
    <row r="82" spans="2:17" ht="15" customHeight="1">
      <c r="B82" s="116"/>
      <c r="C82" s="110" t="s">
        <v>115</v>
      </c>
      <c r="D82" s="111">
        <v>1082008.1651550478</v>
      </c>
      <c r="E82" s="111">
        <v>5334.3383828999195</v>
      </c>
      <c r="F82" s="117">
        <v>0.93479999999999996</v>
      </c>
      <c r="G82" s="55">
        <v>1077543.5678618702</v>
      </c>
      <c r="H82" s="117">
        <v>1.29E-2</v>
      </c>
      <c r="I82" s="55">
        <v>17861</v>
      </c>
      <c r="J82" s="117">
        <v>0.20250000000000001</v>
      </c>
      <c r="K82" s="139"/>
      <c r="L82" s="55">
        <v>336397.67725950596</v>
      </c>
      <c r="M82" s="113">
        <v>0.31219999999999998</v>
      </c>
      <c r="N82" s="55">
        <v>2820.3396410059313</v>
      </c>
      <c r="O82" s="139"/>
      <c r="Q82"/>
    </row>
    <row r="83" spans="2:17" ht="15" customHeight="1">
      <c r="B83" s="116"/>
      <c r="C83" s="110" t="s">
        <v>116</v>
      </c>
      <c r="D83" s="111">
        <v>757255.23297486396</v>
      </c>
      <c r="E83" s="111">
        <v>5348.9486951387007</v>
      </c>
      <c r="F83" s="117">
        <v>0.84599999999999997</v>
      </c>
      <c r="G83" s="55">
        <v>747247.49904619646</v>
      </c>
      <c r="H83" s="117">
        <v>2.2800000000000001E-2</v>
      </c>
      <c r="I83" s="55">
        <v>12688</v>
      </c>
      <c r="J83" s="117">
        <v>0.2019</v>
      </c>
      <c r="K83" s="139"/>
      <c r="L83" s="55">
        <v>332205.89089618908</v>
      </c>
      <c r="M83" s="113">
        <v>0.4446</v>
      </c>
      <c r="N83" s="55">
        <v>3442.0808648096604</v>
      </c>
      <c r="O83" s="139"/>
      <c r="Q83"/>
    </row>
    <row r="84" spans="2:17" ht="15" customHeight="1">
      <c r="B84" s="116"/>
      <c r="C84" s="110" t="s">
        <v>117</v>
      </c>
      <c r="D84" s="111">
        <v>753374.21239829855</v>
      </c>
      <c r="E84" s="111">
        <v>1999.5760763183478</v>
      </c>
      <c r="F84" s="117">
        <v>1.7239</v>
      </c>
      <c r="G84" s="55">
        <v>762745.02529392298</v>
      </c>
      <c r="H84" s="117">
        <v>3.7199999999999997E-2</v>
      </c>
      <c r="I84" s="55">
        <v>13380</v>
      </c>
      <c r="J84" s="117">
        <v>0.19239999999999999</v>
      </c>
      <c r="K84" s="139"/>
      <c r="L84" s="55">
        <v>427808.16637256293</v>
      </c>
      <c r="M84" s="113">
        <v>0.56089999999999995</v>
      </c>
      <c r="N84" s="55">
        <v>5472.7010685060268</v>
      </c>
      <c r="O84" s="139"/>
      <c r="Q84"/>
    </row>
    <row r="85" spans="2:17" ht="15" customHeight="1">
      <c r="B85" s="116"/>
      <c r="C85" s="110" t="s">
        <v>118</v>
      </c>
      <c r="D85" s="111">
        <v>529673.65865585313</v>
      </c>
      <c r="E85" s="111">
        <v>95.859623777677513</v>
      </c>
      <c r="F85" s="117">
        <v>11.197100000000001</v>
      </c>
      <c r="G85" s="55">
        <v>476308.46071974351</v>
      </c>
      <c r="H85" s="117">
        <v>5.9400000000000001E-2</v>
      </c>
      <c r="I85" s="55">
        <v>8308</v>
      </c>
      <c r="J85" s="117">
        <v>0.1933</v>
      </c>
      <c r="K85" s="139"/>
      <c r="L85" s="55">
        <v>343562.47201326408</v>
      </c>
      <c r="M85" s="113">
        <v>0.72130000000000005</v>
      </c>
      <c r="N85" s="55">
        <v>5486.9991580248707</v>
      </c>
      <c r="O85" s="139"/>
      <c r="Q85"/>
    </row>
    <row r="86" spans="2:17" ht="15" customHeight="1">
      <c r="B86" s="116"/>
      <c r="C86" s="110" t="s">
        <v>119</v>
      </c>
      <c r="D86" s="111">
        <v>360290.25306894939</v>
      </c>
      <c r="E86" s="111">
        <v>1049.5246105773401</v>
      </c>
      <c r="F86" s="117">
        <v>0.72860000000000003</v>
      </c>
      <c r="G86" s="55">
        <v>309447.01809104276</v>
      </c>
      <c r="H86" s="117">
        <v>8.48E-2</v>
      </c>
      <c r="I86" s="55">
        <v>5515</v>
      </c>
      <c r="J86" s="117">
        <v>0.1888</v>
      </c>
      <c r="K86" s="139"/>
      <c r="L86" s="55">
        <v>257402.4755679025</v>
      </c>
      <c r="M86" s="113">
        <v>0.83179999999999998</v>
      </c>
      <c r="N86" s="55">
        <v>5027.6416478760948</v>
      </c>
      <c r="O86" s="139"/>
      <c r="Q86"/>
    </row>
    <row r="87" spans="2:17" ht="15" customHeight="1">
      <c r="B87" s="116"/>
      <c r="C87" s="110" t="s">
        <v>120</v>
      </c>
      <c r="D87" s="111">
        <v>819887.36780944304</v>
      </c>
      <c r="E87" s="111">
        <v>10928.54492</v>
      </c>
      <c r="F87" s="117">
        <v>0.66679999999999995</v>
      </c>
      <c r="G87" s="55">
        <v>733748.31529168773</v>
      </c>
      <c r="H87" s="117">
        <v>0.1149</v>
      </c>
      <c r="I87" s="55">
        <v>12350</v>
      </c>
      <c r="J87" s="117">
        <v>0.16930000000000001</v>
      </c>
      <c r="K87" s="139"/>
      <c r="L87" s="55">
        <v>604430.24126342428</v>
      </c>
      <c r="M87" s="113">
        <v>0.82379999999999998</v>
      </c>
      <c r="N87" s="55">
        <v>14285.815383383495</v>
      </c>
      <c r="O87" s="139"/>
      <c r="Q87"/>
    </row>
    <row r="88" spans="2:17" ht="15" customHeight="1">
      <c r="B88" s="116"/>
      <c r="C88" s="110" t="s">
        <v>121</v>
      </c>
      <c r="D88" s="111">
        <v>228292.22282383189</v>
      </c>
      <c r="E88" s="111">
        <v>302.38219683399029</v>
      </c>
      <c r="F88" s="117">
        <v>1</v>
      </c>
      <c r="G88" s="55">
        <v>228568.19868066587</v>
      </c>
      <c r="H88" s="117">
        <v>0.35249999999999998</v>
      </c>
      <c r="I88" s="55">
        <v>3385</v>
      </c>
      <c r="J88" s="117">
        <v>0.21510000000000001</v>
      </c>
      <c r="K88" s="139"/>
      <c r="L88" s="55">
        <v>275562.93769863673</v>
      </c>
      <c r="M88" s="113">
        <v>1.2056</v>
      </c>
      <c r="N88" s="55">
        <v>16272.696346020814</v>
      </c>
      <c r="O88" s="139"/>
      <c r="Q88"/>
    </row>
    <row r="89" spans="2:17" ht="15" customHeight="1">
      <c r="B89" s="116"/>
      <c r="C89" s="110" t="s">
        <v>126</v>
      </c>
      <c r="D89" s="111">
        <v>875695.66430998419</v>
      </c>
      <c r="E89" s="111">
        <v>345.53328652333812</v>
      </c>
      <c r="F89" s="117">
        <v>0.99099999999999999</v>
      </c>
      <c r="G89" s="55">
        <v>876038.07386633346</v>
      </c>
      <c r="H89" s="117">
        <v>1</v>
      </c>
      <c r="I89" s="55">
        <v>10319</v>
      </c>
      <c r="J89" s="117">
        <v>0.30599999999999999</v>
      </c>
      <c r="K89" s="139"/>
      <c r="L89" s="55">
        <v>857210.69854756317</v>
      </c>
      <c r="M89" s="113">
        <v>0.97850000000000004</v>
      </c>
      <c r="N89" s="55">
        <v>221791.91670628596</v>
      </c>
      <c r="O89" s="139"/>
      <c r="Q89"/>
    </row>
    <row r="90" spans="2:17" ht="15" customHeight="1">
      <c r="B90" s="973"/>
      <c r="C90" s="972" t="s">
        <v>123</v>
      </c>
      <c r="D90" s="119">
        <v>23249508.61020267</v>
      </c>
      <c r="E90" s="119">
        <v>156404.46089224296</v>
      </c>
      <c r="F90" s="1074">
        <v>0.96050000000000002</v>
      </c>
      <c r="G90" s="119">
        <v>23393741.402444229</v>
      </c>
      <c r="H90" s="1074">
        <v>5.0999999999999997E-2</v>
      </c>
      <c r="I90" s="119">
        <v>383131</v>
      </c>
      <c r="J90" s="1074">
        <v>0.20119999999999999</v>
      </c>
      <c r="K90" s="131"/>
      <c r="L90" s="119">
        <v>4902200.6832767716</v>
      </c>
      <c r="M90" s="1075">
        <v>0.20960000000000001</v>
      </c>
      <c r="N90" s="119">
        <v>282234.86649696488</v>
      </c>
      <c r="O90" s="119">
        <v>-189406.82266379418</v>
      </c>
      <c r="Q90"/>
    </row>
    <row r="91" spans="2:17" ht="15" customHeight="1">
      <c r="B91" s="1558" t="s">
        <v>1182</v>
      </c>
      <c r="C91" s="123" t="s">
        <v>109</v>
      </c>
      <c r="D91" s="111"/>
      <c r="E91" s="111"/>
      <c r="F91" s="112">
        <v>0</v>
      </c>
      <c r="G91" s="111"/>
      <c r="H91" s="111">
        <v>0</v>
      </c>
      <c r="I91" s="111"/>
      <c r="J91" s="111">
        <v>0</v>
      </c>
      <c r="K91" s="248"/>
      <c r="L91" s="114"/>
      <c r="M91" s="113">
        <v>0</v>
      </c>
      <c r="N91" s="111"/>
      <c r="O91" s="248"/>
      <c r="Q91"/>
    </row>
    <row r="92" spans="2:17" ht="15" customHeight="1">
      <c r="B92" s="1559"/>
      <c r="C92" s="110" t="s">
        <v>110</v>
      </c>
      <c r="D92" s="111">
        <v>2007.32896601063</v>
      </c>
      <c r="E92" s="111">
        <v>118520.06974999901</v>
      </c>
      <c r="F92" s="112">
        <v>0.12790000000000001</v>
      </c>
      <c r="G92" s="111">
        <v>17163.577055044429</v>
      </c>
      <c r="H92" s="117">
        <v>5.0000000000000001E-4</v>
      </c>
      <c r="I92" s="55">
        <v>62645</v>
      </c>
      <c r="J92" s="117">
        <v>0.62170000000000003</v>
      </c>
      <c r="K92" s="139"/>
      <c r="L92" s="55">
        <v>378.53988118901532</v>
      </c>
      <c r="M92" s="113">
        <v>2.2100000000000002E-2</v>
      </c>
      <c r="N92" s="111">
        <v>5.3352035999298941</v>
      </c>
      <c r="O92" s="139"/>
      <c r="Q92"/>
    </row>
    <row r="93" spans="2:17" ht="15" customHeight="1">
      <c r="B93" s="1559"/>
      <c r="C93" s="110" t="s">
        <v>111</v>
      </c>
      <c r="D93" s="111">
        <v>75315.571794119809</v>
      </c>
      <c r="E93" s="111">
        <v>550778.74105761596</v>
      </c>
      <c r="F93" s="112">
        <v>0.41510000000000002</v>
      </c>
      <c r="G93" s="111">
        <v>303958.18465671083</v>
      </c>
      <c r="H93" s="117">
        <v>8.0000000000000004E-4</v>
      </c>
      <c r="I93" s="55">
        <v>296891</v>
      </c>
      <c r="J93" s="117">
        <v>0.58220000000000005</v>
      </c>
      <c r="K93" s="139"/>
      <c r="L93" s="55">
        <v>9588.9415568246604</v>
      </c>
      <c r="M93" s="113">
        <v>3.15E-2</v>
      </c>
      <c r="N93" s="111">
        <v>145.69448768042417</v>
      </c>
      <c r="O93" s="139"/>
      <c r="Q93"/>
    </row>
    <row r="94" spans="2:17" ht="15" customHeight="1">
      <c r="B94" s="116"/>
      <c r="C94" s="110" t="s">
        <v>112</v>
      </c>
      <c r="D94" s="111">
        <v>97437.240168294302</v>
      </c>
      <c r="E94" s="111">
        <v>481079.52472349798</v>
      </c>
      <c r="F94" s="112">
        <v>0.2253</v>
      </c>
      <c r="G94" s="111">
        <v>205835.06887853832</v>
      </c>
      <c r="H94" s="117">
        <v>2E-3</v>
      </c>
      <c r="I94" s="55">
        <v>258966</v>
      </c>
      <c r="J94" s="117">
        <v>0.5806</v>
      </c>
      <c r="K94" s="139"/>
      <c r="L94" s="55">
        <v>13322.25316073797</v>
      </c>
      <c r="M94" s="113">
        <v>6.4699999999999994E-2</v>
      </c>
      <c r="N94" s="111">
        <v>235.95253741120402</v>
      </c>
      <c r="O94" s="139"/>
      <c r="Q94"/>
    </row>
    <row r="95" spans="2:17" ht="15" customHeight="1">
      <c r="B95" s="116"/>
      <c r="C95" s="110" t="s">
        <v>113</v>
      </c>
      <c r="D95" s="111">
        <v>104926.201845891</v>
      </c>
      <c r="E95" s="111">
        <v>214192.60914495701</v>
      </c>
      <c r="F95" s="112">
        <v>0.30570000000000003</v>
      </c>
      <c r="G95" s="111">
        <v>170400.30910219479</v>
      </c>
      <c r="H95" s="117">
        <v>4.0000000000000001E-3</v>
      </c>
      <c r="I95" s="55">
        <v>189500</v>
      </c>
      <c r="J95" s="117">
        <v>0.58260000000000001</v>
      </c>
      <c r="K95" s="139"/>
      <c r="L95" s="55">
        <v>19416.594238418838</v>
      </c>
      <c r="M95" s="113">
        <v>0.1139</v>
      </c>
      <c r="N95" s="111">
        <v>391.78780665373904</v>
      </c>
      <c r="O95" s="139"/>
      <c r="Q95"/>
    </row>
    <row r="96" spans="2:17" ht="15" customHeight="1">
      <c r="B96" s="116"/>
      <c r="C96" s="110" t="s">
        <v>114</v>
      </c>
      <c r="D96" s="111">
        <v>94989.267246489093</v>
      </c>
      <c r="E96" s="111">
        <v>114145.163270545</v>
      </c>
      <c r="F96" s="112">
        <v>0.40939999999999999</v>
      </c>
      <c r="G96" s="111">
        <v>141718.1578005566</v>
      </c>
      <c r="H96" s="117">
        <v>7.1000000000000004E-3</v>
      </c>
      <c r="I96" s="55">
        <v>132659</v>
      </c>
      <c r="J96" s="117">
        <v>0.59099999999999997</v>
      </c>
      <c r="K96" s="139"/>
      <c r="L96" s="55">
        <v>25985.274859949088</v>
      </c>
      <c r="M96" s="113">
        <v>0.18340000000000001</v>
      </c>
      <c r="N96" s="111">
        <v>592.3433957153261</v>
      </c>
      <c r="O96" s="139"/>
      <c r="Q96"/>
    </row>
    <row r="97" spans="2:17" ht="15" customHeight="1">
      <c r="B97" s="116"/>
      <c r="C97" s="110" t="s">
        <v>115</v>
      </c>
      <c r="D97" s="111">
        <v>88139.342939657494</v>
      </c>
      <c r="E97" s="111">
        <v>71573.377311425706</v>
      </c>
      <c r="F97" s="112">
        <v>0.49280000000000002</v>
      </c>
      <c r="G97" s="111">
        <v>123407.53217883009</v>
      </c>
      <c r="H97" s="117">
        <v>1.2800000000000001E-2</v>
      </c>
      <c r="I97" s="55">
        <v>101005</v>
      </c>
      <c r="J97" s="117">
        <v>0.60760000000000003</v>
      </c>
      <c r="K97" s="139"/>
      <c r="L97" s="55">
        <v>36738.131927505703</v>
      </c>
      <c r="M97" s="113">
        <v>0.29770000000000002</v>
      </c>
      <c r="N97" s="111">
        <v>962.49687665046292</v>
      </c>
      <c r="O97" s="139"/>
      <c r="Q97"/>
    </row>
    <row r="98" spans="2:17" ht="15" customHeight="1">
      <c r="B98" s="116"/>
      <c r="C98" s="110" t="s">
        <v>116</v>
      </c>
      <c r="D98" s="111">
        <v>59008.594911526801</v>
      </c>
      <c r="E98" s="111">
        <v>36152.861083789903</v>
      </c>
      <c r="F98" s="112">
        <v>0.44640000000000002</v>
      </c>
      <c r="G98" s="111">
        <v>75148.135703602107</v>
      </c>
      <c r="H98" s="117">
        <v>2.2599999999999999E-2</v>
      </c>
      <c r="I98" s="55">
        <v>64371</v>
      </c>
      <c r="J98" s="117">
        <v>0.61380000000000001</v>
      </c>
      <c r="K98" s="139"/>
      <c r="L98" s="55">
        <v>34314.439654363487</v>
      </c>
      <c r="M98" s="113">
        <v>0.45660000000000001</v>
      </c>
      <c r="N98" s="111">
        <v>1043.0500800993191</v>
      </c>
      <c r="O98" s="139"/>
      <c r="Q98"/>
    </row>
    <row r="99" spans="2:17" ht="15" customHeight="1">
      <c r="B99" s="116"/>
      <c r="C99" s="110" t="s">
        <v>117</v>
      </c>
      <c r="D99" s="111">
        <v>45443.2233493085</v>
      </c>
      <c r="E99" s="111">
        <v>23065.830791452197</v>
      </c>
      <c r="F99" s="112">
        <v>0.40510000000000002</v>
      </c>
      <c r="G99" s="111">
        <v>54786.87726759621</v>
      </c>
      <c r="H99" s="117">
        <v>3.7699999999999997E-2</v>
      </c>
      <c r="I99" s="55">
        <v>52504</v>
      </c>
      <c r="J99" s="117">
        <v>0.6179</v>
      </c>
      <c r="K99" s="139"/>
      <c r="L99" s="55">
        <v>36111.891493004878</v>
      </c>
      <c r="M99" s="113">
        <v>0.65910000000000002</v>
      </c>
      <c r="N99" s="111">
        <v>1278.0781297997469</v>
      </c>
      <c r="O99" s="139"/>
      <c r="Q99"/>
    </row>
    <row r="100" spans="2:17" ht="15" customHeight="1">
      <c r="B100" s="116"/>
      <c r="C100" s="110" t="s">
        <v>118</v>
      </c>
      <c r="D100" s="111">
        <v>30016.514978279898</v>
      </c>
      <c r="E100" s="111">
        <v>14404.252217641599</v>
      </c>
      <c r="F100" s="112">
        <v>0.35320000000000001</v>
      </c>
      <c r="G100" s="111">
        <v>35103.448836263473</v>
      </c>
      <c r="H100" s="117">
        <v>6.0400000000000002E-2</v>
      </c>
      <c r="I100" s="55">
        <v>45329</v>
      </c>
      <c r="J100" s="117">
        <v>0.61060000000000003</v>
      </c>
      <c r="K100" s="139"/>
      <c r="L100" s="55">
        <v>31222.277408000522</v>
      </c>
      <c r="M100" s="113">
        <v>0.88939999999999997</v>
      </c>
      <c r="N100" s="111">
        <v>1296.7617541525528</v>
      </c>
      <c r="O100" s="139"/>
      <c r="Q100"/>
    </row>
    <row r="101" spans="2:17" ht="15" customHeight="1">
      <c r="B101" s="116"/>
      <c r="C101" s="110" t="s">
        <v>119</v>
      </c>
      <c r="D101" s="111">
        <v>19886.4667871417</v>
      </c>
      <c r="E101" s="111">
        <v>9550.5108640304388</v>
      </c>
      <c r="F101" s="112">
        <v>0.32590000000000002</v>
      </c>
      <c r="G101" s="111">
        <v>22999.370310439259</v>
      </c>
      <c r="H101" s="117">
        <v>9.1499999999999998E-2</v>
      </c>
      <c r="I101" s="55">
        <v>33185</v>
      </c>
      <c r="J101" s="117">
        <v>0.61450000000000005</v>
      </c>
      <c r="K101" s="139"/>
      <c r="L101" s="55">
        <v>26580.028480747533</v>
      </c>
      <c r="M101" s="113">
        <v>1.1556999999999999</v>
      </c>
      <c r="N101" s="111">
        <v>1301.7939648848831</v>
      </c>
      <c r="O101" s="139"/>
      <c r="Q101"/>
    </row>
    <row r="102" spans="2:17" ht="15" customHeight="1">
      <c r="B102" s="116"/>
      <c r="C102" s="110" t="s">
        <v>120</v>
      </c>
      <c r="D102" s="111">
        <v>26216.612612833102</v>
      </c>
      <c r="E102" s="111">
        <v>45166.145820000405</v>
      </c>
      <c r="F102" s="112">
        <v>0.1273</v>
      </c>
      <c r="G102" s="111">
        <v>31966.013388960921</v>
      </c>
      <c r="H102" s="117">
        <v>0.115</v>
      </c>
      <c r="I102" s="55">
        <v>165425</v>
      </c>
      <c r="J102" s="117">
        <v>0.60580000000000001</v>
      </c>
      <c r="K102" s="139"/>
      <c r="L102" s="55">
        <v>40984.712900603008</v>
      </c>
      <c r="M102" s="113">
        <v>1.2821</v>
      </c>
      <c r="N102" s="111">
        <v>2226.8851665197822</v>
      </c>
      <c r="O102" s="139"/>
      <c r="Q102"/>
    </row>
    <row r="103" spans="2:17" ht="15" customHeight="1">
      <c r="B103" s="116"/>
      <c r="C103" s="110" t="s">
        <v>121</v>
      </c>
      <c r="D103" s="111">
        <v>28661.3748957321</v>
      </c>
      <c r="E103" s="111">
        <v>3348.1070964570599</v>
      </c>
      <c r="F103" s="112">
        <v>0.52159999999999995</v>
      </c>
      <c r="G103" s="111">
        <v>30407.656947524374</v>
      </c>
      <c r="H103" s="117">
        <v>0.25600000000000001</v>
      </c>
      <c r="I103" s="55">
        <v>18750</v>
      </c>
      <c r="J103" s="117">
        <v>0.64949999999999997</v>
      </c>
      <c r="K103" s="139"/>
      <c r="L103" s="55">
        <v>52223.983054830409</v>
      </c>
      <c r="M103" s="113">
        <v>1.7175</v>
      </c>
      <c r="N103" s="111">
        <v>4962.2100317894228</v>
      </c>
      <c r="O103" s="139"/>
      <c r="Q103"/>
    </row>
    <row r="104" spans="2:17" ht="15" customHeight="1">
      <c r="B104" s="116"/>
      <c r="C104" s="110" t="s">
        <v>126</v>
      </c>
      <c r="D104" s="111">
        <v>37477.381042482004</v>
      </c>
      <c r="E104" s="111">
        <v>2600.45689933945</v>
      </c>
      <c r="F104" s="117">
        <v>6.6799999999999998E-2</v>
      </c>
      <c r="G104" s="111">
        <v>37651.145129154007</v>
      </c>
      <c r="H104" s="117">
        <v>1</v>
      </c>
      <c r="I104" s="55">
        <v>49644</v>
      </c>
      <c r="J104" s="117">
        <v>0.77900000000000003</v>
      </c>
      <c r="K104" s="139"/>
      <c r="L104" s="55">
        <v>51611.591943822132</v>
      </c>
      <c r="M104" s="113">
        <v>1.3708</v>
      </c>
      <c r="N104" s="111">
        <v>26138.840260859291</v>
      </c>
      <c r="O104" s="139"/>
      <c r="Q104"/>
    </row>
    <row r="105" spans="2:17" ht="15" customHeight="1">
      <c r="B105" s="973"/>
      <c r="C105" s="972" t="s">
        <v>123</v>
      </c>
      <c r="D105" s="119">
        <v>709525.12153776654</v>
      </c>
      <c r="E105" s="119">
        <v>1684577.6500307519</v>
      </c>
      <c r="F105" s="120">
        <v>0.32119999999999999</v>
      </c>
      <c r="G105" s="119">
        <v>1250545.4772554154</v>
      </c>
      <c r="H105" s="1074">
        <v>4.8800000000000003E-2</v>
      </c>
      <c r="I105" s="119">
        <v>1470874</v>
      </c>
      <c r="J105" s="1074">
        <v>0.59909999999999997</v>
      </c>
      <c r="K105" s="131"/>
      <c r="L105" s="119">
        <v>378478.6605599972</v>
      </c>
      <c r="M105" s="1075">
        <v>0.30270000000000002</v>
      </c>
      <c r="N105" s="119">
        <v>40581.229695816088</v>
      </c>
      <c r="O105" s="119">
        <v>-35611.38483080834</v>
      </c>
      <c r="Q105"/>
    </row>
    <row r="106" spans="2:17" ht="15" customHeight="1">
      <c r="B106" s="1558" t="s">
        <v>1183</v>
      </c>
      <c r="C106" s="123" t="s">
        <v>109</v>
      </c>
      <c r="D106" s="111"/>
      <c r="E106" s="111"/>
      <c r="F106" s="112">
        <v>0</v>
      </c>
      <c r="G106" s="111"/>
      <c r="H106" s="117">
        <v>0</v>
      </c>
      <c r="I106" s="55"/>
      <c r="J106" s="117">
        <v>0</v>
      </c>
      <c r="K106" s="248"/>
      <c r="L106" s="55"/>
      <c r="M106" s="113">
        <v>0</v>
      </c>
      <c r="N106" s="111"/>
      <c r="O106" s="248"/>
      <c r="Q106"/>
    </row>
    <row r="107" spans="2:17" ht="15" customHeight="1">
      <c r="B107" s="1559"/>
      <c r="C107" s="110" t="s">
        <v>110</v>
      </c>
      <c r="D107" s="111">
        <v>3396.54421</v>
      </c>
      <c r="E107" s="111">
        <v>15718.990970000001</v>
      </c>
      <c r="F107" s="112">
        <v>0.42180000000000001</v>
      </c>
      <c r="G107" s="111">
        <v>9508.5090530720008</v>
      </c>
      <c r="H107" s="117">
        <v>5.0000000000000001E-4</v>
      </c>
      <c r="I107" s="55">
        <v>272</v>
      </c>
      <c r="J107" s="117">
        <v>0.3301</v>
      </c>
      <c r="K107" s="248"/>
      <c r="L107" s="55">
        <v>377.98816065182046</v>
      </c>
      <c r="M107" s="113">
        <v>3.9800000000000002E-2</v>
      </c>
      <c r="N107" s="111">
        <v>1.58724814733888</v>
      </c>
      <c r="O107" s="139"/>
      <c r="Q107"/>
    </row>
    <row r="108" spans="2:17" ht="15" customHeight="1">
      <c r="B108" s="1559"/>
      <c r="C108" s="110" t="s">
        <v>111</v>
      </c>
      <c r="D108" s="111">
        <v>65998.782146822894</v>
      </c>
      <c r="E108" s="111">
        <v>118987.429364985</v>
      </c>
      <c r="F108" s="112">
        <v>0.36009999999999998</v>
      </c>
      <c r="G108" s="111">
        <v>123820.03238043661</v>
      </c>
      <c r="H108" s="117">
        <v>8.9999999999999998E-4</v>
      </c>
      <c r="I108" s="55">
        <v>15344</v>
      </c>
      <c r="J108" s="117">
        <v>0.32100000000000001</v>
      </c>
      <c r="K108" s="139"/>
      <c r="L108" s="55">
        <v>8093.6104763244693</v>
      </c>
      <c r="M108" s="113">
        <v>6.54E-2</v>
      </c>
      <c r="N108" s="111">
        <v>40.389757686245893</v>
      </c>
      <c r="O108" s="139"/>
      <c r="Q108"/>
    </row>
    <row r="109" spans="2:17" ht="15" customHeight="1">
      <c r="B109" s="116"/>
      <c r="C109" s="110" t="s">
        <v>112</v>
      </c>
      <c r="D109" s="111">
        <v>208652.33067765902</v>
      </c>
      <c r="E109" s="111">
        <v>133733.20065817502</v>
      </c>
      <c r="F109" s="112">
        <v>0.36059999999999998</v>
      </c>
      <c r="G109" s="111">
        <v>260224.9992398523</v>
      </c>
      <c r="H109" s="117">
        <v>1.6999999999999999E-3</v>
      </c>
      <c r="I109" s="55">
        <v>18768</v>
      </c>
      <c r="J109" s="117">
        <v>0.30719999999999997</v>
      </c>
      <c r="K109" s="139"/>
      <c r="L109" s="55">
        <v>26846.839317653197</v>
      </c>
      <c r="M109" s="113">
        <v>0.1032</v>
      </c>
      <c r="N109" s="111">
        <v>163.56792842208662</v>
      </c>
      <c r="O109" s="139"/>
      <c r="Q109"/>
    </row>
    <row r="110" spans="2:17" ht="15" customHeight="1">
      <c r="B110" s="116"/>
      <c r="C110" s="110" t="s">
        <v>113</v>
      </c>
      <c r="D110" s="111">
        <v>217585.742310523</v>
      </c>
      <c r="E110" s="111">
        <v>90980.386576397708</v>
      </c>
      <c r="F110" s="112">
        <v>0.34920000000000001</v>
      </c>
      <c r="G110" s="111">
        <v>228353.30635614961</v>
      </c>
      <c r="H110" s="117">
        <v>3.3999999999999998E-3</v>
      </c>
      <c r="I110" s="55">
        <v>13283</v>
      </c>
      <c r="J110" s="117">
        <v>0.30480000000000002</v>
      </c>
      <c r="K110" s="139"/>
      <c r="L110" s="55">
        <v>36423.773454759845</v>
      </c>
      <c r="M110" s="113">
        <v>0.1595</v>
      </c>
      <c r="N110" s="111">
        <v>283.74760447695581</v>
      </c>
      <c r="O110" s="139"/>
      <c r="Q110"/>
    </row>
    <row r="111" spans="2:17" ht="15" customHeight="1">
      <c r="B111" s="116"/>
      <c r="C111" s="110" t="s">
        <v>114</v>
      </c>
      <c r="D111" s="111">
        <v>168256.15435002299</v>
      </c>
      <c r="E111" s="111">
        <v>61425.902007853598</v>
      </c>
      <c r="F111" s="112">
        <v>0.3579</v>
      </c>
      <c r="G111" s="111">
        <v>160160.35922386192</v>
      </c>
      <c r="H111" s="117">
        <v>6.0000000000000001E-3</v>
      </c>
      <c r="I111" s="55">
        <v>9990</v>
      </c>
      <c r="J111" s="117">
        <v>0.313</v>
      </c>
      <c r="K111" s="139"/>
      <c r="L111" s="55">
        <v>35759.437610394481</v>
      </c>
      <c r="M111" s="113">
        <v>0.2233</v>
      </c>
      <c r="N111" s="111">
        <v>358.05493987890748</v>
      </c>
      <c r="O111" s="139"/>
      <c r="Q111"/>
    </row>
    <row r="112" spans="2:17" ht="15" customHeight="1">
      <c r="B112" s="116"/>
      <c r="C112" s="110" t="s">
        <v>115</v>
      </c>
      <c r="D112" s="111">
        <v>134559.34122268</v>
      </c>
      <c r="E112" s="111">
        <v>32857.053203073803</v>
      </c>
      <c r="F112" s="112">
        <v>0.30209999999999998</v>
      </c>
      <c r="G112" s="111">
        <v>111047.60760325799</v>
      </c>
      <c r="H112" s="117">
        <v>1.1299999999999999E-2</v>
      </c>
      <c r="I112" s="55">
        <v>7856</v>
      </c>
      <c r="J112" s="117">
        <v>0.30780000000000002</v>
      </c>
      <c r="K112" s="139"/>
      <c r="L112" s="55">
        <v>31671.718747890041</v>
      </c>
      <c r="M112" s="113">
        <v>0.28520000000000001</v>
      </c>
      <c r="N112" s="111">
        <v>451.57136826587487</v>
      </c>
      <c r="O112" s="139"/>
      <c r="Q112"/>
    </row>
    <row r="113" spans="2:17" ht="15" customHeight="1">
      <c r="B113" s="116"/>
      <c r="C113" s="110" t="s">
        <v>116</v>
      </c>
      <c r="D113" s="111">
        <v>95827.739291959602</v>
      </c>
      <c r="E113" s="111">
        <v>31379.806973181501</v>
      </c>
      <c r="F113" s="112">
        <v>0.51790000000000003</v>
      </c>
      <c r="G113" s="111">
        <v>78455.801639914192</v>
      </c>
      <c r="H113" s="117">
        <v>2.01E-2</v>
      </c>
      <c r="I113" s="55">
        <v>5120</v>
      </c>
      <c r="J113" s="117">
        <v>0.30059999999999998</v>
      </c>
      <c r="K113" s="139"/>
      <c r="L113" s="55">
        <v>25768.109906955749</v>
      </c>
      <c r="M113" s="113">
        <v>0.32840000000000003</v>
      </c>
      <c r="N113" s="111">
        <v>547.71591055506701</v>
      </c>
      <c r="O113" s="139"/>
      <c r="Q113"/>
    </row>
    <row r="114" spans="2:17" ht="15" customHeight="1">
      <c r="B114" s="116"/>
      <c r="C114" s="110" t="s">
        <v>117</v>
      </c>
      <c r="D114" s="111">
        <v>66712.390408139298</v>
      </c>
      <c r="E114" s="111">
        <v>16791.259752312999</v>
      </c>
      <c r="F114" s="112">
        <v>0.41489999999999999</v>
      </c>
      <c r="G114" s="111">
        <v>77332.524031548717</v>
      </c>
      <c r="H114" s="117">
        <v>3.3599999999999998E-2</v>
      </c>
      <c r="I114" s="55">
        <v>6234</v>
      </c>
      <c r="J114" s="117">
        <v>0.31619999999999998</v>
      </c>
      <c r="K114" s="139"/>
      <c r="L114" s="55">
        <v>28456.59292975831</v>
      </c>
      <c r="M114" s="113">
        <v>0.36799999999999999</v>
      </c>
      <c r="N114" s="111">
        <v>908.97365104083599</v>
      </c>
      <c r="O114" s="139"/>
      <c r="Q114"/>
    </row>
    <row r="115" spans="2:17" ht="15" customHeight="1">
      <c r="B115" s="116"/>
      <c r="C115" s="110" t="s">
        <v>118</v>
      </c>
      <c r="D115" s="111">
        <v>41769.624418901301</v>
      </c>
      <c r="E115" s="111">
        <v>6589.8450097510204</v>
      </c>
      <c r="F115" s="112">
        <v>0.21490000000000001</v>
      </c>
      <c r="G115" s="111">
        <v>29924.671176900862</v>
      </c>
      <c r="H115" s="117">
        <v>5.3400000000000003E-2</v>
      </c>
      <c r="I115" s="55">
        <v>3024</v>
      </c>
      <c r="J115" s="117">
        <v>0.32150000000000001</v>
      </c>
      <c r="K115" s="139"/>
      <c r="L115" s="55">
        <v>11795.299715076857</v>
      </c>
      <c r="M115" s="113">
        <v>0.39419999999999999</v>
      </c>
      <c r="N115" s="111">
        <v>569.55382746688144</v>
      </c>
      <c r="O115" s="139"/>
      <c r="Q115"/>
    </row>
    <row r="116" spans="2:17" ht="15" customHeight="1">
      <c r="B116" s="116"/>
      <c r="C116" s="110" t="s">
        <v>119</v>
      </c>
      <c r="D116" s="111">
        <v>21590.325559999903</v>
      </c>
      <c r="E116" s="111">
        <v>3682.7236000000003</v>
      </c>
      <c r="F116" s="112">
        <v>0.20200000000000001</v>
      </c>
      <c r="G116" s="111">
        <v>13789.661350918901</v>
      </c>
      <c r="H116" s="117">
        <v>7.4300000000000005E-2</v>
      </c>
      <c r="I116" s="55">
        <v>1882</v>
      </c>
      <c r="J116" s="117">
        <v>0.317</v>
      </c>
      <c r="K116" s="139"/>
      <c r="L116" s="55">
        <v>5728.5958505232757</v>
      </c>
      <c r="M116" s="113">
        <v>0.41539999999999999</v>
      </c>
      <c r="N116" s="111">
        <v>369.54738508099604</v>
      </c>
      <c r="O116" s="139"/>
      <c r="Q116"/>
    </row>
    <row r="117" spans="2:17" ht="15" customHeight="1">
      <c r="B117" s="116"/>
      <c r="C117" s="110" t="s">
        <v>120</v>
      </c>
      <c r="D117" s="111">
        <v>113211.27972510099</v>
      </c>
      <c r="E117" s="111">
        <v>58872.351879992799</v>
      </c>
      <c r="F117" s="112">
        <v>0.3039</v>
      </c>
      <c r="G117" s="111">
        <v>85528.568474878004</v>
      </c>
      <c r="H117" s="117">
        <v>0.1084</v>
      </c>
      <c r="I117" s="55">
        <v>18886</v>
      </c>
      <c r="J117" s="117">
        <v>0.34570000000000001</v>
      </c>
      <c r="K117" s="139"/>
      <c r="L117" s="55">
        <v>42579.679243129118</v>
      </c>
      <c r="M117" s="113">
        <v>0.49780000000000002</v>
      </c>
      <c r="N117" s="111">
        <v>3435.6584461324428</v>
      </c>
      <c r="O117" s="139"/>
      <c r="Q117"/>
    </row>
    <row r="118" spans="2:17" ht="15" customHeight="1">
      <c r="B118" s="116"/>
      <c r="C118" s="110" t="s">
        <v>121</v>
      </c>
      <c r="D118" s="111">
        <v>17357.847239999999</v>
      </c>
      <c r="E118" s="111">
        <v>19924.023569199398</v>
      </c>
      <c r="F118" s="112">
        <v>0.25140000000000001</v>
      </c>
      <c r="G118" s="111">
        <v>21744.837451383562</v>
      </c>
      <c r="H118" s="117">
        <v>0.4783</v>
      </c>
      <c r="I118" s="55">
        <v>811</v>
      </c>
      <c r="J118" s="117">
        <v>0.34329999999999999</v>
      </c>
      <c r="K118" s="139"/>
      <c r="L118" s="55">
        <v>15258.757077895909</v>
      </c>
      <c r="M118" s="113">
        <v>0.70169999999999999</v>
      </c>
      <c r="N118" s="111">
        <v>3654.6291793960204</v>
      </c>
      <c r="O118" s="139"/>
      <c r="Q118"/>
    </row>
    <row r="119" spans="2:17" ht="15" customHeight="1">
      <c r="B119" s="116"/>
      <c r="C119" s="110" t="s">
        <v>126</v>
      </c>
      <c r="D119" s="111">
        <v>109026.297251412</v>
      </c>
      <c r="E119" s="111">
        <v>93912.839095105694</v>
      </c>
      <c r="F119" s="112">
        <v>0.2407</v>
      </c>
      <c r="G119" s="111">
        <v>131630.4739811692</v>
      </c>
      <c r="H119" s="117">
        <v>1</v>
      </c>
      <c r="I119" s="55">
        <v>3626</v>
      </c>
      <c r="J119" s="117">
        <v>0.51900000000000002</v>
      </c>
      <c r="K119" s="139"/>
      <c r="L119" s="55">
        <v>105456.48696886412</v>
      </c>
      <c r="M119" s="113">
        <v>0.80120000000000002</v>
      </c>
      <c r="N119" s="111">
        <v>59880.557039304884</v>
      </c>
      <c r="O119" s="139"/>
      <c r="Q119"/>
    </row>
    <row r="120" spans="2:17" ht="15" customHeight="1">
      <c r="B120" s="973"/>
      <c r="C120" s="972" t="s">
        <v>123</v>
      </c>
      <c r="D120" s="119">
        <v>1263944.3988132209</v>
      </c>
      <c r="E120" s="119">
        <v>684855.81266002858</v>
      </c>
      <c r="F120" s="1074">
        <v>0.3392</v>
      </c>
      <c r="G120" s="119">
        <v>1331521.351963344</v>
      </c>
      <c r="H120" s="1074">
        <v>0.1095</v>
      </c>
      <c r="I120" s="119">
        <v>105096</v>
      </c>
      <c r="J120" s="1074">
        <v>0.33100000000000002</v>
      </c>
      <c r="K120" s="131"/>
      <c r="L120" s="119">
        <v>374216.88945987716</v>
      </c>
      <c r="M120" s="1075">
        <v>0.28100000000000003</v>
      </c>
      <c r="N120" s="119">
        <v>70665.554285854538</v>
      </c>
      <c r="O120" s="119">
        <v>-80185.127758386574</v>
      </c>
      <c r="Q120"/>
    </row>
    <row r="121" spans="2:17" ht="15" customHeight="1">
      <c r="B121" s="1558" t="s">
        <v>1184</v>
      </c>
      <c r="C121" s="123" t="s">
        <v>109</v>
      </c>
      <c r="D121" s="111"/>
      <c r="E121" s="111"/>
      <c r="F121" s="112">
        <v>0</v>
      </c>
      <c r="G121" s="111"/>
      <c r="H121" s="117">
        <v>0</v>
      </c>
      <c r="I121" s="55"/>
      <c r="J121" s="117">
        <v>0</v>
      </c>
      <c r="K121" s="248"/>
      <c r="L121" s="55"/>
      <c r="M121" s="113">
        <v>0</v>
      </c>
      <c r="N121" s="111"/>
      <c r="O121" s="248"/>
      <c r="Q121"/>
    </row>
    <row r="122" spans="2:17" ht="15" customHeight="1">
      <c r="B122" s="1559"/>
      <c r="C122" s="110" t="s">
        <v>110</v>
      </c>
      <c r="D122" s="111">
        <v>19538.033090000001</v>
      </c>
      <c r="E122" s="111">
        <v>4824.24503</v>
      </c>
      <c r="F122" s="112">
        <v>0.54</v>
      </c>
      <c r="G122" s="111">
        <v>22131.251855792001</v>
      </c>
      <c r="H122" s="117">
        <v>5.0000000000000001E-4</v>
      </c>
      <c r="I122" s="55">
        <v>718</v>
      </c>
      <c r="J122" s="117">
        <v>0.15939999999999999</v>
      </c>
      <c r="K122" s="139"/>
      <c r="L122" s="55">
        <v>546.84315505252175</v>
      </c>
      <c r="M122" s="113">
        <v>2.47E-2</v>
      </c>
      <c r="N122" s="111">
        <v>1.762399190065888</v>
      </c>
      <c r="O122" s="139"/>
      <c r="Q122"/>
    </row>
    <row r="123" spans="2:17" ht="15" customHeight="1">
      <c r="B123" s="1559"/>
      <c r="C123" s="110" t="s">
        <v>111</v>
      </c>
      <c r="D123" s="111">
        <v>95713.679989999699</v>
      </c>
      <c r="E123" s="111">
        <v>12911.79134</v>
      </c>
      <c r="F123" s="112">
        <v>0.60470000000000002</v>
      </c>
      <c r="G123" s="111">
        <v>108131.2805126672</v>
      </c>
      <c r="H123" s="117">
        <v>1E-3</v>
      </c>
      <c r="I123" s="55">
        <v>4748</v>
      </c>
      <c r="J123" s="117">
        <v>0.17649999999999999</v>
      </c>
      <c r="K123" s="139"/>
      <c r="L123" s="55">
        <v>5000.2105367893273</v>
      </c>
      <c r="M123" s="113">
        <v>4.6199999999999998E-2</v>
      </c>
      <c r="N123" s="111">
        <v>19.077993311746443</v>
      </c>
      <c r="O123" s="139"/>
      <c r="Q123"/>
    </row>
    <row r="124" spans="2:17" ht="15" customHeight="1">
      <c r="B124" s="116"/>
      <c r="C124" s="110" t="s">
        <v>112</v>
      </c>
      <c r="D124" s="111">
        <v>343418.04383741703</v>
      </c>
      <c r="E124" s="111">
        <v>22189.922399999999</v>
      </c>
      <c r="F124" s="112">
        <v>0.46239999999999998</v>
      </c>
      <c r="G124" s="111">
        <v>363536.26696239022</v>
      </c>
      <c r="H124" s="117">
        <v>2E-3</v>
      </c>
      <c r="I124" s="55">
        <v>29124</v>
      </c>
      <c r="J124" s="117">
        <v>0.20219999999999999</v>
      </c>
      <c r="K124" s="139"/>
      <c r="L124" s="55">
        <v>31404.98056489701</v>
      </c>
      <c r="M124" s="113">
        <v>8.6400000000000005E-2</v>
      </c>
      <c r="N124" s="111">
        <v>146.8249818004127</v>
      </c>
      <c r="O124" s="139"/>
      <c r="Q124"/>
    </row>
    <row r="125" spans="2:17" ht="15" customHeight="1">
      <c r="B125" s="116"/>
      <c r="C125" s="110" t="s">
        <v>113</v>
      </c>
      <c r="D125" s="111">
        <v>467484.14503664704</v>
      </c>
      <c r="E125" s="111">
        <v>15745.515472097799</v>
      </c>
      <c r="F125" s="112">
        <v>0.60160000000000002</v>
      </c>
      <c r="G125" s="111">
        <v>475982.64624674869</v>
      </c>
      <c r="H125" s="117">
        <v>4.0000000000000001E-3</v>
      </c>
      <c r="I125" s="55">
        <v>42073</v>
      </c>
      <c r="J125" s="117">
        <v>0.26550000000000001</v>
      </c>
      <c r="K125" s="139"/>
      <c r="L125" s="55">
        <v>84318.626837551594</v>
      </c>
      <c r="M125" s="113">
        <v>0.17710000000000001</v>
      </c>
      <c r="N125" s="111">
        <v>505.39579931841655</v>
      </c>
      <c r="O125" s="139"/>
      <c r="Q125"/>
    </row>
    <row r="126" spans="2:17" ht="15" customHeight="1">
      <c r="B126" s="116"/>
      <c r="C126" s="110" t="s">
        <v>114</v>
      </c>
      <c r="D126" s="111">
        <v>274635.41730827</v>
      </c>
      <c r="E126" s="111">
        <v>6538.6639524861303</v>
      </c>
      <c r="F126" s="112">
        <v>0.63219999999999998</v>
      </c>
      <c r="G126" s="111">
        <v>279789.36173451762</v>
      </c>
      <c r="H126" s="117">
        <v>7.0000000000000001E-3</v>
      </c>
      <c r="I126" s="55">
        <v>29175</v>
      </c>
      <c r="J126" s="117">
        <v>0.26579999999999998</v>
      </c>
      <c r="K126" s="139"/>
      <c r="L126" s="55">
        <v>67643.372322176321</v>
      </c>
      <c r="M126" s="113">
        <v>0.24179999999999999</v>
      </c>
      <c r="N126" s="111">
        <v>520.44064974137746</v>
      </c>
      <c r="O126" s="139"/>
      <c r="Q126"/>
    </row>
    <row r="127" spans="2:17" ht="15" customHeight="1">
      <c r="B127" s="116"/>
      <c r="C127" s="110" t="s">
        <v>115</v>
      </c>
      <c r="D127" s="111">
        <v>200154.57480737299</v>
      </c>
      <c r="E127" s="111">
        <v>4270.5530793005</v>
      </c>
      <c r="F127" s="112">
        <v>0.68700000000000006</v>
      </c>
      <c r="G127" s="111">
        <v>204052.50441304417</v>
      </c>
      <c r="H127" s="117">
        <v>1.2999999999999999E-2</v>
      </c>
      <c r="I127" s="55">
        <v>21218</v>
      </c>
      <c r="J127" s="117">
        <v>0.27329999999999999</v>
      </c>
      <c r="K127" s="139"/>
      <c r="L127" s="55">
        <v>66449.392974943665</v>
      </c>
      <c r="M127" s="113">
        <v>0.3256</v>
      </c>
      <c r="N127" s="111">
        <v>724.68360637900457</v>
      </c>
      <c r="O127" s="139"/>
      <c r="Q127"/>
    </row>
    <row r="128" spans="2:17" ht="15" customHeight="1">
      <c r="B128" s="116"/>
      <c r="C128" s="110" t="s">
        <v>116</v>
      </c>
      <c r="D128" s="111">
        <v>133818.51326000001</v>
      </c>
      <c r="E128" s="111">
        <v>2947.3377558636798</v>
      </c>
      <c r="F128" s="112">
        <v>0.54400000000000004</v>
      </c>
      <c r="G128" s="111">
        <v>131956.32323791637</v>
      </c>
      <c r="H128" s="117">
        <v>2.3E-2</v>
      </c>
      <c r="I128" s="55">
        <v>14137</v>
      </c>
      <c r="J128" s="117">
        <v>0.26390000000000002</v>
      </c>
      <c r="K128" s="139"/>
      <c r="L128" s="55">
        <v>48877.465021315948</v>
      </c>
      <c r="M128" s="113">
        <v>0.37040000000000001</v>
      </c>
      <c r="N128" s="111">
        <v>800.59204295085863</v>
      </c>
      <c r="O128" s="139"/>
      <c r="Q128"/>
    </row>
    <row r="129" spans="2:17" ht="15" customHeight="1">
      <c r="B129" s="116"/>
      <c r="C129" s="110" t="s">
        <v>117</v>
      </c>
      <c r="D129" s="111">
        <v>88078.707770662702</v>
      </c>
      <c r="E129" s="111">
        <v>1821.53460421771</v>
      </c>
      <c r="F129" s="112">
        <v>0.63129999999999997</v>
      </c>
      <c r="G129" s="111">
        <v>88592.754917127473</v>
      </c>
      <c r="H129" s="117">
        <v>3.6999999999999998E-2</v>
      </c>
      <c r="I129" s="55">
        <v>9992</v>
      </c>
      <c r="J129" s="117">
        <v>0.27310000000000001</v>
      </c>
      <c r="K129" s="139"/>
      <c r="L129" s="55">
        <v>36491.285159511543</v>
      </c>
      <c r="M129" s="113">
        <v>0.41189999999999999</v>
      </c>
      <c r="N129" s="111">
        <v>894.90149761171085</v>
      </c>
      <c r="O129" s="139"/>
      <c r="Q129"/>
    </row>
    <row r="130" spans="2:17" ht="15" customHeight="1">
      <c r="B130" s="116"/>
      <c r="C130" s="110" t="s">
        <v>118</v>
      </c>
      <c r="D130" s="111">
        <v>66298.400069999901</v>
      </c>
      <c r="E130" s="111">
        <v>1868.0955100000001</v>
      </c>
      <c r="F130" s="112">
        <v>0.61040000000000005</v>
      </c>
      <c r="G130" s="111">
        <v>63830.180911976124</v>
      </c>
      <c r="H130" s="117">
        <v>5.8999999999999997E-2</v>
      </c>
      <c r="I130" s="55">
        <v>8013</v>
      </c>
      <c r="J130" s="117">
        <v>0.29470000000000002</v>
      </c>
      <c r="K130" s="139"/>
      <c r="L130" s="55">
        <v>29783.153538712013</v>
      </c>
      <c r="M130" s="113">
        <v>0.46660000000000001</v>
      </c>
      <c r="N130" s="111">
        <v>1109.5174398470758</v>
      </c>
      <c r="O130" s="139"/>
      <c r="Q130"/>
    </row>
    <row r="131" spans="2:17" ht="15" customHeight="1">
      <c r="B131" s="116"/>
      <c r="C131" s="110" t="s">
        <v>119</v>
      </c>
      <c r="D131" s="111">
        <v>51613.5115800001</v>
      </c>
      <c r="E131" s="111">
        <v>702.68477000000007</v>
      </c>
      <c r="F131" s="112">
        <v>0.70669999999999999</v>
      </c>
      <c r="G131" s="111">
        <v>48413.798580280993</v>
      </c>
      <c r="H131" s="117">
        <v>8.2900000000000001E-2</v>
      </c>
      <c r="I131" s="55">
        <v>6672</v>
      </c>
      <c r="J131" s="117">
        <v>0.30420000000000003</v>
      </c>
      <c r="K131" s="139"/>
      <c r="L131" s="55">
        <v>24731.038053603748</v>
      </c>
      <c r="M131" s="113">
        <v>0.51080000000000003</v>
      </c>
      <c r="N131" s="111">
        <v>1222.416836087225</v>
      </c>
      <c r="O131" s="139"/>
      <c r="Q131"/>
    </row>
    <row r="132" spans="2:17" ht="15" customHeight="1">
      <c r="B132" s="116"/>
      <c r="C132" s="110" t="s">
        <v>120</v>
      </c>
      <c r="D132" s="111">
        <v>132822.10234321101</v>
      </c>
      <c r="E132" s="111">
        <v>3665.4315294932603</v>
      </c>
      <c r="F132" s="112">
        <v>0.3271</v>
      </c>
      <c r="G132" s="111">
        <v>128612.15736363833</v>
      </c>
      <c r="H132" s="117">
        <v>0.115</v>
      </c>
      <c r="I132" s="55">
        <v>13087</v>
      </c>
      <c r="J132" s="117">
        <v>0.34429999999999999</v>
      </c>
      <c r="K132" s="139"/>
      <c r="L132" s="55">
        <v>82054.430699969191</v>
      </c>
      <c r="M132" s="113">
        <v>0.63800000000000001</v>
      </c>
      <c r="N132" s="111">
        <v>5093.0559994155356</v>
      </c>
      <c r="O132" s="139"/>
      <c r="Q132"/>
    </row>
    <row r="133" spans="2:17" ht="15" customHeight="1">
      <c r="B133" s="116"/>
      <c r="C133" s="110" t="s">
        <v>121</v>
      </c>
      <c r="D133" s="111">
        <v>25022.091</v>
      </c>
      <c r="E133" s="111">
        <v>1145.2886299999998</v>
      </c>
      <c r="F133" s="112">
        <v>0.24940000000000001</v>
      </c>
      <c r="G133" s="111">
        <v>25306.755047000002</v>
      </c>
      <c r="H133" s="117">
        <v>0.41339999999999999</v>
      </c>
      <c r="I133" s="55">
        <v>2509</v>
      </c>
      <c r="J133" s="117">
        <v>0.30830000000000002</v>
      </c>
      <c r="K133" s="139"/>
      <c r="L133" s="55">
        <v>20460.467564787003</v>
      </c>
      <c r="M133" s="113">
        <v>0.8085</v>
      </c>
      <c r="N133" s="111">
        <v>3288.0488194556638</v>
      </c>
      <c r="O133" s="139"/>
      <c r="Q133"/>
    </row>
    <row r="134" spans="2:17" ht="15" customHeight="1">
      <c r="B134" s="116"/>
      <c r="C134" s="110" t="s">
        <v>126</v>
      </c>
      <c r="D134" s="111">
        <v>181347.80104764501</v>
      </c>
      <c r="E134" s="111">
        <v>2781.3050200000002</v>
      </c>
      <c r="F134" s="112">
        <v>0.24229999999999999</v>
      </c>
      <c r="G134" s="111">
        <v>182021.71093864599</v>
      </c>
      <c r="H134" s="117">
        <v>1</v>
      </c>
      <c r="I134" s="55">
        <v>11491</v>
      </c>
      <c r="J134" s="117">
        <v>0.55059999999999998</v>
      </c>
      <c r="K134" s="139"/>
      <c r="L134" s="55">
        <v>200685.27121085813</v>
      </c>
      <c r="M134" s="113">
        <v>1.1025</v>
      </c>
      <c r="N134" s="111">
        <v>84157.555937954996</v>
      </c>
      <c r="O134" s="139"/>
      <c r="Q134"/>
    </row>
    <row r="135" spans="2:17" ht="15" customHeight="1">
      <c r="B135" s="973"/>
      <c r="C135" s="972" t="s">
        <v>123</v>
      </c>
      <c r="D135" s="119">
        <v>2079945.0211412252</v>
      </c>
      <c r="E135" s="119">
        <v>81412.369093459085</v>
      </c>
      <c r="F135" s="1074">
        <v>0.53749999999999998</v>
      </c>
      <c r="G135" s="119">
        <v>2122356.9927217453</v>
      </c>
      <c r="H135" s="1074">
        <v>0.1077</v>
      </c>
      <c r="I135" s="119">
        <v>192957</v>
      </c>
      <c r="J135" s="1074">
        <v>0.28149999999999997</v>
      </c>
      <c r="K135" s="131"/>
      <c r="L135" s="119">
        <v>698446.5376401681</v>
      </c>
      <c r="M135" s="1075">
        <v>0.3291</v>
      </c>
      <c r="N135" s="119">
        <v>98484.274003064085</v>
      </c>
      <c r="O135" s="119">
        <v>-105801.78670575365</v>
      </c>
      <c r="Q135"/>
    </row>
    <row r="136" spans="2:17" ht="15" customHeight="1" thickBot="1">
      <c r="B136" s="136" t="s">
        <v>2</v>
      </c>
      <c r="C136" s="124"/>
      <c r="D136" s="125">
        <v>27302923.151694883</v>
      </c>
      <c r="E136" s="125">
        <v>2607250.2926764828</v>
      </c>
      <c r="F136" s="126" t="s">
        <v>435</v>
      </c>
      <c r="G136" s="125">
        <v>28098165.224384733</v>
      </c>
      <c r="H136" s="126" t="s">
        <v>435</v>
      </c>
      <c r="I136" s="125">
        <v>2152058</v>
      </c>
      <c r="J136" s="126" t="s">
        <v>435</v>
      </c>
      <c r="K136" s="125">
        <v>0</v>
      </c>
      <c r="L136" s="125">
        <v>6353342.7709368141</v>
      </c>
      <c r="M136" s="127">
        <v>0.2261</v>
      </c>
      <c r="N136" s="125">
        <v>491965.92448169965</v>
      </c>
      <c r="O136" s="125">
        <v>-411005.12195874273</v>
      </c>
      <c r="Q136"/>
    </row>
    <row r="137" spans="2:17" ht="15" customHeight="1" thickTop="1">
      <c r="B137" s="137" t="s">
        <v>1180</v>
      </c>
      <c r="C137" s="41"/>
      <c r="D137" s="41"/>
      <c r="E137" s="41"/>
      <c r="F137" s="41"/>
      <c r="G137" s="41"/>
      <c r="H137" s="41"/>
      <c r="I137" s="41"/>
      <c r="J137" s="41"/>
      <c r="K137" s="41"/>
      <c r="L137" s="41"/>
      <c r="M137" s="41"/>
      <c r="N137" s="41"/>
      <c r="O137" s="41"/>
    </row>
    <row r="139" spans="2:17" ht="15" customHeight="1">
      <c r="O139"/>
    </row>
    <row r="140" spans="2:17" ht="15" customHeight="1">
      <c r="N140"/>
      <c r="O140"/>
    </row>
  </sheetData>
  <mergeCells count="13">
    <mergeCell ref="B2:C2"/>
    <mergeCell ref="B76:B78"/>
    <mergeCell ref="B91:B93"/>
    <mergeCell ref="B106:B108"/>
    <mergeCell ref="B121:B123"/>
    <mergeCell ref="B3:G3"/>
    <mergeCell ref="C73:O73"/>
    <mergeCell ref="C7:O7"/>
    <mergeCell ref="B4:G4"/>
    <mergeCell ref="B10:B12"/>
    <mergeCell ref="B25:B27"/>
    <mergeCell ref="B40:B42"/>
    <mergeCell ref="B55:B57"/>
  </mergeCells>
  <hyperlinks>
    <hyperlink ref="Q7" location="INDEX!B10" display="Back to index" xr:uid="{00000000-0004-0000-1500-000000000000}"/>
  </hyperlinks>
  <pageMargins left="0.7" right="0.7" top="0.75" bottom="0.75" header="0.3" footer="0.3"/>
  <pageSetup paperSize="9" orientation="portrait" r:id="rId1"/>
  <ignoredErrors>
    <ignoredError sqref="M24 M39 M54 M69" formula="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D1005D"/>
  </sheetPr>
  <dimension ref="B2:I21"/>
  <sheetViews>
    <sheetView showGridLines="0" showZeros="0" zoomScaleNormal="100" workbookViewId="0">
      <selection activeCell="C1" sqref="C1:G1048576"/>
    </sheetView>
  </sheetViews>
  <sheetFormatPr defaultRowHeight="15" customHeight="1"/>
  <cols>
    <col min="1" max="1" width="12.7109375" style="2" customWidth="1"/>
    <col min="2" max="2" width="45.5703125" style="2" customWidth="1"/>
    <col min="3" max="4" width="15.7109375" style="2" customWidth="1"/>
    <col min="5" max="5" width="5.7109375" style="2" customWidth="1"/>
    <col min="6" max="7" width="15.7109375" style="2" customWidth="1"/>
    <col min="8" max="8" width="9.140625" style="2"/>
    <col min="9" max="9" width="14.7109375" style="2" customWidth="1"/>
    <col min="10" max="11" width="9.140625" style="2"/>
    <col min="12" max="13" width="10.28515625" style="2" customWidth="1"/>
    <col min="14" max="14" width="10.7109375" style="2" customWidth="1"/>
    <col min="15" max="16384" width="9.140625" style="2"/>
  </cols>
  <sheetData>
    <row r="2" spans="2:9" ht="15" customHeight="1">
      <c r="B2" s="1445" t="s">
        <v>2145</v>
      </c>
      <c r="C2" s="1000"/>
      <c r="D2" s="1056" t="s">
        <v>500</v>
      </c>
      <c r="E2" s="1000"/>
      <c r="F2" s="1000"/>
    </row>
    <row r="3" spans="2:9" ht="15" customHeight="1">
      <c r="B3" s="1527" t="str">
        <f>'[3]Template 23'!$B$3:$E$3</f>
        <v>RWA flow statements of credit risk exposures under the IRB approach</v>
      </c>
      <c r="C3" s="1527"/>
      <c r="D3" s="1527"/>
      <c r="E3" s="1527"/>
      <c r="F3" s="1527"/>
    </row>
    <row r="4" spans="2:9" ht="15" customHeight="1">
      <c r="B4" s="835" t="s">
        <v>1676</v>
      </c>
      <c r="C4" s="835"/>
      <c r="G4" s="583"/>
    </row>
    <row r="5" spans="2:9" ht="15" customHeight="1">
      <c r="B5" s="800"/>
      <c r="C5" s="800"/>
      <c r="G5" s="773"/>
    </row>
    <row r="6" spans="2:9" ht="15" customHeight="1">
      <c r="B6" s="88"/>
      <c r="C6" s="1507" t="s">
        <v>2114</v>
      </c>
      <c r="D6" s="1507"/>
      <c r="E6" s="145"/>
      <c r="F6" s="1507" t="s">
        <v>2227</v>
      </c>
      <c r="G6" s="1507"/>
      <c r="I6" s="1443" t="s">
        <v>2234</v>
      </c>
    </row>
    <row r="7" spans="2:9" ht="15" customHeight="1">
      <c r="B7" s="88"/>
      <c r="C7" s="781" t="s">
        <v>84</v>
      </c>
      <c r="D7" s="781" t="s">
        <v>85</v>
      </c>
      <c r="E7" s="145"/>
      <c r="F7" s="781" t="s">
        <v>84</v>
      </c>
      <c r="G7" s="781" t="s">
        <v>85</v>
      </c>
    </row>
    <row r="8" spans="2:9" s="6" customFormat="1" ht="30" customHeight="1">
      <c r="B8" s="49"/>
      <c r="C8" s="1370" t="s">
        <v>1185</v>
      </c>
      <c r="D8" s="1370" t="s">
        <v>1186</v>
      </c>
      <c r="F8" s="1370" t="s">
        <v>1185</v>
      </c>
      <c r="G8" s="1370" t="s">
        <v>1186</v>
      </c>
    </row>
    <row r="9" spans="2:9" ht="20.100000000000001" customHeight="1">
      <c r="B9" s="148" t="s">
        <v>1187</v>
      </c>
      <c r="C9" s="1169">
        <v>20688573.122679755</v>
      </c>
      <c r="D9" s="1170">
        <v>1655085.8498143805</v>
      </c>
      <c r="E9" s="145"/>
      <c r="F9" s="582">
        <v>20476915.35880997</v>
      </c>
      <c r="G9" s="582">
        <v>1638153.2287047976</v>
      </c>
    </row>
    <row r="10" spans="2:9" ht="20.100000000000001" customHeight="1">
      <c r="B10" s="102" t="s">
        <v>1188</v>
      </c>
      <c r="C10" s="97">
        <v>26286.087811963982</v>
      </c>
      <c r="D10" s="97">
        <v>2102.8870249571187</v>
      </c>
      <c r="E10" s="145"/>
      <c r="F10" s="96">
        <v>206819.27487215909</v>
      </c>
      <c r="G10" s="96">
        <v>16545.541989772726</v>
      </c>
    </row>
    <row r="11" spans="2:9" ht="20.100000000000001" customHeight="1">
      <c r="B11" s="53" t="s">
        <v>1189</v>
      </c>
      <c r="C11" s="97">
        <v>0</v>
      </c>
      <c r="D11" s="97">
        <v>0</v>
      </c>
      <c r="E11" s="145"/>
      <c r="F11" s="96"/>
      <c r="G11" s="96"/>
    </row>
    <row r="12" spans="2:9" ht="20.100000000000001" customHeight="1">
      <c r="B12" s="53" t="s">
        <v>1190</v>
      </c>
      <c r="C12" s="97">
        <v>0</v>
      </c>
      <c r="D12" s="97">
        <v>0</v>
      </c>
      <c r="E12" s="145"/>
      <c r="F12" s="96"/>
      <c r="G12" s="96"/>
    </row>
    <row r="13" spans="2:9" ht="20.100000000000001" customHeight="1">
      <c r="B13" s="53" t="s">
        <v>1191</v>
      </c>
      <c r="C13" s="97">
        <v>0</v>
      </c>
      <c r="D13" s="97">
        <v>0</v>
      </c>
      <c r="E13" s="145"/>
      <c r="F13" s="96"/>
      <c r="G13" s="96"/>
    </row>
    <row r="14" spans="2:9" ht="20.100000000000001" customHeight="1">
      <c r="B14" s="53" t="s">
        <v>1192</v>
      </c>
      <c r="C14" s="97">
        <v>0</v>
      </c>
      <c r="D14" s="97">
        <v>0</v>
      </c>
      <c r="E14" s="145"/>
      <c r="F14" s="96"/>
      <c r="G14" s="96"/>
    </row>
    <row r="15" spans="2:9" ht="20.100000000000001" customHeight="1">
      <c r="B15" s="102" t="s">
        <v>1193</v>
      </c>
      <c r="C15" s="97">
        <v>24584.910796671524</v>
      </c>
      <c r="D15" s="97">
        <v>1966.792863733722</v>
      </c>
      <c r="E15" s="145"/>
      <c r="F15" s="96">
        <v>-4684.800115813583</v>
      </c>
      <c r="G15" s="96">
        <v>-374.78400926508664</v>
      </c>
    </row>
    <row r="16" spans="2:9" ht="20.100000000000001" customHeight="1">
      <c r="B16" s="53" t="s">
        <v>969</v>
      </c>
      <c r="C16" s="97">
        <v>32008.312356708804</v>
      </c>
      <c r="D16" s="97">
        <v>2560.6649885367042</v>
      </c>
      <c r="E16" s="145"/>
      <c r="F16" s="96">
        <v>9523.2891134392648</v>
      </c>
      <c r="G16" s="96">
        <v>761.86312907514116</v>
      </c>
    </row>
    <row r="17" spans="2:7" ht="20.100000000000001" customHeight="1" thickBot="1">
      <c r="B17" s="207" t="s">
        <v>1194</v>
      </c>
      <c r="C17" s="1171">
        <v>20771452.433645099</v>
      </c>
      <c r="D17" s="1171">
        <v>1661716.194691608</v>
      </c>
      <c r="E17" s="145"/>
      <c r="F17" s="1076">
        <v>20688573.122679755</v>
      </c>
      <c r="G17" s="1076">
        <v>1655085.8498143805</v>
      </c>
    </row>
    <row r="18" spans="2:7" ht="12.75" thickTop="1">
      <c r="B18" s="1560"/>
      <c r="C18" s="1560"/>
      <c r="D18" s="1560"/>
    </row>
    <row r="20" spans="2:7" ht="15" customHeight="1">
      <c r="G20"/>
    </row>
    <row r="21" spans="2:7" ht="15" customHeight="1">
      <c r="G21"/>
    </row>
  </sheetData>
  <mergeCells count="4">
    <mergeCell ref="B18:D18"/>
    <mergeCell ref="F6:G6"/>
    <mergeCell ref="C6:D6"/>
    <mergeCell ref="B3:F3"/>
  </mergeCells>
  <hyperlinks>
    <hyperlink ref="I6" location="INDEX!B10" display="Back to index" xr:uid="{00000000-0004-0000-1600-000000000000}"/>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D1005D"/>
  </sheetPr>
  <dimension ref="B1:R78"/>
  <sheetViews>
    <sheetView showZeros="0" zoomScaleNormal="100" workbookViewId="0">
      <selection activeCell="C1" sqref="C1:R1048576"/>
    </sheetView>
  </sheetViews>
  <sheetFormatPr defaultRowHeight="15" customHeight="1"/>
  <cols>
    <col min="1" max="1" width="12.7109375" style="162" customWidth="1"/>
    <col min="2" max="3" width="15.7109375" style="162" customWidth="1"/>
    <col min="4" max="10" width="13.7109375" style="162" customWidth="1"/>
    <col min="11" max="11" width="8.7109375" style="162" customWidth="1"/>
    <col min="12" max="18" width="13.7109375" style="162" customWidth="1"/>
    <col min="19" max="19" width="10.28515625" style="162" customWidth="1"/>
    <col min="20" max="20" width="10.7109375" style="162" customWidth="1"/>
    <col min="21" max="16384" width="9.140625" style="162"/>
  </cols>
  <sheetData>
    <row r="1" spans="2:18" ht="15" customHeight="1">
      <c r="B1" s="153"/>
    </row>
    <row r="2" spans="2:18" ht="15" customHeight="1">
      <c r="B2" s="1536" t="s">
        <v>2146</v>
      </c>
      <c r="C2" s="1536"/>
      <c r="D2" s="1056" t="s">
        <v>500</v>
      </c>
      <c r="E2" s="1001"/>
      <c r="F2" s="1001"/>
      <c r="G2" s="364"/>
      <c r="H2" s="364"/>
      <c r="I2" s="364"/>
      <c r="J2" s="366"/>
    </row>
    <row r="3" spans="2:18" ht="15" customHeight="1">
      <c r="B3" s="1535" t="str">
        <f>'[3]Template 24'!$B$3:$F$3</f>
        <v>IRB approach – Backtesting of PD per exposure class</v>
      </c>
      <c r="C3" s="1535"/>
      <c r="D3" s="1535"/>
      <c r="E3" s="1535"/>
      <c r="F3" s="1535"/>
      <c r="G3" s="833"/>
      <c r="H3" s="833"/>
      <c r="I3" s="833"/>
      <c r="J3" s="833"/>
      <c r="K3" s="153"/>
      <c r="R3" s="1443" t="s">
        <v>2234</v>
      </c>
    </row>
    <row r="4" spans="2:18" ht="15" customHeight="1">
      <c r="B4" s="835" t="s">
        <v>456</v>
      </c>
      <c r="C4" s="835"/>
      <c r="D4" s="374"/>
      <c r="E4" s="374"/>
      <c r="F4" s="374"/>
      <c r="G4" s="374"/>
      <c r="H4" s="374"/>
      <c r="I4" s="374"/>
      <c r="J4" s="374"/>
      <c r="K4" s="153"/>
      <c r="N4" s="170"/>
    </row>
    <row r="5" spans="2:18" ht="15" customHeight="1">
      <c r="B5" s="800"/>
      <c r="C5" s="800"/>
      <c r="D5" s="768"/>
      <c r="E5" s="768"/>
      <c r="F5" s="768"/>
      <c r="G5" s="768"/>
      <c r="H5" s="768"/>
      <c r="I5" s="768"/>
      <c r="J5" s="768"/>
      <c r="K5" s="153"/>
      <c r="N5" s="170"/>
    </row>
    <row r="6" spans="2:18" s="170" customFormat="1" ht="15" customHeight="1">
      <c r="B6" s="258"/>
      <c r="C6" s="258"/>
      <c r="D6" s="1561" t="s">
        <v>2114</v>
      </c>
      <c r="E6" s="1562"/>
      <c r="F6" s="1562"/>
      <c r="G6" s="1562"/>
      <c r="H6" s="1562"/>
      <c r="I6" s="1562"/>
      <c r="J6" s="1562"/>
      <c r="K6" s="171"/>
      <c r="L6" s="1561" t="s">
        <v>2217</v>
      </c>
      <c r="M6" s="1562"/>
      <c r="N6" s="1562"/>
      <c r="O6" s="1562"/>
      <c r="P6" s="1562"/>
      <c r="Q6" s="1562"/>
      <c r="R6" s="1562"/>
    </row>
    <row r="7" spans="2:18" s="170" customFormat="1" ht="15" customHeight="1">
      <c r="B7" s="780" t="s">
        <v>84</v>
      </c>
      <c r="C7" s="780" t="s">
        <v>85</v>
      </c>
      <c r="D7" s="780" t="s">
        <v>86</v>
      </c>
      <c r="E7" s="780" t="s">
        <v>87</v>
      </c>
      <c r="F7" s="780" t="s">
        <v>88</v>
      </c>
      <c r="G7" s="780" t="s">
        <v>89</v>
      </c>
      <c r="H7" s="780" t="s">
        <v>90</v>
      </c>
      <c r="I7" s="780" t="s">
        <v>451</v>
      </c>
      <c r="J7" s="780" t="s">
        <v>452</v>
      </c>
      <c r="L7" s="780" t="s">
        <v>86</v>
      </c>
      <c r="M7" s="780" t="s">
        <v>87</v>
      </c>
      <c r="N7" s="780" t="s">
        <v>88</v>
      </c>
      <c r="O7" s="780" t="s">
        <v>89</v>
      </c>
      <c r="P7" s="780" t="s">
        <v>90</v>
      </c>
      <c r="Q7" s="780" t="s">
        <v>451</v>
      </c>
      <c r="R7" s="780" t="s">
        <v>452</v>
      </c>
    </row>
    <row r="8" spans="2:18" s="170" customFormat="1" ht="20.100000000000001" customHeight="1">
      <c r="B8" s="1568" t="s">
        <v>1195</v>
      </c>
      <c r="C8" s="1563" t="s">
        <v>1196</v>
      </c>
      <c r="D8" s="1563" t="s">
        <v>1197</v>
      </c>
      <c r="E8" s="1563" t="s">
        <v>1198</v>
      </c>
      <c r="F8" s="1565" t="s">
        <v>1175</v>
      </c>
      <c r="G8" s="1565"/>
      <c r="H8" s="1566" t="s">
        <v>1199</v>
      </c>
      <c r="I8" s="1566" t="s">
        <v>1200</v>
      </c>
      <c r="J8" s="1563" t="s">
        <v>1204</v>
      </c>
      <c r="K8" s="171"/>
      <c r="L8" s="1563" t="s">
        <v>1197</v>
      </c>
      <c r="M8" s="1563" t="s">
        <v>1198</v>
      </c>
      <c r="N8" s="1565" t="s">
        <v>1175</v>
      </c>
      <c r="O8" s="1565"/>
      <c r="P8" s="1566" t="s">
        <v>1199</v>
      </c>
      <c r="Q8" s="1566" t="s">
        <v>1200</v>
      </c>
      <c r="R8" s="1563" t="s">
        <v>1201</v>
      </c>
    </row>
    <row r="9" spans="2:18" s="172" customFormat="1" ht="40.5" customHeight="1">
      <c r="B9" s="1569"/>
      <c r="C9" s="1564"/>
      <c r="D9" s="1564"/>
      <c r="E9" s="1564"/>
      <c r="F9" s="147" t="s">
        <v>1202</v>
      </c>
      <c r="G9" s="147" t="s">
        <v>1203</v>
      </c>
      <c r="H9" s="1567"/>
      <c r="I9" s="1567"/>
      <c r="J9" s="1564"/>
      <c r="L9" s="1564"/>
      <c r="M9" s="1564"/>
      <c r="N9" s="147" t="s">
        <v>1202</v>
      </c>
      <c r="O9" s="147" t="s">
        <v>1203</v>
      </c>
      <c r="P9" s="1567"/>
      <c r="Q9" s="1567"/>
      <c r="R9" s="1564"/>
    </row>
    <row r="10" spans="2:18" ht="15" customHeight="1">
      <c r="B10" s="1558" t="s">
        <v>1205</v>
      </c>
      <c r="C10" s="846" t="s">
        <v>181</v>
      </c>
      <c r="D10" s="847">
        <v>1.9797668986927999E-3</v>
      </c>
      <c r="E10" s="847">
        <v>1.76404494382019E-3</v>
      </c>
      <c r="F10" s="1417">
        <v>1257</v>
      </c>
      <c r="G10" s="1417">
        <v>1335</v>
      </c>
      <c r="H10" s="1417">
        <v>0</v>
      </c>
      <c r="I10" s="1417">
        <v>0</v>
      </c>
      <c r="J10" s="847">
        <v>3.0138637733574431E-4</v>
      </c>
      <c r="L10" s="847">
        <v>1.9592187427687397E-3</v>
      </c>
      <c r="M10" s="847">
        <v>1.7737288135592898E-3</v>
      </c>
      <c r="N10" s="846">
        <v>1107</v>
      </c>
      <c r="O10" s="846">
        <v>1180</v>
      </c>
      <c r="P10" s="846">
        <v>1</v>
      </c>
      <c r="Q10" s="846">
        <v>0</v>
      </c>
      <c r="R10" s="847">
        <v>4.5207956600361651E-4</v>
      </c>
    </row>
    <row r="11" spans="2:18" ht="15" customHeight="1">
      <c r="B11" s="1559" t="s">
        <v>1087</v>
      </c>
      <c r="C11" s="848" t="s">
        <v>182</v>
      </c>
      <c r="D11" s="849">
        <v>6.0833896487576802E-3</v>
      </c>
      <c r="E11" s="849">
        <v>5.5212694125593501E-3</v>
      </c>
      <c r="F11" s="1418">
        <v>2711</v>
      </c>
      <c r="G11" s="1418">
        <v>2962</v>
      </c>
      <c r="H11" s="1418">
        <v>1</v>
      </c>
      <c r="I11" s="1418">
        <v>0</v>
      </c>
      <c r="J11" s="849">
        <v>2.5801798742582034E-4</v>
      </c>
      <c r="L11" s="849">
        <v>6.0275458987718404E-3</v>
      </c>
      <c r="M11" s="849">
        <v>5.4712177121773401E-3</v>
      </c>
      <c r="N11" s="848">
        <v>2468</v>
      </c>
      <c r="O11" s="848">
        <v>2710</v>
      </c>
      <c r="P11" s="848">
        <v>1</v>
      </c>
      <c r="Q11" s="848">
        <v>0</v>
      </c>
      <c r="R11" s="849">
        <v>2.0259319286871952E-4</v>
      </c>
    </row>
    <row r="12" spans="2:18" ht="15" customHeight="1">
      <c r="B12" s="1559" t="s">
        <v>1088</v>
      </c>
      <c r="C12" s="848" t="s">
        <v>183</v>
      </c>
      <c r="D12" s="849">
        <v>2.4013363171639098E-2</v>
      </c>
      <c r="E12" s="849">
        <v>2.3237837837838404E-2</v>
      </c>
      <c r="F12" s="1418">
        <v>3127</v>
      </c>
      <c r="G12" s="1418">
        <v>3515</v>
      </c>
      <c r="H12" s="1418">
        <v>10</v>
      </c>
      <c r="I12" s="1418">
        <v>0</v>
      </c>
      <c r="J12" s="849">
        <v>3.6198233926703067E-3</v>
      </c>
      <c r="L12" s="849">
        <v>2.4874033635486001E-2</v>
      </c>
      <c r="M12" s="849">
        <v>2.3143870967742401E-2</v>
      </c>
      <c r="N12" s="848">
        <v>2798</v>
      </c>
      <c r="O12" s="848">
        <v>3100</v>
      </c>
      <c r="P12" s="848">
        <v>13</v>
      </c>
      <c r="Q12" s="848">
        <v>0</v>
      </c>
      <c r="R12" s="849">
        <v>3.83024692521787E-3</v>
      </c>
    </row>
    <row r="13" spans="2:18" ht="15" customHeight="1">
      <c r="B13" s="1559" t="s">
        <v>1089</v>
      </c>
      <c r="C13" s="848" t="s">
        <v>184</v>
      </c>
      <c r="D13" s="849">
        <v>9.5090465885115896E-2</v>
      </c>
      <c r="E13" s="849">
        <v>9.7562621494030707E-2</v>
      </c>
      <c r="F13" s="1418">
        <v>2971</v>
      </c>
      <c r="G13" s="1418">
        <v>3601</v>
      </c>
      <c r="H13" s="1418">
        <v>67</v>
      </c>
      <c r="I13" s="1418">
        <v>0</v>
      </c>
      <c r="J13" s="849">
        <v>2.9611220633232401E-2</v>
      </c>
      <c r="L13" s="849">
        <v>9.2279274886011606E-2</v>
      </c>
      <c r="M13" s="849">
        <v>9.8902765116986299E-2</v>
      </c>
      <c r="N13" s="848">
        <v>2857</v>
      </c>
      <c r="O13" s="848">
        <v>3291</v>
      </c>
      <c r="P13" s="848">
        <v>82</v>
      </c>
      <c r="Q13" s="848">
        <v>2</v>
      </c>
      <c r="R13" s="849">
        <v>3.3133570592826053E-2</v>
      </c>
    </row>
    <row r="14" spans="2:18" ht="15" customHeight="1">
      <c r="B14" s="1559" t="s">
        <v>1206</v>
      </c>
      <c r="C14" s="848" t="s">
        <v>185</v>
      </c>
      <c r="D14" s="849">
        <v>0.51622142037665808</v>
      </c>
      <c r="E14" s="849">
        <v>0.49659708737864</v>
      </c>
      <c r="F14" s="1418">
        <v>189</v>
      </c>
      <c r="G14" s="1418">
        <v>206</v>
      </c>
      <c r="H14" s="1418">
        <v>35</v>
      </c>
      <c r="I14" s="1418">
        <v>1</v>
      </c>
      <c r="J14" s="849">
        <v>0.31352015230838531</v>
      </c>
      <c r="L14" s="849">
        <v>0.477044204794703</v>
      </c>
      <c r="M14" s="849">
        <v>0.48133333333333295</v>
      </c>
      <c r="N14" s="848">
        <v>116</v>
      </c>
      <c r="O14" s="848">
        <v>123</v>
      </c>
      <c r="P14" s="848">
        <v>44</v>
      </c>
      <c r="Q14" s="848">
        <v>0</v>
      </c>
      <c r="R14" s="849">
        <v>0.380333138515488</v>
      </c>
    </row>
    <row r="15" spans="2:18" ht="15" customHeight="1">
      <c r="B15" s="1578" t="s">
        <v>1091</v>
      </c>
      <c r="C15" s="848">
        <v>100</v>
      </c>
      <c r="D15" s="849">
        <v>0.999999999999999</v>
      </c>
      <c r="E15" s="849">
        <v>1</v>
      </c>
      <c r="F15" s="1418">
        <v>741</v>
      </c>
      <c r="G15" s="1418">
        <v>753</v>
      </c>
      <c r="H15" s="1418">
        <v>749</v>
      </c>
      <c r="I15" s="1418">
        <v>12</v>
      </c>
      <c r="J15" s="849">
        <v>0</v>
      </c>
      <c r="L15" s="849">
        <v>1</v>
      </c>
      <c r="M15" s="849">
        <v>1</v>
      </c>
      <c r="N15" s="848">
        <v>968</v>
      </c>
      <c r="O15" s="848">
        <v>988</v>
      </c>
      <c r="P15" s="848">
        <v>983</v>
      </c>
      <c r="Q15" s="848">
        <v>20</v>
      </c>
      <c r="R15" s="849">
        <v>0</v>
      </c>
    </row>
    <row r="16" spans="2:18" ht="15" customHeight="1">
      <c r="B16" s="1575" t="s">
        <v>1207</v>
      </c>
      <c r="C16" s="451" t="s">
        <v>181</v>
      </c>
      <c r="D16" s="452">
        <v>0</v>
      </c>
      <c r="E16" s="452">
        <v>0</v>
      </c>
      <c r="F16" s="1419"/>
      <c r="G16" s="1419"/>
      <c r="H16" s="1419"/>
      <c r="I16" s="1419"/>
      <c r="J16" s="452">
        <v>0</v>
      </c>
      <c r="L16" s="452">
        <v>0</v>
      </c>
      <c r="M16" s="452">
        <v>0</v>
      </c>
      <c r="N16" s="451">
        <v>0</v>
      </c>
      <c r="O16" s="451">
        <v>0</v>
      </c>
      <c r="P16" s="451">
        <v>0</v>
      </c>
      <c r="Q16" s="451">
        <v>0</v>
      </c>
      <c r="R16" s="452">
        <v>0</v>
      </c>
    </row>
    <row r="17" spans="2:18" ht="15" customHeight="1">
      <c r="B17" s="1576" t="s">
        <v>1093</v>
      </c>
      <c r="C17" s="451" t="s">
        <v>182</v>
      </c>
      <c r="D17" s="452">
        <v>6.8937071358526501E-3</v>
      </c>
      <c r="E17" s="452">
        <v>6.7551020408163198E-3</v>
      </c>
      <c r="F17" s="1419">
        <v>49</v>
      </c>
      <c r="G17" s="1419">
        <v>49</v>
      </c>
      <c r="H17" s="1419">
        <v>0</v>
      </c>
      <c r="I17" s="1419"/>
      <c r="J17" s="452">
        <v>0</v>
      </c>
      <c r="L17" s="452">
        <v>6.9540005106390503E-3</v>
      </c>
      <c r="M17" s="452">
        <v>6.7272727272727293E-3</v>
      </c>
      <c r="N17" s="451">
        <v>52</v>
      </c>
      <c r="O17" s="451">
        <v>55</v>
      </c>
      <c r="P17" s="451">
        <v>0</v>
      </c>
      <c r="Q17" s="451">
        <v>0</v>
      </c>
      <c r="R17" s="452">
        <v>0</v>
      </c>
    </row>
    <row r="18" spans="2:18" ht="15" customHeight="1">
      <c r="B18" s="1576" t="s">
        <v>1094</v>
      </c>
      <c r="C18" s="451" t="s">
        <v>183</v>
      </c>
      <c r="D18" s="452">
        <v>1.3000000000000001E-2</v>
      </c>
      <c r="E18" s="452">
        <v>1.3000000000000001E-2</v>
      </c>
      <c r="F18" s="1419">
        <v>9</v>
      </c>
      <c r="G18" s="1419">
        <v>9</v>
      </c>
      <c r="H18" s="1419">
        <v>0</v>
      </c>
      <c r="I18" s="1419"/>
      <c r="J18" s="452">
        <v>0</v>
      </c>
      <c r="L18" s="452">
        <v>1.3000000000000001E-2</v>
      </c>
      <c r="M18" s="452">
        <v>1.3000000000000001E-2</v>
      </c>
      <c r="N18" s="451">
        <v>10</v>
      </c>
      <c r="O18" s="451">
        <v>10</v>
      </c>
      <c r="P18" s="451">
        <v>0</v>
      </c>
      <c r="Q18" s="451">
        <v>0</v>
      </c>
      <c r="R18" s="452">
        <v>0</v>
      </c>
    </row>
    <row r="19" spans="2:18" ht="15" customHeight="1">
      <c r="B19" s="1576" t="s">
        <v>1091</v>
      </c>
      <c r="C19" s="451" t="s">
        <v>184</v>
      </c>
      <c r="D19" s="452">
        <v>0.115</v>
      </c>
      <c r="E19" s="452">
        <v>0.115</v>
      </c>
      <c r="F19" s="1419">
        <v>4</v>
      </c>
      <c r="G19" s="1419">
        <v>4</v>
      </c>
      <c r="H19" s="1419">
        <v>0</v>
      </c>
      <c r="I19" s="1419"/>
      <c r="J19" s="452">
        <v>0</v>
      </c>
      <c r="L19" s="452">
        <v>0.114967354184556</v>
      </c>
      <c r="M19" s="452">
        <v>0.104333333333333</v>
      </c>
      <c r="N19" s="451">
        <v>3</v>
      </c>
      <c r="O19" s="451">
        <v>3</v>
      </c>
      <c r="P19" s="451">
        <v>0</v>
      </c>
      <c r="Q19" s="451">
        <v>0</v>
      </c>
      <c r="R19" s="452">
        <v>0</v>
      </c>
    </row>
    <row r="20" spans="2:18" ht="15" customHeight="1">
      <c r="B20" s="1576" t="s">
        <v>1092</v>
      </c>
      <c r="C20" s="451" t="s">
        <v>185</v>
      </c>
      <c r="D20" s="452">
        <v>0</v>
      </c>
      <c r="E20" s="452">
        <v>0</v>
      </c>
      <c r="F20" s="1419"/>
      <c r="G20" s="1419"/>
      <c r="H20" s="1419"/>
      <c r="I20" s="1419"/>
      <c r="J20" s="452">
        <v>0</v>
      </c>
      <c r="L20" s="452">
        <v>0</v>
      </c>
      <c r="M20" s="452">
        <v>0</v>
      </c>
      <c r="N20" s="451">
        <v>0</v>
      </c>
      <c r="O20" s="451">
        <v>0</v>
      </c>
      <c r="P20" s="451">
        <v>0</v>
      </c>
      <c r="Q20" s="451">
        <v>0</v>
      </c>
      <c r="R20" s="452">
        <v>0</v>
      </c>
    </row>
    <row r="21" spans="2:18" ht="15" customHeight="1">
      <c r="B21" s="1577"/>
      <c r="C21" s="451">
        <v>100</v>
      </c>
      <c r="D21" s="452">
        <v>1</v>
      </c>
      <c r="E21" s="452">
        <v>1</v>
      </c>
      <c r="F21" s="1419">
        <v>1</v>
      </c>
      <c r="G21" s="1419">
        <v>1</v>
      </c>
      <c r="H21" s="1419">
        <v>1</v>
      </c>
      <c r="I21" s="1419"/>
      <c r="J21" s="452">
        <v>0</v>
      </c>
      <c r="L21" s="452">
        <v>1</v>
      </c>
      <c r="M21" s="452">
        <v>1</v>
      </c>
      <c r="N21" s="451">
        <v>2</v>
      </c>
      <c r="O21" s="451">
        <v>2</v>
      </c>
      <c r="P21" s="451">
        <v>2</v>
      </c>
      <c r="Q21" s="451">
        <v>0</v>
      </c>
      <c r="R21" s="452">
        <v>0</v>
      </c>
    </row>
    <row r="22" spans="2:18" ht="15" customHeight="1">
      <c r="B22" s="1575" t="s">
        <v>1208</v>
      </c>
      <c r="C22" s="451" t="s">
        <v>181</v>
      </c>
      <c r="D22" s="452">
        <v>1.8514346871517701E-3</v>
      </c>
      <c r="E22" s="452">
        <v>1.8071236559139899E-3</v>
      </c>
      <c r="F22" s="1419">
        <v>708</v>
      </c>
      <c r="G22" s="1419">
        <v>744</v>
      </c>
      <c r="H22" s="1419">
        <v>0</v>
      </c>
      <c r="I22" s="1419">
        <v>0</v>
      </c>
      <c r="J22" s="452">
        <v>4.8309178743961341E-4</v>
      </c>
      <c r="L22" s="452">
        <v>1.8925556917994599E-3</v>
      </c>
      <c r="M22" s="452">
        <v>1.8048452220726899E-3</v>
      </c>
      <c r="N22" s="451">
        <v>691</v>
      </c>
      <c r="O22" s="451">
        <v>743</v>
      </c>
      <c r="P22" s="451">
        <v>1</v>
      </c>
      <c r="Q22" s="451">
        <v>0</v>
      </c>
      <c r="R22" s="452">
        <v>7.2463768115942008E-4</v>
      </c>
    </row>
    <row r="23" spans="2:18" ht="15" customHeight="1">
      <c r="B23" s="1576" t="s">
        <v>1093</v>
      </c>
      <c r="C23" s="451" t="s">
        <v>182</v>
      </c>
      <c r="D23" s="452">
        <v>5.7280693176587801E-3</v>
      </c>
      <c r="E23" s="452">
        <v>5.5210871602625299E-3</v>
      </c>
      <c r="F23" s="1419">
        <v>1947</v>
      </c>
      <c r="G23" s="1419">
        <v>2134</v>
      </c>
      <c r="H23" s="1419">
        <v>0</v>
      </c>
      <c r="I23" s="1419">
        <v>0</v>
      </c>
      <c r="J23" s="452">
        <v>1.8446781036709101E-4</v>
      </c>
      <c r="L23" s="452">
        <v>5.4905712554472194E-3</v>
      </c>
      <c r="M23" s="452">
        <v>5.4574898785425497E-3</v>
      </c>
      <c r="N23" s="451">
        <v>1807</v>
      </c>
      <c r="O23" s="451">
        <v>1976</v>
      </c>
      <c r="P23" s="451">
        <v>1</v>
      </c>
      <c r="Q23" s="451">
        <v>0</v>
      </c>
      <c r="R23" s="452">
        <v>2.767017155506365E-4</v>
      </c>
    </row>
    <row r="24" spans="2:18" ht="15" customHeight="1">
      <c r="B24" s="1576" t="s">
        <v>1094</v>
      </c>
      <c r="C24" s="451" t="s">
        <v>183</v>
      </c>
      <c r="D24" s="452">
        <v>2.4055210118693798E-2</v>
      </c>
      <c r="E24" s="452">
        <v>2.2981700343118999E-2</v>
      </c>
      <c r="F24" s="1419">
        <v>2308</v>
      </c>
      <c r="G24" s="1419">
        <v>2623</v>
      </c>
      <c r="H24" s="1419">
        <v>9</v>
      </c>
      <c r="I24" s="1419">
        <v>0</v>
      </c>
      <c r="J24" s="452">
        <v>3.1151850003674603E-3</v>
      </c>
      <c r="L24" s="452">
        <v>2.33115399462634E-2</v>
      </c>
      <c r="M24" s="452">
        <v>2.2827526132404602E-2</v>
      </c>
      <c r="N24" s="451">
        <v>2049</v>
      </c>
      <c r="O24" s="451">
        <v>2296</v>
      </c>
      <c r="P24" s="451">
        <v>8</v>
      </c>
      <c r="Q24" s="451">
        <v>0</v>
      </c>
      <c r="R24" s="452">
        <v>2.7221923249985251E-3</v>
      </c>
    </row>
    <row r="25" spans="2:18" ht="15" customHeight="1">
      <c r="B25" s="1576" t="s">
        <v>1091</v>
      </c>
      <c r="C25" s="451" t="s">
        <v>184</v>
      </c>
      <c r="D25" s="452">
        <v>9.7042152129057188E-2</v>
      </c>
      <c r="E25" s="452">
        <v>9.86408710217761E-2</v>
      </c>
      <c r="F25" s="1419">
        <v>2419</v>
      </c>
      <c r="G25" s="1419">
        <v>2985</v>
      </c>
      <c r="H25" s="1419">
        <v>53</v>
      </c>
      <c r="I25" s="1419">
        <v>0</v>
      </c>
      <c r="J25" s="452">
        <v>2.9949327929451427E-2</v>
      </c>
      <c r="L25" s="452">
        <v>9.9993207309242702E-2</v>
      </c>
      <c r="M25" s="452">
        <v>0.100618320610687</v>
      </c>
      <c r="N25" s="451">
        <v>2244</v>
      </c>
      <c r="O25" s="451">
        <v>2620</v>
      </c>
      <c r="P25" s="451">
        <v>65</v>
      </c>
      <c r="Q25" s="451">
        <v>2</v>
      </c>
      <c r="R25" s="452">
        <v>3.3959986929344696E-2</v>
      </c>
    </row>
    <row r="26" spans="2:18" ht="15" customHeight="1">
      <c r="B26" s="1576" t="s">
        <v>1092</v>
      </c>
      <c r="C26" s="451" t="s">
        <v>185</v>
      </c>
      <c r="D26" s="452">
        <v>0.51272201650871796</v>
      </c>
      <c r="E26" s="452">
        <v>0.49392763157894698</v>
      </c>
      <c r="F26" s="1419">
        <v>138</v>
      </c>
      <c r="G26" s="1419">
        <v>152</v>
      </c>
      <c r="H26" s="1419">
        <v>23</v>
      </c>
      <c r="I26" s="1419">
        <v>1</v>
      </c>
      <c r="J26" s="452">
        <v>0.30892255892255871</v>
      </c>
      <c r="L26" s="452">
        <v>0.47662114426278301</v>
      </c>
      <c r="M26" s="452">
        <v>0.47432291666666698</v>
      </c>
      <c r="N26" s="451">
        <v>92</v>
      </c>
      <c r="O26" s="451">
        <v>96</v>
      </c>
      <c r="P26" s="451">
        <v>39</v>
      </c>
      <c r="Q26" s="451">
        <v>0</v>
      </c>
      <c r="R26" s="452">
        <v>0.38367369345630203</v>
      </c>
    </row>
    <row r="27" spans="2:18" ht="15" customHeight="1">
      <c r="B27" s="1577"/>
      <c r="C27" s="451">
        <v>100</v>
      </c>
      <c r="D27" s="452">
        <v>1</v>
      </c>
      <c r="E27" s="452">
        <v>1</v>
      </c>
      <c r="F27" s="1419">
        <v>602</v>
      </c>
      <c r="G27" s="1419">
        <v>613</v>
      </c>
      <c r="H27" s="1419">
        <v>610</v>
      </c>
      <c r="I27" s="1419">
        <v>11</v>
      </c>
      <c r="J27" s="452">
        <v>0</v>
      </c>
      <c r="L27" s="452">
        <v>1</v>
      </c>
      <c r="M27" s="452">
        <v>1</v>
      </c>
      <c r="N27" s="451">
        <v>771</v>
      </c>
      <c r="O27" s="451">
        <v>790</v>
      </c>
      <c r="P27" s="451">
        <v>785</v>
      </c>
      <c r="Q27" s="451">
        <v>19</v>
      </c>
      <c r="R27" s="452">
        <v>0</v>
      </c>
    </row>
    <row r="28" spans="2:18" ht="15" customHeight="1">
      <c r="B28" s="1579" t="s">
        <v>1209</v>
      </c>
      <c r="C28" s="848" t="s">
        <v>181</v>
      </c>
      <c r="D28" s="849">
        <v>1.2821187345383499E-3</v>
      </c>
      <c r="E28" s="849">
        <v>1.2883263153905299E-3</v>
      </c>
      <c r="F28" s="1418">
        <v>866164</v>
      </c>
      <c r="G28" s="1418">
        <v>1005518</v>
      </c>
      <c r="H28" s="1418">
        <v>609</v>
      </c>
      <c r="I28" s="1418">
        <v>31</v>
      </c>
      <c r="J28" s="849">
        <v>6.1754080084229761E-4</v>
      </c>
      <c r="L28" s="849">
        <v>1.27252133426073E-3</v>
      </c>
      <c r="M28" s="849">
        <v>1.30532409771492E-3</v>
      </c>
      <c r="N28" s="848">
        <v>834930</v>
      </c>
      <c r="O28" s="848">
        <v>900716</v>
      </c>
      <c r="P28" s="848">
        <v>440</v>
      </c>
      <c r="Q28" s="848">
        <v>12</v>
      </c>
      <c r="R28" s="849">
        <v>5.9265575765756655E-4</v>
      </c>
    </row>
    <row r="29" spans="2:18" ht="15" customHeight="1">
      <c r="B29" s="1559"/>
      <c r="C29" s="848" t="s">
        <v>182</v>
      </c>
      <c r="D29" s="849">
        <v>5.2228772398356807E-3</v>
      </c>
      <c r="E29" s="849">
        <v>5.2337504458893703E-3</v>
      </c>
      <c r="F29" s="1418">
        <v>444843</v>
      </c>
      <c r="G29" s="1418">
        <v>524239</v>
      </c>
      <c r="H29" s="1418">
        <v>1864</v>
      </c>
      <c r="I29" s="1418">
        <v>72</v>
      </c>
      <c r="J29" s="849">
        <v>3.7285775313000437E-3</v>
      </c>
      <c r="L29" s="849">
        <v>5.2296248113366398E-3</v>
      </c>
      <c r="M29" s="849">
        <v>5.2419519007747099E-3</v>
      </c>
      <c r="N29" s="848">
        <v>415052</v>
      </c>
      <c r="O29" s="848">
        <v>474727</v>
      </c>
      <c r="P29" s="848">
        <v>1446</v>
      </c>
      <c r="Q29" s="848">
        <v>18</v>
      </c>
      <c r="R29" s="849">
        <v>3.5786453575947495E-3</v>
      </c>
    </row>
    <row r="30" spans="2:18" ht="15" customHeight="1">
      <c r="B30" s="1559"/>
      <c r="C30" s="848" t="s">
        <v>183</v>
      </c>
      <c r="D30" s="849">
        <v>2.2215792717998603E-2</v>
      </c>
      <c r="E30" s="849">
        <v>2.2007546867142201E-2</v>
      </c>
      <c r="F30" s="1418">
        <v>293103</v>
      </c>
      <c r="G30" s="1418">
        <v>355260</v>
      </c>
      <c r="H30" s="1418">
        <v>4065</v>
      </c>
      <c r="I30" s="1418">
        <v>85</v>
      </c>
      <c r="J30" s="849">
        <v>1.3452775727322E-2</v>
      </c>
      <c r="L30" s="849">
        <v>2.2386202707272498E-2</v>
      </c>
      <c r="M30" s="849">
        <v>2.1922158487345297E-2</v>
      </c>
      <c r="N30" s="848">
        <v>281994</v>
      </c>
      <c r="O30" s="848">
        <v>327572</v>
      </c>
      <c r="P30" s="848">
        <v>3676</v>
      </c>
      <c r="Q30" s="848">
        <v>62</v>
      </c>
      <c r="R30" s="849">
        <v>1.3389671949904848E-2</v>
      </c>
    </row>
    <row r="31" spans="2:18" ht="15" customHeight="1">
      <c r="B31" s="1559"/>
      <c r="C31" s="848" t="s">
        <v>184</v>
      </c>
      <c r="D31" s="849">
        <v>9.2910349692227612E-2</v>
      </c>
      <c r="E31" s="849">
        <v>0.100566635514708</v>
      </c>
      <c r="F31" s="1418">
        <v>253075</v>
      </c>
      <c r="G31" s="1418">
        <v>353109</v>
      </c>
      <c r="H31" s="1418">
        <v>13088</v>
      </c>
      <c r="I31" s="1418">
        <v>286</v>
      </c>
      <c r="J31" s="849">
        <v>5.34738694593965E-2</v>
      </c>
      <c r="L31" s="849">
        <v>9.342585228477511E-2</v>
      </c>
      <c r="M31" s="849">
        <v>0.10003016121615299</v>
      </c>
      <c r="N31" s="848">
        <v>243861</v>
      </c>
      <c r="O31" s="848">
        <v>313492</v>
      </c>
      <c r="P31" s="848">
        <v>12135</v>
      </c>
      <c r="Q31" s="848">
        <v>280</v>
      </c>
      <c r="R31" s="849">
        <v>5.491938284322205E-2</v>
      </c>
    </row>
    <row r="32" spans="2:18" ht="15" customHeight="1">
      <c r="B32" s="1559"/>
      <c r="C32" s="848" t="s">
        <v>185</v>
      </c>
      <c r="D32" s="849">
        <v>0.33541412402815801</v>
      </c>
      <c r="E32" s="849">
        <v>0.40624409535171097</v>
      </c>
      <c r="F32" s="1418">
        <v>18587</v>
      </c>
      <c r="G32" s="1418">
        <v>20975</v>
      </c>
      <c r="H32" s="1418">
        <v>6941</v>
      </c>
      <c r="I32" s="1418">
        <v>129</v>
      </c>
      <c r="J32" s="849">
        <v>0.38680315844060797</v>
      </c>
      <c r="L32" s="849">
        <v>0.329984597451568</v>
      </c>
      <c r="M32" s="849">
        <v>0.39991614329349401</v>
      </c>
      <c r="N32" s="848">
        <v>18972</v>
      </c>
      <c r="O32" s="848">
        <v>21941</v>
      </c>
      <c r="P32" s="848">
        <v>7398</v>
      </c>
      <c r="Q32" s="848">
        <v>35</v>
      </c>
      <c r="R32" s="849">
        <v>0.39695838268162548</v>
      </c>
    </row>
    <row r="33" spans="2:18" ht="15" customHeight="1">
      <c r="B33" s="1578"/>
      <c r="C33" s="848">
        <v>100</v>
      </c>
      <c r="D33" s="849">
        <v>0.999999999999998</v>
      </c>
      <c r="E33" s="849">
        <v>1</v>
      </c>
      <c r="F33" s="1418">
        <v>53509</v>
      </c>
      <c r="G33" s="1418">
        <v>55779</v>
      </c>
      <c r="H33" s="1418">
        <v>54504</v>
      </c>
      <c r="I33" s="1418">
        <v>2270</v>
      </c>
      <c r="J33" s="849">
        <v>0</v>
      </c>
      <c r="L33" s="849">
        <v>0.999999999999999</v>
      </c>
      <c r="M33" s="849">
        <v>1</v>
      </c>
      <c r="N33" s="848">
        <v>76423</v>
      </c>
      <c r="O33" s="848">
        <v>78085</v>
      </c>
      <c r="P33" s="848">
        <v>76951</v>
      </c>
      <c r="Q33" s="848">
        <v>1662</v>
      </c>
      <c r="R33" s="849">
        <v>0</v>
      </c>
    </row>
    <row r="34" spans="2:18" ht="15" customHeight="1">
      <c r="B34" s="1575" t="s">
        <v>1210</v>
      </c>
      <c r="C34" s="451" t="s">
        <v>181</v>
      </c>
      <c r="D34" s="452">
        <v>1.2573742042347399E-3</v>
      </c>
      <c r="E34" s="452">
        <v>1.1955513372929499E-3</v>
      </c>
      <c r="F34" s="1419">
        <v>221788</v>
      </c>
      <c r="G34" s="1419">
        <v>234430</v>
      </c>
      <c r="H34" s="1419">
        <v>149</v>
      </c>
      <c r="I34" s="1419">
        <v>6</v>
      </c>
      <c r="J34" s="452">
        <v>6.579441779844973E-4</v>
      </c>
      <c r="L34" s="452">
        <v>1.25111304060028E-3</v>
      </c>
      <c r="M34" s="452">
        <v>1.1908020952978099E-3</v>
      </c>
      <c r="N34" s="451">
        <v>219035</v>
      </c>
      <c r="O34" s="451">
        <v>227367</v>
      </c>
      <c r="P34" s="451">
        <v>109</v>
      </c>
      <c r="Q34" s="451">
        <v>0</v>
      </c>
      <c r="R34" s="452">
        <v>6.6453633659277543E-4</v>
      </c>
    </row>
    <row r="35" spans="2:18" ht="15" customHeight="1">
      <c r="B35" s="1576"/>
      <c r="C35" s="451" t="s">
        <v>182</v>
      </c>
      <c r="D35" s="452">
        <v>5.2155395034646397E-3</v>
      </c>
      <c r="E35" s="452">
        <v>5.2327781155030199E-3</v>
      </c>
      <c r="F35" s="1419">
        <v>62309</v>
      </c>
      <c r="G35" s="1419">
        <v>65800</v>
      </c>
      <c r="H35" s="1419">
        <v>178</v>
      </c>
      <c r="I35" s="1419">
        <v>3</v>
      </c>
      <c r="J35" s="452">
        <v>3.0593427092908665E-3</v>
      </c>
      <c r="L35" s="452">
        <v>5.2219004768194795E-3</v>
      </c>
      <c r="M35" s="452">
        <v>5.2324656768357606E-3</v>
      </c>
      <c r="N35" s="451">
        <v>61305</v>
      </c>
      <c r="O35" s="451">
        <v>64388</v>
      </c>
      <c r="P35" s="451">
        <v>172</v>
      </c>
      <c r="Q35" s="451">
        <v>3</v>
      </c>
      <c r="R35" s="452">
        <v>3.1846549331944795E-3</v>
      </c>
    </row>
    <row r="36" spans="2:18" ht="15" customHeight="1">
      <c r="B36" s="1576"/>
      <c r="C36" s="451" t="s">
        <v>183</v>
      </c>
      <c r="D36" s="452">
        <v>2.2555862116105899E-2</v>
      </c>
      <c r="E36" s="452">
        <v>2.27410992578897E-2</v>
      </c>
      <c r="F36" s="1419">
        <v>41379</v>
      </c>
      <c r="G36" s="1419">
        <v>43120</v>
      </c>
      <c r="H36" s="1419">
        <v>371</v>
      </c>
      <c r="I36" s="1419">
        <v>1</v>
      </c>
      <c r="J36" s="452">
        <v>1.1637536490640209E-2</v>
      </c>
      <c r="L36" s="452">
        <v>2.2648817994569002E-2</v>
      </c>
      <c r="M36" s="452">
        <v>2.2752517138217701E-2</v>
      </c>
      <c r="N36" s="451">
        <v>40872</v>
      </c>
      <c r="O36" s="451">
        <v>42449</v>
      </c>
      <c r="P36" s="451">
        <v>474</v>
      </c>
      <c r="Q36" s="451">
        <v>1</v>
      </c>
      <c r="R36" s="452">
        <v>1.2985329821754701E-2</v>
      </c>
    </row>
    <row r="37" spans="2:18" ht="15" customHeight="1">
      <c r="B37" s="1576"/>
      <c r="C37" s="451" t="s">
        <v>184</v>
      </c>
      <c r="D37" s="452">
        <v>9.2278242998262205E-2</v>
      </c>
      <c r="E37" s="452">
        <v>9.2513788806588199E-2</v>
      </c>
      <c r="F37" s="1419">
        <v>27450</v>
      </c>
      <c r="G37" s="1419">
        <v>28088</v>
      </c>
      <c r="H37" s="1419">
        <v>1608</v>
      </c>
      <c r="I37" s="1419">
        <v>6</v>
      </c>
      <c r="J37" s="452">
        <v>7.1159043557381979E-2</v>
      </c>
      <c r="L37" s="452">
        <v>9.2583402499837694E-2</v>
      </c>
      <c r="M37" s="452">
        <v>9.3102770138814114E-2</v>
      </c>
      <c r="N37" s="451">
        <v>29107</v>
      </c>
      <c r="O37" s="451">
        <v>29818</v>
      </c>
      <c r="P37" s="451">
        <v>2187</v>
      </c>
      <c r="Q37" s="451">
        <v>6</v>
      </c>
      <c r="R37" s="452">
        <v>7.7558237467220514E-2</v>
      </c>
    </row>
    <row r="38" spans="2:18" ht="15" customHeight="1">
      <c r="B38" s="1576"/>
      <c r="C38" s="451" t="s">
        <v>185</v>
      </c>
      <c r="D38" s="452">
        <v>0.30757702639052797</v>
      </c>
      <c r="E38" s="452">
        <v>0.30081959755029802</v>
      </c>
      <c r="F38" s="1419">
        <v>3395</v>
      </c>
      <c r="G38" s="1419">
        <v>3429</v>
      </c>
      <c r="H38" s="1419">
        <v>936</v>
      </c>
      <c r="I38" s="1419">
        <v>1</v>
      </c>
      <c r="J38" s="452">
        <v>0.31194328410061334</v>
      </c>
      <c r="L38" s="452">
        <v>0.307217729592003</v>
      </c>
      <c r="M38" s="452">
        <v>0.297299205222814</v>
      </c>
      <c r="N38" s="451">
        <v>3496</v>
      </c>
      <c r="O38" s="451">
        <v>3523</v>
      </c>
      <c r="P38" s="451">
        <v>1128</v>
      </c>
      <c r="Q38" s="451">
        <v>0</v>
      </c>
      <c r="R38" s="452">
        <v>0.33021242246903498</v>
      </c>
    </row>
    <row r="39" spans="2:18" ht="15" customHeight="1">
      <c r="B39" s="1577"/>
      <c r="C39" s="451">
        <v>100</v>
      </c>
      <c r="D39" s="452">
        <v>1</v>
      </c>
      <c r="E39" s="452">
        <v>1</v>
      </c>
      <c r="F39" s="1419">
        <v>9319</v>
      </c>
      <c r="G39" s="1419">
        <v>9351</v>
      </c>
      <c r="H39" s="1419">
        <v>8946</v>
      </c>
      <c r="I39" s="1419">
        <v>32</v>
      </c>
      <c r="J39" s="452">
        <v>0</v>
      </c>
      <c r="L39" s="452">
        <v>1</v>
      </c>
      <c r="M39" s="452">
        <v>1</v>
      </c>
      <c r="N39" s="451">
        <v>13297</v>
      </c>
      <c r="O39" s="451">
        <v>13329</v>
      </c>
      <c r="P39" s="451">
        <v>12921</v>
      </c>
      <c r="Q39" s="451">
        <v>32</v>
      </c>
      <c r="R39" s="452">
        <v>0</v>
      </c>
    </row>
    <row r="40" spans="2:18" ht="15" customHeight="1">
      <c r="B40" s="1570" t="s">
        <v>1211</v>
      </c>
      <c r="C40" s="451" t="s">
        <v>181</v>
      </c>
      <c r="D40" s="452">
        <v>1.51075896320021E-3</v>
      </c>
      <c r="E40" s="452">
        <v>1.4612725844462501E-3</v>
      </c>
      <c r="F40" s="1419">
        <v>8651</v>
      </c>
      <c r="G40" s="1419">
        <v>8911</v>
      </c>
      <c r="H40" s="1419">
        <v>5</v>
      </c>
      <c r="I40" s="1419">
        <v>0</v>
      </c>
      <c r="J40" s="452">
        <v>4.0556687306744771E-4</v>
      </c>
      <c r="L40" s="452">
        <v>1.4857383036580801E-3</v>
      </c>
      <c r="M40" s="452">
        <v>1.4616336633664401E-3</v>
      </c>
      <c r="N40" s="451">
        <v>7828</v>
      </c>
      <c r="O40" s="451">
        <v>8080</v>
      </c>
      <c r="P40" s="451">
        <v>5</v>
      </c>
      <c r="Q40" s="451">
        <v>0</v>
      </c>
      <c r="R40" s="452">
        <v>3.1936637710781797E-4</v>
      </c>
    </row>
    <row r="41" spans="2:18" ht="15" customHeight="1">
      <c r="B41" s="1571"/>
      <c r="C41" s="451" t="s">
        <v>182</v>
      </c>
      <c r="D41" s="452">
        <v>5.5013212474191E-3</v>
      </c>
      <c r="E41" s="452">
        <v>5.4519892604347397E-3</v>
      </c>
      <c r="F41" s="1419">
        <v>3848</v>
      </c>
      <c r="G41" s="1419">
        <v>4097</v>
      </c>
      <c r="H41" s="1419">
        <v>6</v>
      </c>
      <c r="I41" s="1419">
        <v>0</v>
      </c>
      <c r="J41" s="452">
        <v>9.7471676320884273E-4</v>
      </c>
      <c r="L41" s="452">
        <v>5.5125360721253701E-3</v>
      </c>
      <c r="M41" s="452">
        <v>5.4427102082800806E-3</v>
      </c>
      <c r="N41" s="451">
        <v>3636</v>
      </c>
      <c r="O41" s="451">
        <v>3889</v>
      </c>
      <c r="P41" s="451">
        <v>4</v>
      </c>
      <c r="Q41" s="451">
        <v>1</v>
      </c>
      <c r="R41" s="452">
        <v>6.8184107459219893E-4</v>
      </c>
    </row>
    <row r="42" spans="2:18" ht="15" customHeight="1">
      <c r="B42" s="1571"/>
      <c r="C42" s="451" t="s">
        <v>183</v>
      </c>
      <c r="D42" s="452">
        <v>2.2682649516418598E-2</v>
      </c>
      <c r="E42" s="452">
        <v>2.2297897542197801E-2</v>
      </c>
      <c r="F42" s="1419">
        <v>3118</v>
      </c>
      <c r="G42" s="1419">
        <v>3377</v>
      </c>
      <c r="H42" s="1419">
        <v>17</v>
      </c>
      <c r="I42" s="1419">
        <v>0</v>
      </c>
      <c r="J42" s="452">
        <v>7.6882218138149662E-3</v>
      </c>
      <c r="L42" s="452">
        <v>2.26074487721699E-2</v>
      </c>
      <c r="M42" s="452">
        <v>2.2309464508095199E-2</v>
      </c>
      <c r="N42" s="451">
        <v>2996</v>
      </c>
      <c r="O42" s="451">
        <v>3212</v>
      </c>
      <c r="P42" s="451">
        <v>30</v>
      </c>
      <c r="Q42" s="451">
        <v>0</v>
      </c>
      <c r="R42" s="452">
        <v>8.8053516491793E-3</v>
      </c>
    </row>
    <row r="43" spans="2:18" ht="15" customHeight="1">
      <c r="B43" s="1571"/>
      <c r="C43" s="451" t="s">
        <v>184</v>
      </c>
      <c r="D43" s="452">
        <v>9.6771653772828092E-2</v>
      </c>
      <c r="E43" s="452">
        <v>9.8279275862069401E-2</v>
      </c>
      <c r="F43" s="1419">
        <v>2770</v>
      </c>
      <c r="G43" s="1419">
        <v>2900</v>
      </c>
      <c r="H43" s="1419">
        <v>125</v>
      </c>
      <c r="I43" s="1419">
        <v>0</v>
      </c>
      <c r="J43" s="452">
        <v>5.1477270987363502E-2</v>
      </c>
      <c r="L43" s="452">
        <v>9.67927720751173E-2</v>
      </c>
      <c r="M43" s="452">
        <v>9.9175887850467909E-2</v>
      </c>
      <c r="N43" s="451">
        <v>3086</v>
      </c>
      <c r="O43" s="451">
        <v>3210</v>
      </c>
      <c r="P43" s="451">
        <v>180</v>
      </c>
      <c r="Q43" s="451">
        <v>2</v>
      </c>
      <c r="R43" s="452">
        <v>5.4652729585738392E-2</v>
      </c>
    </row>
    <row r="44" spans="2:18" ht="15" customHeight="1">
      <c r="B44" s="1571"/>
      <c r="C44" s="451" t="s">
        <v>185</v>
      </c>
      <c r="D44" s="452">
        <v>0.44461162792308001</v>
      </c>
      <c r="E44" s="452">
        <v>0.44605072463768103</v>
      </c>
      <c r="F44" s="1419">
        <v>136</v>
      </c>
      <c r="G44" s="1419">
        <v>138</v>
      </c>
      <c r="H44" s="1419">
        <v>56</v>
      </c>
      <c r="I44" s="1419">
        <v>0</v>
      </c>
      <c r="J44" s="452">
        <v>0.44677723382532436</v>
      </c>
      <c r="L44" s="452">
        <v>0.41689556384813303</v>
      </c>
      <c r="M44" s="452">
        <v>0.44209923664122103</v>
      </c>
      <c r="N44" s="451">
        <v>131</v>
      </c>
      <c r="O44" s="451">
        <v>131</v>
      </c>
      <c r="P44" s="451">
        <v>62</v>
      </c>
      <c r="Q44" s="451">
        <v>0</v>
      </c>
      <c r="R44" s="452">
        <v>0.46428349779681</v>
      </c>
    </row>
    <row r="45" spans="2:18" ht="15" customHeight="1">
      <c r="B45" s="1574"/>
      <c r="C45" s="451">
        <v>100</v>
      </c>
      <c r="D45" s="452">
        <v>1</v>
      </c>
      <c r="E45" s="452">
        <v>1</v>
      </c>
      <c r="F45" s="1419">
        <v>544</v>
      </c>
      <c r="G45" s="1419">
        <v>548</v>
      </c>
      <c r="H45" s="1419">
        <v>535</v>
      </c>
      <c r="I45" s="1419">
        <v>4</v>
      </c>
      <c r="J45" s="452">
        <v>0</v>
      </c>
      <c r="L45" s="452">
        <v>1</v>
      </c>
      <c r="M45" s="452">
        <v>1</v>
      </c>
      <c r="N45" s="451">
        <v>955</v>
      </c>
      <c r="O45" s="451">
        <v>965</v>
      </c>
      <c r="P45" s="451">
        <v>945</v>
      </c>
      <c r="Q45" s="451">
        <v>10</v>
      </c>
      <c r="R45" s="452">
        <v>0</v>
      </c>
    </row>
    <row r="46" spans="2:18" ht="15" customHeight="1">
      <c r="B46" s="1570" t="s">
        <v>1212</v>
      </c>
      <c r="C46" s="453" t="s">
        <v>181</v>
      </c>
      <c r="D46" s="454">
        <v>1.24716339211694E-3</v>
      </c>
      <c r="E46" s="454">
        <v>1.1850518138234801E-3</v>
      </c>
      <c r="F46" s="1420">
        <v>213137</v>
      </c>
      <c r="G46" s="1420">
        <v>225519</v>
      </c>
      <c r="H46" s="1420">
        <v>144</v>
      </c>
      <c r="I46" s="1420">
        <v>6</v>
      </c>
      <c r="J46" s="454">
        <v>6.6235844907518984E-4</v>
      </c>
      <c r="L46" s="454">
        <v>1.2420376053231901E-3</v>
      </c>
      <c r="M46" s="454">
        <v>1.18082284860315E-3</v>
      </c>
      <c r="N46" s="453">
        <v>211207</v>
      </c>
      <c r="O46" s="453">
        <v>219287</v>
      </c>
      <c r="P46" s="453">
        <v>104</v>
      </c>
      <c r="Q46" s="453">
        <v>0</v>
      </c>
      <c r="R46" s="454">
        <v>6.6980223584271151E-4</v>
      </c>
    </row>
    <row r="47" spans="2:18" ht="15" customHeight="1">
      <c r="B47" s="1571"/>
      <c r="C47" s="451" t="s">
        <v>182</v>
      </c>
      <c r="D47" s="452">
        <v>5.1991710612977601E-3</v>
      </c>
      <c r="E47" s="452">
        <v>5.2182227768512003E-3</v>
      </c>
      <c r="F47" s="1419">
        <v>58461</v>
      </c>
      <c r="G47" s="1419">
        <v>61703</v>
      </c>
      <c r="H47" s="1419">
        <v>172</v>
      </c>
      <c r="I47" s="1419">
        <v>3</v>
      </c>
      <c r="J47" s="452">
        <v>3.2091639910342535E-3</v>
      </c>
      <c r="L47" s="452">
        <v>5.2071659304158604E-3</v>
      </c>
      <c r="M47" s="452">
        <v>5.2189507264591792E-3</v>
      </c>
      <c r="N47" s="451">
        <v>57669</v>
      </c>
      <c r="O47" s="451">
        <v>60499</v>
      </c>
      <c r="P47" s="451">
        <v>168</v>
      </c>
      <c r="Q47" s="451">
        <v>2</v>
      </c>
      <c r="R47" s="452">
        <v>3.3683379367403952E-3</v>
      </c>
    </row>
    <row r="48" spans="2:18" ht="15" customHeight="1">
      <c r="B48" s="1571"/>
      <c r="C48" s="451" t="s">
        <v>183</v>
      </c>
      <c r="D48" s="452">
        <v>2.25451627512217E-2</v>
      </c>
      <c r="E48" s="452">
        <v>2.27787585235175E-2</v>
      </c>
      <c r="F48" s="1419">
        <v>38261</v>
      </c>
      <c r="G48" s="1419">
        <v>39743</v>
      </c>
      <c r="H48" s="1419">
        <v>354</v>
      </c>
      <c r="I48" s="1419">
        <v>1</v>
      </c>
      <c r="J48" s="452">
        <v>1.196804539863096E-2</v>
      </c>
      <c r="L48" s="452">
        <v>2.2652103913912699E-2</v>
      </c>
      <c r="M48" s="452">
        <v>2.27887860947616E-2</v>
      </c>
      <c r="N48" s="451">
        <v>37876</v>
      </c>
      <c r="O48" s="451">
        <v>39237</v>
      </c>
      <c r="P48" s="451">
        <v>444</v>
      </c>
      <c r="Q48" s="451">
        <v>1</v>
      </c>
      <c r="R48" s="452">
        <v>1.333901564244345E-2</v>
      </c>
    </row>
    <row r="49" spans="2:18" ht="15" customHeight="1">
      <c r="B49" s="1571"/>
      <c r="C49" s="451" t="s">
        <v>184</v>
      </c>
      <c r="D49" s="452">
        <v>9.1738636961634909E-2</v>
      </c>
      <c r="E49" s="452">
        <v>9.1849984119404302E-2</v>
      </c>
      <c r="F49" s="1419">
        <v>24680</v>
      </c>
      <c r="G49" s="1419">
        <v>25188</v>
      </c>
      <c r="H49" s="1419">
        <v>1483</v>
      </c>
      <c r="I49" s="1419">
        <v>6</v>
      </c>
      <c r="J49" s="452">
        <v>7.3408252675006266E-2</v>
      </c>
      <c r="L49" s="452">
        <v>9.2113284567150303E-2</v>
      </c>
      <c r="M49" s="452">
        <v>9.2370106734798188E-2</v>
      </c>
      <c r="N49" s="451">
        <v>26021</v>
      </c>
      <c r="O49" s="451">
        <v>26608</v>
      </c>
      <c r="P49" s="451">
        <v>2007</v>
      </c>
      <c r="Q49" s="451">
        <v>4</v>
      </c>
      <c r="R49" s="452">
        <v>8.0189364425799492E-2</v>
      </c>
    </row>
    <row r="50" spans="2:18" ht="15" customHeight="1">
      <c r="B50" s="1571" t="s">
        <v>1213</v>
      </c>
      <c r="C50" s="451" t="s">
        <v>185</v>
      </c>
      <c r="D50" s="452">
        <v>0.298900434786327</v>
      </c>
      <c r="E50" s="452">
        <v>0.29472968702521202</v>
      </c>
      <c r="F50" s="1419">
        <v>3259</v>
      </c>
      <c r="G50" s="1419">
        <v>3291</v>
      </c>
      <c r="H50" s="1419">
        <v>880</v>
      </c>
      <c r="I50" s="1419">
        <v>1</v>
      </c>
      <c r="J50" s="452">
        <v>0.306708522960286</v>
      </c>
      <c r="L50" s="452">
        <v>0.30336504144716403</v>
      </c>
      <c r="M50" s="452">
        <v>0.29170698702829401</v>
      </c>
      <c r="N50" s="451">
        <v>3365</v>
      </c>
      <c r="O50" s="451">
        <v>3392</v>
      </c>
      <c r="P50" s="451">
        <v>1066</v>
      </c>
      <c r="Q50" s="451">
        <v>0</v>
      </c>
      <c r="R50" s="452">
        <v>0.32520546624466351</v>
      </c>
    </row>
    <row r="51" spans="2:18" ht="15" customHeight="1">
      <c r="B51" s="1574"/>
      <c r="C51" s="451">
        <v>100</v>
      </c>
      <c r="D51" s="452">
        <v>0.999999999999999</v>
      </c>
      <c r="E51" s="452">
        <v>1</v>
      </c>
      <c r="F51" s="1419">
        <v>8775</v>
      </c>
      <c r="G51" s="1419">
        <v>8803</v>
      </c>
      <c r="H51" s="1419">
        <v>8411</v>
      </c>
      <c r="I51" s="1419">
        <v>28</v>
      </c>
      <c r="J51" s="452">
        <v>0</v>
      </c>
      <c r="L51" s="452">
        <v>1</v>
      </c>
      <c r="M51" s="452">
        <v>1</v>
      </c>
      <c r="N51" s="451">
        <v>12342</v>
      </c>
      <c r="O51" s="451">
        <v>12364</v>
      </c>
      <c r="P51" s="451">
        <v>11976</v>
      </c>
      <c r="Q51" s="451">
        <v>22</v>
      </c>
      <c r="R51" s="452">
        <v>0</v>
      </c>
    </row>
    <row r="52" spans="2:18" ht="15" customHeight="1">
      <c r="B52" s="1575" t="s">
        <v>1214</v>
      </c>
      <c r="C52" s="451" t="s">
        <v>181</v>
      </c>
      <c r="D52" s="452">
        <v>1.2858818177358998E-3</v>
      </c>
      <c r="E52" s="452">
        <v>1.2833722916128902E-3</v>
      </c>
      <c r="F52" s="1419">
        <v>582044</v>
      </c>
      <c r="G52" s="1419">
        <v>702033</v>
      </c>
      <c r="H52" s="1419">
        <v>394</v>
      </c>
      <c r="I52" s="1419">
        <v>22</v>
      </c>
      <c r="J52" s="452">
        <v>5.7284617390732627E-4</v>
      </c>
      <c r="L52" s="452">
        <v>1.26946758397034E-3</v>
      </c>
      <c r="M52" s="452">
        <v>1.31342781063094E-3</v>
      </c>
      <c r="N52" s="451">
        <v>559176</v>
      </c>
      <c r="O52" s="451">
        <v>612140</v>
      </c>
      <c r="P52" s="451">
        <v>280</v>
      </c>
      <c r="Q52" s="451">
        <v>11</v>
      </c>
      <c r="R52" s="452">
        <v>5.3970579143256144E-4</v>
      </c>
    </row>
    <row r="53" spans="2:18" ht="15" customHeight="1">
      <c r="B53" s="1576"/>
      <c r="C53" s="451" t="s">
        <v>182</v>
      </c>
      <c r="D53" s="452">
        <v>5.3316277962372404E-3</v>
      </c>
      <c r="E53" s="452">
        <v>5.2335183004006205E-3</v>
      </c>
      <c r="F53" s="1419">
        <v>303111</v>
      </c>
      <c r="G53" s="1419">
        <v>361686</v>
      </c>
      <c r="H53" s="1419">
        <v>1297</v>
      </c>
      <c r="I53" s="1419">
        <v>56</v>
      </c>
      <c r="J53" s="452">
        <v>3.7595032076288737E-3</v>
      </c>
      <c r="L53" s="452">
        <v>5.3375317009849996E-3</v>
      </c>
      <c r="M53" s="452">
        <v>5.2414716034078802E-3</v>
      </c>
      <c r="N53" s="451">
        <v>283890</v>
      </c>
      <c r="O53" s="451">
        <v>329124</v>
      </c>
      <c r="P53" s="451">
        <v>1003</v>
      </c>
      <c r="Q53" s="451">
        <v>8</v>
      </c>
      <c r="R53" s="452">
        <v>3.5921499554664549E-3</v>
      </c>
    </row>
    <row r="54" spans="2:18" ht="15" customHeight="1">
      <c r="B54" s="1576"/>
      <c r="C54" s="451" t="s">
        <v>183</v>
      </c>
      <c r="D54" s="452">
        <v>2.1182259903247E-2</v>
      </c>
      <c r="E54" s="452">
        <v>2.1878723725851802E-2</v>
      </c>
      <c r="F54" s="1419">
        <v>196859</v>
      </c>
      <c r="G54" s="1419">
        <v>244822</v>
      </c>
      <c r="H54" s="1419">
        <v>2828</v>
      </c>
      <c r="I54" s="1419">
        <v>69</v>
      </c>
      <c r="J54" s="452">
        <v>1.3149805191124599E-2</v>
      </c>
      <c r="L54" s="452">
        <v>2.0998323773649998E-2</v>
      </c>
      <c r="M54" s="452">
        <v>2.1736046661182801E-2</v>
      </c>
      <c r="N54" s="451">
        <v>189505</v>
      </c>
      <c r="O54" s="451">
        <v>225541</v>
      </c>
      <c r="P54" s="451">
        <v>2405</v>
      </c>
      <c r="Q54" s="451">
        <v>41</v>
      </c>
      <c r="R54" s="452">
        <v>1.2717154156931601E-2</v>
      </c>
    </row>
    <row r="55" spans="2:18" ht="15" customHeight="1">
      <c r="B55" s="1576"/>
      <c r="C55" s="451" t="s">
        <v>184</v>
      </c>
      <c r="D55" s="452">
        <v>9.8492756984408805E-2</v>
      </c>
      <c r="E55" s="452">
        <v>0.102069042700626</v>
      </c>
      <c r="F55" s="1419">
        <v>178524</v>
      </c>
      <c r="G55" s="1419">
        <v>267701</v>
      </c>
      <c r="H55" s="1419">
        <v>8440</v>
      </c>
      <c r="I55" s="1419">
        <v>250</v>
      </c>
      <c r="J55" s="452">
        <v>4.5210473055575899E-2</v>
      </c>
      <c r="L55" s="452">
        <v>9.7418998065976703E-2</v>
      </c>
      <c r="M55" s="452">
        <v>0.10141478581879999</v>
      </c>
      <c r="N55" s="451">
        <v>169707</v>
      </c>
      <c r="O55" s="451">
        <v>231066</v>
      </c>
      <c r="P55" s="451">
        <v>6669</v>
      </c>
      <c r="Q55" s="451">
        <v>210</v>
      </c>
      <c r="R55" s="452">
        <v>4.4877617226033756E-2</v>
      </c>
    </row>
    <row r="56" spans="2:18" ht="15" customHeight="1">
      <c r="B56" s="1576" t="s">
        <v>1215</v>
      </c>
      <c r="C56" s="451" t="s">
        <v>185</v>
      </c>
      <c r="D56" s="452">
        <v>0.39976665594649097</v>
      </c>
      <c r="E56" s="452">
        <v>0.41947575001738202</v>
      </c>
      <c r="F56" s="1419">
        <v>12473</v>
      </c>
      <c r="G56" s="1419">
        <v>14433</v>
      </c>
      <c r="H56" s="1419">
        <v>4492</v>
      </c>
      <c r="I56" s="1419">
        <v>115</v>
      </c>
      <c r="J56" s="452">
        <v>0.36384835726774895</v>
      </c>
      <c r="L56" s="452">
        <v>0.39925119312649299</v>
      </c>
      <c r="M56" s="452">
        <v>0.41208688926138698</v>
      </c>
      <c r="N56" s="451">
        <v>12904</v>
      </c>
      <c r="O56" s="451">
        <v>15514</v>
      </c>
      <c r="P56" s="451">
        <v>4690</v>
      </c>
      <c r="Q56" s="451">
        <v>25</v>
      </c>
      <c r="R56" s="452">
        <v>0.37031354448015302</v>
      </c>
    </row>
    <row r="57" spans="2:18" ht="15" customHeight="1">
      <c r="B57" s="1577"/>
      <c r="C57" s="451">
        <v>100</v>
      </c>
      <c r="D57" s="452">
        <v>1.00000000000001</v>
      </c>
      <c r="E57" s="452">
        <v>1</v>
      </c>
      <c r="F57" s="1419">
        <v>34814</v>
      </c>
      <c r="G57" s="1419">
        <v>36737</v>
      </c>
      <c r="H57" s="1419">
        <v>36104</v>
      </c>
      <c r="I57" s="1419">
        <v>1923</v>
      </c>
      <c r="J57" s="452">
        <v>0</v>
      </c>
      <c r="L57" s="452">
        <v>0.99999999999997802</v>
      </c>
      <c r="M57" s="452">
        <v>1</v>
      </c>
      <c r="N57" s="451">
        <v>45941</v>
      </c>
      <c r="O57" s="451">
        <v>47241</v>
      </c>
      <c r="P57" s="451">
        <v>46802</v>
      </c>
      <c r="Q57" s="451">
        <v>1300</v>
      </c>
      <c r="R57" s="452">
        <v>0</v>
      </c>
    </row>
    <row r="58" spans="2:18" ht="15" customHeight="1">
      <c r="B58" s="1575" t="s">
        <v>1216</v>
      </c>
      <c r="C58" s="451" t="s">
        <v>181</v>
      </c>
      <c r="D58" s="452">
        <v>1.64037177042239E-3</v>
      </c>
      <c r="E58" s="452">
        <v>1.6536456447772199E-3</v>
      </c>
      <c r="F58" s="1419">
        <v>62332</v>
      </c>
      <c r="G58" s="1419">
        <v>69055</v>
      </c>
      <c r="H58" s="1419">
        <v>66</v>
      </c>
      <c r="I58" s="1419">
        <v>3</v>
      </c>
      <c r="J58" s="452">
        <v>9.6952341719100572E-4</v>
      </c>
      <c r="L58" s="452">
        <v>1.6237279737505799E-3</v>
      </c>
      <c r="M58" s="452">
        <v>1.6496838700199002E-3</v>
      </c>
      <c r="N58" s="451">
        <v>56719</v>
      </c>
      <c r="O58" s="451">
        <v>61209</v>
      </c>
      <c r="P58" s="451">
        <v>51</v>
      </c>
      <c r="Q58" s="451">
        <v>1</v>
      </c>
      <c r="R58" s="452">
        <v>9.4891861474063848E-4</v>
      </c>
    </row>
    <row r="59" spans="2:18" ht="15" customHeight="1">
      <c r="B59" s="1576"/>
      <c r="C59" s="451" t="s">
        <v>182</v>
      </c>
      <c r="D59" s="452">
        <v>5.2175111971058093E-3</v>
      </c>
      <c r="E59" s="452">
        <v>5.2352795262187498E-3</v>
      </c>
      <c r="F59" s="1419">
        <v>79423</v>
      </c>
      <c r="G59" s="1419">
        <v>96753</v>
      </c>
      <c r="H59" s="1419">
        <v>389</v>
      </c>
      <c r="I59" s="1419">
        <v>13</v>
      </c>
      <c r="J59" s="452">
        <v>4.1438456868102599E-3</v>
      </c>
      <c r="L59" s="452">
        <v>5.2286448345803503E-3</v>
      </c>
      <c r="M59" s="452">
        <v>5.2514190728348495E-3</v>
      </c>
      <c r="N59" s="451">
        <v>69857</v>
      </c>
      <c r="O59" s="451">
        <v>81215</v>
      </c>
      <c r="P59" s="451">
        <v>271</v>
      </c>
      <c r="Q59" s="451">
        <v>7</v>
      </c>
      <c r="R59" s="452">
        <v>3.84860660626676E-3</v>
      </c>
    </row>
    <row r="60" spans="2:18" ht="15" customHeight="1">
      <c r="B60" s="1576"/>
      <c r="C60" s="451" t="s">
        <v>183</v>
      </c>
      <c r="D60" s="452">
        <v>2.1438866790575301E-2</v>
      </c>
      <c r="E60" s="452">
        <v>2.20061796250649E-2</v>
      </c>
      <c r="F60" s="1419">
        <v>54865</v>
      </c>
      <c r="G60" s="1419">
        <v>67318</v>
      </c>
      <c r="H60" s="1419">
        <v>866</v>
      </c>
      <c r="I60" s="1419">
        <v>15</v>
      </c>
      <c r="J60" s="452">
        <v>1.5848239538547002E-2</v>
      </c>
      <c r="L60" s="452">
        <v>2.1840647539639303E-2</v>
      </c>
      <c r="M60" s="452">
        <v>2.2035077708042802E-2</v>
      </c>
      <c r="N60" s="451">
        <v>51617</v>
      </c>
      <c r="O60" s="451">
        <v>59582</v>
      </c>
      <c r="P60" s="451">
        <v>797</v>
      </c>
      <c r="Q60" s="451">
        <v>20</v>
      </c>
      <c r="R60" s="452">
        <v>1.6016676971819899E-2</v>
      </c>
    </row>
    <row r="61" spans="2:18" ht="15" customHeight="1">
      <c r="B61" s="1576"/>
      <c r="C61" s="451" t="s">
        <v>184</v>
      </c>
      <c r="D61" s="452">
        <v>9.3820439727203608E-2</v>
      </c>
      <c r="E61" s="452">
        <v>9.7496022330790091E-2</v>
      </c>
      <c r="F61" s="1419">
        <v>47101</v>
      </c>
      <c r="G61" s="1419">
        <v>57320</v>
      </c>
      <c r="H61" s="1419">
        <v>3040</v>
      </c>
      <c r="I61" s="1419">
        <v>30</v>
      </c>
      <c r="J61" s="452">
        <v>7.2484985566778834E-2</v>
      </c>
      <c r="L61" s="452">
        <v>9.62196602613863E-2</v>
      </c>
      <c r="M61" s="452">
        <v>9.7875000000007789E-2</v>
      </c>
      <c r="N61" s="451">
        <v>45047</v>
      </c>
      <c r="O61" s="451">
        <v>52608</v>
      </c>
      <c r="P61" s="451">
        <v>3279</v>
      </c>
      <c r="Q61" s="451">
        <v>64</v>
      </c>
      <c r="R61" s="452">
        <v>7.6782090206801504E-2</v>
      </c>
    </row>
    <row r="62" spans="2:18" ht="15" customHeight="1">
      <c r="B62" s="1576" t="s">
        <v>1091</v>
      </c>
      <c r="C62" s="451" t="s">
        <v>185</v>
      </c>
      <c r="D62" s="452">
        <v>0.46410058266742998</v>
      </c>
      <c r="E62" s="452">
        <v>0.46102345004816697</v>
      </c>
      <c r="F62" s="1419">
        <v>2719</v>
      </c>
      <c r="G62" s="1419">
        <v>3113</v>
      </c>
      <c r="H62" s="1419">
        <v>1513</v>
      </c>
      <c r="I62" s="1419">
        <v>13</v>
      </c>
      <c r="J62" s="452">
        <v>0.59231308480147427</v>
      </c>
      <c r="L62" s="452">
        <v>0.461917696704433</v>
      </c>
      <c r="M62" s="452">
        <v>0.45938670798896603</v>
      </c>
      <c r="N62" s="451">
        <v>2572</v>
      </c>
      <c r="O62" s="451">
        <v>2904</v>
      </c>
      <c r="P62" s="451">
        <v>1580</v>
      </c>
      <c r="Q62" s="451">
        <v>10</v>
      </c>
      <c r="R62" s="452">
        <v>0.61263292253137647</v>
      </c>
    </row>
    <row r="63" spans="2:18" ht="15" customHeight="1">
      <c r="B63" s="1577"/>
      <c r="C63" s="451">
        <v>100</v>
      </c>
      <c r="D63" s="452">
        <v>1</v>
      </c>
      <c r="E63" s="452">
        <v>1</v>
      </c>
      <c r="F63" s="1419">
        <v>9376</v>
      </c>
      <c r="G63" s="1419">
        <v>9691</v>
      </c>
      <c r="H63" s="1419">
        <v>9454</v>
      </c>
      <c r="I63" s="1419">
        <v>315</v>
      </c>
      <c r="J63" s="452">
        <v>0</v>
      </c>
      <c r="L63" s="452">
        <v>0.999999999999996</v>
      </c>
      <c r="M63" s="452">
        <v>1</v>
      </c>
      <c r="N63" s="451">
        <v>17185</v>
      </c>
      <c r="O63" s="451">
        <v>17515</v>
      </c>
      <c r="P63" s="451">
        <v>17228</v>
      </c>
      <c r="Q63" s="451">
        <v>330</v>
      </c>
      <c r="R63" s="452">
        <v>0</v>
      </c>
    </row>
    <row r="64" spans="2:18" ht="15" customHeight="1">
      <c r="B64" s="1570" t="s">
        <v>1217</v>
      </c>
      <c r="C64" s="451" t="s">
        <v>181</v>
      </c>
      <c r="D64" s="452">
        <v>1.63381079427903E-3</v>
      </c>
      <c r="E64" s="452">
        <v>1.5440024479800702E-3</v>
      </c>
      <c r="F64" s="1419">
        <v>28869</v>
      </c>
      <c r="G64" s="1419">
        <v>32680</v>
      </c>
      <c r="H64" s="1419">
        <v>7</v>
      </c>
      <c r="I64" s="1419">
        <v>1</v>
      </c>
      <c r="J64" s="452">
        <v>2.6069040447665697E-4</v>
      </c>
      <c r="L64" s="452">
        <v>1.6187470429551601E-3</v>
      </c>
      <c r="M64" s="452">
        <v>1.5436850603758002E-3</v>
      </c>
      <c r="N64" s="451">
        <v>26122</v>
      </c>
      <c r="O64" s="451">
        <v>28488</v>
      </c>
      <c r="P64" s="451">
        <v>16</v>
      </c>
      <c r="Q64" s="451">
        <v>1</v>
      </c>
      <c r="R64" s="452">
        <v>2.8711430977719949E-4</v>
      </c>
    </row>
    <row r="65" spans="2:18" ht="15" customHeight="1">
      <c r="B65" s="1571"/>
      <c r="C65" s="451" t="s">
        <v>182</v>
      </c>
      <c r="D65" s="452">
        <v>5.3030000306864304E-3</v>
      </c>
      <c r="E65" s="452">
        <v>5.2625644057769407E-3</v>
      </c>
      <c r="F65" s="1419">
        <v>18692</v>
      </c>
      <c r="G65" s="1419">
        <v>23678</v>
      </c>
      <c r="H65" s="1419">
        <v>51</v>
      </c>
      <c r="I65" s="1419">
        <v>1</v>
      </c>
      <c r="J65" s="452">
        <v>1.8191169107422368E-3</v>
      </c>
      <c r="L65" s="452">
        <v>5.3699830659781197E-3</v>
      </c>
      <c r="M65" s="452">
        <v>5.2666600800268205E-3</v>
      </c>
      <c r="N65" s="451">
        <v>16921</v>
      </c>
      <c r="O65" s="451">
        <v>20243</v>
      </c>
      <c r="P65" s="451">
        <v>22</v>
      </c>
      <c r="Q65" s="451">
        <v>2</v>
      </c>
      <c r="R65" s="452">
        <v>1.3909900967035399E-3</v>
      </c>
    </row>
    <row r="66" spans="2:18" ht="15" customHeight="1">
      <c r="B66" s="1571"/>
      <c r="C66" s="451" t="s">
        <v>183</v>
      </c>
      <c r="D66" s="452">
        <v>2.1247549877137201E-2</v>
      </c>
      <c r="E66" s="452">
        <v>2.2641330166272403E-2</v>
      </c>
      <c r="F66" s="1419">
        <v>13223</v>
      </c>
      <c r="G66" s="1419">
        <v>18524</v>
      </c>
      <c r="H66" s="1419">
        <v>125</v>
      </c>
      <c r="I66" s="1419">
        <v>1</v>
      </c>
      <c r="J66" s="452">
        <v>9.0414217441743047E-3</v>
      </c>
      <c r="L66" s="452">
        <v>2.14273154693E-2</v>
      </c>
      <c r="M66" s="452">
        <v>2.2444208630778898E-2</v>
      </c>
      <c r="N66" s="451">
        <v>12337</v>
      </c>
      <c r="O66" s="451">
        <v>15549</v>
      </c>
      <c r="P66" s="451">
        <v>106</v>
      </c>
      <c r="Q66" s="451">
        <v>3</v>
      </c>
      <c r="R66" s="452">
        <v>8.8726235019735804E-3</v>
      </c>
    </row>
    <row r="67" spans="2:18" ht="15" customHeight="1">
      <c r="B67" s="1571"/>
      <c r="C67" s="451" t="s">
        <v>184</v>
      </c>
      <c r="D67" s="452">
        <v>0.10048090755721001</v>
      </c>
      <c r="E67" s="452">
        <v>0.10542645202019299</v>
      </c>
      <c r="F67" s="1419">
        <v>18295</v>
      </c>
      <c r="G67" s="1419">
        <v>25344</v>
      </c>
      <c r="H67" s="1419">
        <v>614</v>
      </c>
      <c r="I67" s="1419">
        <v>14</v>
      </c>
      <c r="J67" s="452">
        <v>3.8795729901252296E-2</v>
      </c>
      <c r="L67" s="452">
        <v>0.10124746516680901</v>
      </c>
      <c r="M67" s="452">
        <v>0.105428641754298</v>
      </c>
      <c r="N67" s="451">
        <v>17312</v>
      </c>
      <c r="O67" s="451">
        <v>22345</v>
      </c>
      <c r="P67" s="451">
        <v>726</v>
      </c>
      <c r="Q67" s="451">
        <v>45</v>
      </c>
      <c r="R67" s="452">
        <v>4.1818526508521393E-2</v>
      </c>
    </row>
    <row r="68" spans="2:18" ht="15" customHeight="1">
      <c r="B68" s="1571" t="s">
        <v>1092</v>
      </c>
      <c r="C68" s="451" t="s">
        <v>185</v>
      </c>
      <c r="D68" s="452">
        <v>0.49591904112205198</v>
      </c>
      <c r="E68" s="452">
        <v>0.49341001353180503</v>
      </c>
      <c r="F68" s="1419">
        <v>648</v>
      </c>
      <c r="G68" s="1419">
        <v>739</v>
      </c>
      <c r="H68" s="1419">
        <v>260</v>
      </c>
      <c r="I68" s="1419">
        <v>8</v>
      </c>
      <c r="J68" s="452">
        <v>0.48063424044140562</v>
      </c>
      <c r="L68" s="452">
        <v>0.49096053661410699</v>
      </c>
      <c r="M68" s="452">
        <v>0.48887102177554803</v>
      </c>
      <c r="N68" s="451">
        <v>426</v>
      </c>
      <c r="O68" s="451">
        <v>597</v>
      </c>
      <c r="P68" s="451">
        <v>220</v>
      </c>
      <c r="Q68" s="451">
        <v>3</v>
      </c>
      <c r="R68" s="452">
        <v>0.52650691621766399</v>
      </c>
    </row>
    <row r="69" spans="2:18" ht="15" customHeight="1">
      <c r="B69" s="1574"/>
      <c r="C69" s="451">
        <v>100</v>
      </c>
      <c r="D69" s="452">
        <v>0.999999999999999</v>
      </c>
      <c r="E69" s="452">
        <v>1</v>
      </c>
      <c r="F69" s="1419">
        <v>2080</v>
      </c>
      <c r="G69" s="1419">
        <v>2208</v>
      </c>
      <c r="H69" s="1419">
        <v>2167</v>
      </c>
      <c r="I69" s="1419">
        <v>128</v>
      </c>
      <c r="J69" s="452">
        <v>0</v>
      </c>
      <c r="L69" s="452">
        <v>0.999999999999997</v>
      </c>
      <c r="M69" s="452">
        <v>1</v>
      </c>
      <c r="N69" s="451">
        <v>3385</v>
      </c>
      <c r="O69" s="451">
        <v>3571</v>
      </c>
      <c r="P69" s="451">
        <v>3524</v>
      </c>
      <c r="Q69" s="451">
        <v>186</v>
      </c>
      <c r="R69" s="452">
        <v>0</v>
      </c>
    </row>
    <row r="70" spans="2:18" ht="15" customHeight="1">
      <c r="B70" s="1570" t="s">
        <v>1218</v>
      </c>
      <c r="C70" s="451" t="s">
        <v>181</v>
      </c>
      <c r="D70" s="452">
        <v>1.6444434156573701E-3</v>
      </c>
      <c r="E70" s="452">
        <v>1.7521512027485E-3</v>
      </c>
      <c r="F70" s="1419">
        <v>33463</v>
      </c>
      <c r="G70" s="1419">
        <v>36375</v>
      </c>
      <c r="H70" s="1419">
        <v>59</v>
      </c>
      <c r="I70" s="1419">
        <v>2</v>
      </c>
      <c r="J70" s="452">
        <v>1.6015025844678566E-3</v>
      </c>
      <c r="L70" s="452">
        <v>1.6268304138064801E-3</v>
      </c>
      <c r="M70" s="452">
        <v>1.7419699886916501E-3</v>
      </c>
      <c r="N70" s="451">
        <v>30597</v>
      </c>
      <c r="O70" s="451">
        <v>32721</v>
      </c>
      <c r="P70" s="451">
        <v>35</v>
      </c>
      <c r="Q70" s="451">
        <v>0</v>
      </c>
      <c r="R70" s="452">
        <v>1.5505669388898749E-3</v>
      </c>
    </row>
    <row r="71" spans="2:18" ht="15" customHeight="1">
      <c r="B71" s="1571"/>
      <c r="C71" s="451" t="s">
        <v>182</v>
      </c>
      <c r="D71" s="452">
        <v>5.1699010273291999E-3</v>
      </c>
      <c r="E71" s="452">
        <v>5.2264385904936097E-3</v>
      </c>
      <c r="F71" s="1419">
        <v>60731</v>
      </c>
      <c r="G71" s="1419">
        <v>73075</v>
      </c>
      <c r="H71" s="1419">
        <v>338</v>
      </c>
      <c r="I71" s="1419">
        <v>12</v>
      </c>
      <c r="J71" s="452">
        <v>4.9205808206235734E-3</v>
      </c>
      <c r="L71" s="452">
        <v>5.1523711371679604E-3</v>
      </c>
      <c r="M71" s="452">
        <v>5.2463589844573902E-3</v>
      </c>
      <c r="N71" s="451">
        <v>52936</v>
      </c>
      <c r="O71" s="451">
        <v>60972</v>
      </c>
      <c r="P71" s="451">
        <v>249</v>
      </c>
      <c r="Q71" s="451">
        <v>5</v>
      </c>
      <c r="R71" s="452">
        <v>4.696904228910035E-3</v>
      </c>
    </row>
    <row r="72" spans="2:18" ht="15" customHeight="1">
      <c r="B72" s="1571"/>
      <c r="C72" s="451" t="s">
        <v>183</v>
      </c>
      <c r="D72" s="452">
        <v>2.15691454305703E-2</v>
      </c>
      <c r="E72" s="452">
        <v>2.1765053080306698E-2</v>
      </c>
      <c r="F72" s="1419">
        <v>41642</v>
      </c>
      <c r="G72" s="1419">
        <v>48794</v>
      </c>
      <c r="H72" s="1419">
        <v>741</v>
      </c>
      <c r="I72" s="1419">
        <v>14</v>
      </c>
      <c r="J72" s="452">
        <v>1.8077622850174332E-2</v>
      </c>
      <c r="L72" s="452">
        <v>2.2091335051686398E-2</v>
      </c>
      <c r="M72" s="452">
        <v>2.1890604773701798E-2</v>
      </c>
      <c r="N72" s="451">
        <v>39280</v>
      </c>
      <c r="O72" s="451">
        <v>44033</v>
      </c>
      <c r="P72" s="451">
        <v>691</v>
      </c>
      <c r="Q72" s="451">
        <v>17</v>
      </c>
      <c r="R72" s="452">
        <v>1.8387266608002498E-2</v>
      </c>
    </row>
    <row r="73" spans="2:18" ht="15" customHeight="1">
      <c r="B73" s="1571"/>
      <c r="C73" s="451" t="s">
        <v>184</v>
      </c>
      <c r="D73" s="452">
        <v>8.9094487620648699E-2</v>
      </c>
      <c r="E73" s="452">
        <v>9.1210407805837987E-2</v>
      </c>
      <c r="F73" s="1419">
        <v>28806</v>
      </c>
      <c r="G73" s="1419">
        <v>31976</v>
      </c>
      <c r="H73" s="1419">
        <v>2426</v>
      </c>
      <c r="I73" s="1419">
        <v>16</v>
      </c>
      <c r="J73" s="452">
        <v>9.4129763292399957E-2</v>
      </c>
      <c r="L73" s="452">
        <v>9.2624542496426904E-2</v>
      </c>
      <c r="M73" s="452">
        <v>9.2297690248800496E-2</v>
      </c>
      <c r="N73" s="451">
        <v>27735</v>
      </c>
      <c r="O73" s="451">
        <v>30263</v>
      </c>
      <c r="P73" s="451">
        <v>2553</v>
      </c>
      <c r="Q73" s="451">
        <v>19</v>
      </c>
      <c r="R73" s="452">
        <v>9.9363082069753195E-2</v>
      </c>
    </row>
    <row r="74" spans="2:18" ht="15" customHeight="1">
      <c r="B74" s="1571"/>
      <c r="C74" s="451" t="s">
        <v>185</v>
      </c>
      <c r="D74" s="452">
        <v>0.44382049469179896</v>
      </c>
      <c r="E74" s="452">
        <v>0.45094187026115501</v>
      </c>
      <c r="F74" s="1419">
        <v>2071</v>
      </c>
      <c r="G74" s="1419">
        <v>2374</v>
      </c>
      <c r="H74" s="1419">
        <v>1253</v>
      </c>
      <c r="I74" s="1419">
        <v>5</v>
      </c>
      <c r="J74" s="452">
        <v>0.62038139173031859</v>
      </c>
      <c r="L74" s="452">
        <v>0.44229331265592498</v>
      </c>
      <c r="M74" s="452">
        <v>0.45175682704810799</v>
      </c>
      <c r="N74" s="451">
        <v>2146</v>
      </c>
      <c r="O74" s="451">
        <v>2307</v>
      </c>
      <c r="P74" s="451">
        <v>1360</v>
      </c>
      <c r="Q74" s="451">
        <v>7</v>
      </c>
      <c r="R74" s="452">
        <v>0.62926836958485499</v>
      </c>
    </row>
    <row r="75" spans="2:18" ht="15" customHeight="1" thickBot="1">
      <c r="B75" s="1572"/>
      <c r="C75" s="844">
        <v>100</v>
      </c>
      <c r="D75" s="845">
        <v>0.999999999999998</v>
      </c>
      <c r="E75" s="845">
        <v>1</v>
      </c>
      <c r="F75" s="1421">
        <v>7296</v>
      </c>
      <c r="G75" s="1421">
        <v>7483</v>
      </c>
      <c r="H75" s="1421">
        <v>7287</v>
      </c>
      <c r="I75" s="1421">
        <v>187</v>
      </c>
      <c r="J75" s="845">
        <v>0</v>
      </c>
      <c r="L75" s="845">
        <v>1</v>
      </c>
      <c r="M75" s="845">
        <v>1</v>
      </c>
      <c r="N75" s="844">
        <v>13800</v>
      </c>
      <c r="O75" s="844">
        <v>13944</v>
      </c>
      <c r="P75" s="844">
        <v>13704</v>
      </c>
      <c r="Q75" s="844">
        <v>144</v>
      </c>
      <c r="R75" s="845">
        <v>0</v>
      </c>
    </row>
    <row r="76" spans="2:18" ht="12.75" thickTop="1">
      <c r="B76" s="1573"/>
      <c r="C76" s="1573"/>
      <c r="D76" s="1573"/>
      <c r="E76" s="1573"/>
      <c r="F76" s="1573"/>
      <c r="G76" s="1573"/>
      <c r="H76" s="1573"/>
      <c r="I76" s="1573"/>
      <c r="J76" s="1573"/>
      <c r="K76" s="177"/>
    </row>
    <row r="77" spans="2:18" ht="12">
      <c r="B77" s="839"/>
      <c r="C77" s="839"/>
      <c r="D77" s="839"/>
      <c r="E77" s="839"/>
      <c r="F77" s="839"/>
      <c r="G77" s="839"/>
      <c r="H77" s="839"/>
      <c r="I77" s="839"/>
      <c r="J77" s="839"/>
      <c r="K77" s="177"/>
    </row>
    <row r="78" spans="2:18" ht="12">
      <c r="B78" s="839"/>
      <c r="C78" s="839"/>
      <c r="D78" s="839"/>
      <c r="E78" s="839"/>
      <c r="F78" s="839"/>
      <c r="G78" s="839"/>
      <c r="H78" s="839"/>
      <c r="I78" s="839"/>
      <c r="J78" s="839"/>
      <c r="K78" s="177"/>
    </row>
  </sheetData>
  <mergeCells count="30">
    <mergeCell ref="J8:J9"/>
    <mergeCell ref="D6:J6"/>
    <mergeCell ref="B70:B75"/>
    <mergeCell ref="B76:J76"/>
    <mergeCell ref="B46:B51"/>
    <mergeCell ref="B52:B57"/>
    <mergeCell ref="B58:B63"/>
    <mergeCell ref="B64:B69"/>
    <mergeCell ref="B40:B45"/>
    <mergeCell ref="B10:B15"/>
    <mergeCell ref="B16:B21"/>
    <mergeCell ref="B22:B27"/>
    <mergeCell ref="B28:B33"/>
    <mergeCell ref="B34:B39"/>
    <mergeCell ref="B2:C2"/>
    <mergeCell ref="L6:R6"/>
    <mergeCell ref="L8:L9"/>
    <mergeCell ref="M8:M9"/>
    <mergeCell ref="N8:O8"/>
    <mergeCell ref="P8:P9"/>
    <mergeCell ref="Q8:Q9"/>
    <mergeCell ref="R8:R9"/>
    <mergeCell ref="B3:F3"/>
    <mergeCell ref="B8:B9"/>
    <mergeCell ref="C8:C9"/>
    <mergeCell ref="D8:D9"/>
    <mergeCell ref="E8:E9"/>
    <mergeCell ref="F8:G8"/>
    <mergeCell ref="H8:H9"/>
    <mergeCell ref="I8:I9"/>
  </mergeCells>
  <hyperlinks>
    <hyperlink ref="R3" location="INDEX!B10" display="Back to index" xr:uid="{00000000-0004-0000-1700-000000000000}"/>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D1005D"/>
  </sheetPr>
  <dimension ref="B2:Q22"/>
  <sheetViews>
    <sheetView showZeros="0" zoomScaleNormal="100" workbookViewId="0">
      <selection activeCell="C1" sqref="C1:Q1048576"/>
    </sheetView>
  </sheetViews>
  <sheetFormatPr defaultRowHeight="15" customHeight="1"/>
  <cols>
    <col min="1" max="1" width="12.7109375" style="2" customWidth="1"/>
    <col min="2" max="2" width="49.85546875" style="2" customWidth="1"/>
    <col min="3" max="9" width="12.7109375" style="2" customWidth="1"/>
    <col min="10" max="10" width="8.7109375" style="2" customWidth="1"/>
    <col min="11" max="18" width="12.7109375" style="2" customWidth="1"/>
    <col min="19" max="20" width="10.28515625" style="2" customWidth="1"/>
    <col min="21" max="21" width="10.7109375" style="2" customWidth="1"/>
    <col min="22" max="16384" width="9.140625" style="2"/>
  </cols>
  <sheetData>
    <row r="2" spans="2:17" ht="15" customHeight="1">
      <c r="B2" s="1447" t="s">
        <v>2147</v>
      </c>
      <c r="C2" s="1011"/>
      <c r="D2" s="1056" t="s">
        <v>500</v>
      </c>
    </row>
    <row r="3" spans="2:17" ht="15" customHeight="1">
      <c r="B3" s="359" t="str">
        <f>'[3]Template 25'!$B$3</f>
        <v>Analysis of CCR exposure by approach</v>
      </c>
    </row>
    <row r="4" spans="2:17" ht="15" customHeight="1">
      <c r="B4" s="835" t="s">
        <v>1676</v>
      </c>
      <c r="C4" s="835"/>
      <c r="I4" s="583"/>
      <c r="Q4" s="1443" t="s">
        <v>2234</v>
      </c>
    </row>
    <row r="5" spans="2:17" ht="15" customHeight="1">
      <c r="B5" s="800"/>
      <c r="C5" s="800"/>
      <c r="I5" s="773"/>
    </row>
    <row r="6" spans="2:17" ht="15" customHeight="1">
      <c r="C6" s="1580" t="s">
        <v>2114</v>
      </c>
      <c r="D6" s="1580"/>
      <c r="E6" s="1580"/>
      <c r="F6" s="1580"/>
      <c r="G6" s="1580"/>
      <c r="H6" s="1580"/>
      <c r="I6" s="1580"/>
      <c r="K6" s="1580" t="s">
        <v>2115</v>
      </c>
      <c r="L6" s="1580"/>
      <c r="M6" s="1580"/>
      <c r="N6" s="1580"/>
      <c r="O6" s="1580"/>
      <c r="P6" s="1580"/>
      <c r="Q6" s="1580"/>
    </row>
    <row r="7" spans="2:17" ht="15" customHeight="1">
      <c r="C7" s="780" t="s">
        <v>84</v>
      </c>
      <c r="D7" s="780" t="s">
        <v>85</v>
      </c>
      <c r="E7" s="780" t="s">
        <v>86</v>
      </c>
      <c r="F7" s="780" t="s">
        <v>87</v>
      </c>
      <c r="G7" s="780" t="s">
        <v>88</v>
      </c>
      <c r="H7" s="780" t="s">
        <v>89</v>
      </c>
      <c r="I7" s="780" t="s">
        <v>90</v>
      </c>
      <c r="K7" s="780" t="s">
        <v>84</v>
      </c>
      <c r="L7" s="780" t="s">
        <v>85</v>
      </c>
      <c r="M7" s="780" t="s">
        <v>86</v>
      </c>
      <c r="N7" s="780" t="s">
        <v>87</v>
      </c>
      <c r="O7" s="780" t="s">
        <v>88</v>
      </c>
      <c r="P7" s="780" t="s">
        <v>89</v>
      </c>
      <c r="Q7" s="780" t="s">
        <v>90</v>
      </c>
    </row>
    <row r="8" spans="2:17" ht="50.1" customHeight="1">
      <c r="B8" s="308"/>
      <c r="C8" s="1371" t="s">
        <v>1219</v>
      </c>
      <c r="D8" s="1371" t="s">
        <v>1220</v>
      </c>
      <c r="E8" s="1371" t="s">
        <v>1221</v>
      </c>
      <c r="F8" s="1371" t="s">
        <v>160</v>
      </c>
      <c r="G8" s="1371" t="s">
        <v>1222</v>
      </c>
      <c r="H8" s="1371" t="s">
        <v>1223</v>
      </c>
      <c r="I8" s="1371" t="s">
        <v>1</v>
      </c>
      <c r="K8" s="1371" t="s">
        <v>1219</v>
      </c>
      <c r="L8" s="1371" t="s">
        <v>1220</v>
      </c>
      <c r="M8" s="1371" t="s">
        <v>1221</v>
      </c>
      <c r="N8" s="1371" t="s">
        <v>160</v>
      </c>
      <c r="O8" s="1371" t="s">
        <v>1222</v>
      </c>
      <c r="P8" s="1371" t="s">
        <v>1223</v>
      </c>
      <c r="Q8" s="1371" t="s">
        <v>1</v>
      </c>
    </row>
    <row r="9" spans="2:17" ht="15" customHeight="1">
      <c r="B9" s="53" t="s">
        <v>1224</v>
      </c>
      <c r="C9" s="118"/>
      <c r="D9" s="282">
        <v>323865.25113219523</v>
      </c>
      <c r="E9" s="282">
        <v>256078.4175943016</v>
      </c>
      <c r="F9" s="341"/>
      <c r="G9" s="341"/>
      <c r="H9" s="282">
        <v>584609.10922315763</v>
      </c>
      <c r="I9" s="282">
        <v>404409.36595408246</v>
      </c>
      <c r="J9" s="39"/>
      <c r="K9" s="118"/>
      <c r="L9" s="282">
        <v>341636.3966952418</v>
      </c>
      <c r="M9" s="282">
        <v>287984.02117058117</v>
      </c>
      <c r="N9" s="341"/>
      <c r="O9" s="341"/>
      <c r="P9" s="282">
        <v>639742.65463012224</v>
      </c>
      <c r="Q9" s="282">
        <v>434487.47214364097</v>
      </c>
    </row>
    <row r="10" spans="2:17" s="88" customFormat="1" ht="15" customHeight="1">
      <c r="B10" s="53" t="s">
        <v>1045</v>
      </c>
      <c r="C10" s="55"/>
      <c r="D10" s="342"/>
      <c r="E10" s="343"/>
      <c r="F10" s="118"/>
      <c r="G10" s="344"/>
      <c r="H10" s="55"/>
      <c r="I10" s="55"/>
      <c r="J10" s="151"/>
      <c r="K10" s="55"/>
      <c r="L10" s="342"/>
      <c r="M10" s="343"/>
      <c r="N10" s="118"/>
      <c r="O10" s="344"/>
      <c r="P10" s="55"/>
      <c r="Q10" s="55"/>
    </row>
    <row r="11" spans="2:17" s="6" customFormat="1" ht="15" customHeight="1">
      <c r="B11" s="53" t="s">
        <v>1225</v>
      </c>
      <c r="C11" s="343"/>
      <c r="D11" s="55"/>
      <c r="E11" s="118"/>
      <c r="F11" s="344"/>
      <c r="G11" s="55"/>
      <c r="H11" s="55"/>
      <c r="I11" s="55"/>
      <c r="K11" s="343"/>
      <c r="L11" s="55"/>
      <c r="M11" s="118"/>
      <c r="N11" s="344"/>
      <c r="O11" s="55"/>
      <c r="P11" s="55"/>
      <c r="Q11" s="55"/>
    </row>
    <row r="12" spans="2:17" ht="15" customHeight="1">
      <c r="B12" s="53" t="s">
        <v>1226</v>
      </c>
      <c r="C12" s="118"/>
      <c r="D12" s="343"/>
      <c r="E12" s="118"/>
      <c r="F12" s="55"/>
      <c r="G12" s="55"/>
      <c r="H12" s="55"/>
      <c r="I12" s="55"/>
      <c r="K12" s="118"/>
      <c r="L12" s="343"/>
      <c r="M12" s="118"/>
      <c r="N12" s="55"/>
      <c r="O12" s="55"/>
      <c r="P12" s="55"/>
      <c r="Q12" s="55"/>
    </row>
    <row r="13" spans="2:17" ht="15" customHeight="1">
      <c r="B13" s="56" t="s">
        <v>1227</v>
      </c>
      <c r="C13" s="118"/>
      <c r="D13" s="118"/>
      <c r="E13" s="118"/>
      <c r="F13" s="55"/>
      <c r="G13" s="55"/>
      <c r="H13" s="55"/>
      <c r="I13" s="55"/>
      <c r="K13" s="118"/>
      <c r="L13" s="118"/>
      <c r="M13" s="118"/>
      <c r="N13" s="55"/>
      <c r="O13" s="55"/>
      <c r="P13" s="55"/>
      <c r="Q13" s="55"/>
    </row>
    <row r="14" spans="2:17" ht="15" customHeight="1">
      <c r="B14" s="56" t="s">
        <v>1228</v>
      </c>
      <c r="C14" s="118"/>
      <c r="D14" s="118"/>
      <c r="E14" s="118"/>
      <c r="F14" s="55"/>
      <c r="G14" s="55"/>
      <c r="H14" s="55"/>
      <c r="I14" s="55"/>
      <c r="K14" s="118"/>
      <c r="L14" s="118"/>
      <c r="M14" s="118"/>
      <c r="N14" s="55"/>
      <c r="O14" s="55"/>
      <c r="P14" s="55"/>
      <c r="Q14" s="55"/>
    </row>
    <row r="15" spans="2:17" ht="15" customHeight="1">
      <c r="B15" s="56" t="s">
        <v>1229</v>
      </c>
      <c r="C15" s="118"/>
      <c r="D15" s="118"/>
      <c r="E15" s="118"/>
      <c r="F15" s="55"/>
      <c r="G15" s="55"/>
      <c r="H15" s="55"/>
      <c r="I15" s="55"/>
      <c r="K15" s="118"/>
      <c r="L15" s="118"/>
      <c r="M15" s="118"/>
      <c r="N15" s="55"/>
      <c r="O15" s="55"/>
      <c r="P15" s="55"/>
      <c r="Q15" s="55"/>
    </row>
    <row r="16" spans="2:17" ht="15" customHeight="1">
      <c r="B16" s="53" t="s">
        <v>1230</v>
      </c>
      <c r="C16" s="118"/>
      <c r="D16" s="118"/>
      <c r="E16" s="118"/>
      <c r="F16" s="343"/>
      <c r="G16" s="343"/>
      <c r="H16" s="55"/>
      <c r="I16" s="55"/>
      <c r="K16" s="118"/>
      <c r="L16" s="118"/>
      <c r="M16" s="118"/>
      <c r="N16" s="343"/>
      <c r="O16" s="343"/>
      <c r="P16" s="55"/>
      <c r="Q16" s="55"/>
    </row>
    <row r="17" spans="2:17" ht="15" customHeight="1">
      <c r="B17" s="53" t="s">
        <v>1231</v>
      </c>
      <c r="C17" s="118"/>
      <c r="D17" s="118"/>
      <c r="E17" s="118"/>
      <c r="F17" s="118"/>
      <c r="G17" s="118"/>
      <c r="H17" s="55"/>
      <c r="I17" s="55"/>
      <c r="K17" s="118"/>
      <c r="L17" s="118"/>
      <c r="M17" s="118"/>
      <c r="N17" s="118"/>
      <c r="O17" s="118"/>
      <c r="P17" s="55"/>
      <c r="Q17" s="55"/>
    </row>
    <row r="18" spans="2:17" ht="15" customHeight="1">
      <c r="B18" s="53" t="s">
        <v>1232</v>
      </c>
      <c r="C18" s="118"/>
      <c r="D18" s="118"/>
      <c r="E18" s="118"/>
      <c r="F18" s="118"/>
      <c r="G18" s="118"/>
      <c r="H18" s="111"/>
      <c r="I18" s="111"/>
      <c r="K18" s="118"/>
      <c r="L18" s="118"/>
      <c r="M18" s="118"/>
      <c r="N18" s="118"/>
      <c r="O18" s="118"/>
      <c r="P18" s="111"/>
      <c r="Q18" s="111"/>
    </row>
    <row r="19" spans="2:17" ht="20.100000000000001" customHeight="1" thickBot="1">
      <c r="B19" s="887" t="s">
        <v>2</v>
      </c>
      <c r="C19" s="888"/>
      <c r="D19" s="888"/>
      <c r="E19" s="888"/>
      <c r="F19" s="888"/>
      <c r="G19" s="888"/>
      <c r="H19" s="345"/>
      <c r="I19" s="882">
        <v>404409.36595408246</v>
      </c>
      <c r="K19" s="888"/>
      <c r="L19" s="888"/>
      <c r="M19" s="888"/>
      <c r="N19" s="888"/>
      <c r="O19" s="888"/>
      <c r="P19" s="345"/>
      <c r="Q19" s="882">
        <v>434487.47214364097</v>
      </c>
    </row>
    <row r="20" spans="2:17" ht="15.95" customHeight="1" thickTop="1">
      <c r="B20" s="1581"/>
      <c r="C20" s="1581"/>
      <c r="D20" s="1581"/>
      <c r="E20" s="1581"/>
      <c r="F20" s="1581"/>
      <c r="G20" s="1581"/>
      <c r="H20" s="1582"/>
      <c r="I20" s="1582"/>
    </row>
    <row r="21" spans="2:17" ht="15.95" customHeight="1">
      <c r="B21" s="348"/>
      <c r="C21" s="348"/>
      <c r="D21" s="348"/>
      <c r="E21" s="348"/>
      <c r="F21" s="348"/>
      <c r="G21" s="348"/>
      <c r="H21" s="348"/>
      <c r="I21" s="583"/>
    </row>
    <row r="22" spans="2:17" ht="15" customHeight="1">
      <c r="I22"/>
    </row>
  </sheetData>
  <mergeCells count="3">
    <mergeCell ref="C6:I6"/>
    <mergeCell ref="K6:Q6"/>
    <mergeCell ref="B20:I20"/>
  </mergeCells>
  <hyperlinks>
    <hyperlink ref="Q4" location="INDEX!B10" display="Back to index" xr:uid="{00000000-0004-0000-1800-000000000000}"/>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D1005D"/>
  </sheetPr>
  <dimension ref="A1:I25"/>
  <sheetViews>
    <sheetView showGridLines="0" workbookViewId="0">
      <selection activeCell="C1" sqref="C1:G1048576"/>
    </sheetView>
  </sheetViews>
  <sheetFormatPr defaultRowHeight="16.5"/>
  <cols>
    <col min="1" max="1" width="12.7109375" style="708" customWidth="1"/>
    <col min="2" max="2" width="60.7109375" style="708" customWidth="1"/>
    <col min="3" max="4" width="12.7109375" style="708" customWidth="1"/>
    <col min="5" max="5" width="5.7109375" style="708" customWidth="1"/>
    <col min="6" max="7" width="12.7109375" style="708" customWidth="1"/>
    <col min="8" max="8" width="9.140625" style="708"/>
    <col min="9" max="9" width="13.85546875" style="708" customWidth="1"/>
    <col min="10" max="16384" width="9.140625" style="708"/>
  </cols>
  <sheetData>
    <row r="1" spans="1:9" ht="15" customHeight="1"/>
    <row r="2" spans="1:9" ht="15" customHeight="1">
      <c r="B2" s="711" t="s">
        <v>2148</v>
      </c>
      <c r="C2" s="710"/>
      <c r="D2" s="1056" t="s">
        <v>500</v>
      </c>
      <c r="E2" s="710"/>
      <c r="F2" s="710"/>
      <c r="G2" s="710"/>
    </row>
    <row r="3" spans="1:9" ht="15" customHeight="1">
      <c r="B3" s="711" t="str">
        <f>'[3]Template 26'!$B$3</f>
        <v>CVA capital charge</v>
      </c>
      <c r="C3" s="710"/>
      <c r="D3" s="710"/>
      <c r="E3" s="710"/>
      <c r="F3" s="710"/>
      <c r="G3" s="710"/>
    </row>
    <row r="4" spans="1:9" ht="15" customHeight="1">
      <c r="B4" s="835" t="s">
        <v>1676</v>
      </c>
      <c r="C4" s="835"/>
      <c r="D4" s="710"/>
      <c r="E4" s="710"/>
      <c r="F4" s="710"/>
      <c r="G4" s="712"/>
    </row>
    <row r="5" spans="1:9" ht="15" customHeight="1">
      <c r="B5" s="800"/>
      <c r="C5" s="800"/>
      <c r="D5" s="710"/>
      <c r="E5" s="710"/>
      <c r="F5" s="710"/>
      <c r="G5" s="712"/>
    </row>
    <row r="6" spans="1:9" ht="15" customHeight="1">
      <c r="B6" s="710"/>
      <c r="C6" s="1502" t="s">
        <v>2114</v>
      </c>
      <c r="D6" s="1502"/>
      <c r="E6" s="170"/>
      <c r="F6" s="1502" t="s">
        <v>2115</v>
      </c>
      <c r="G6" s="1502"/>
      <c r="I6" s="1443" t="s">
        <v>2234</v>
      </c>
    </row>
    <row r="7" spans="1:9" ht="15" customHeight="1">
      <c r="C7" s="781" t="s">
        <v>84</v>
      </c>
      <c r="D7" s="781" t="s">
        <v>85</v>
      </c>
      <c r="E7" s="790"/>
      <c r="F7" s="781" t="s">
        <v>84</v>
      </c>
      <c r="G7" s="781" t="s">
        <v>85</v>
      </c>
    </row>
    <row r="8" spans="1:9" ht="35.1" customHeight="1">
      <c r="B8" s="713"/>
      <c r="C8" s="714" t="s">
        <v>1233</v>
      </c>
      <c r="D8" s="714" t="s">
        <v>1</v>
      </c>
      <c r="E8" s="715"/>
      <c r="F8" s="714" t="s">
        <v>1233</v>
      </c>
      <c r="G8" s="714" t="s">
        <v>1</v>
      </c>
    </row>
    <row r="9" spans="1:9" ht="20.100000000000001" customHeight="1">
      <c r="B9" s="716" t="s">
        <v>1234</v>
      </c>
      <c r="C9" s="717"/>
      <c r="D9" s="717"/>
      <c r="E9" s="710"/>
      <c r="F9" s="717"/>
      <c r="G9" s="717"/>
    </row>
    <row r="10" spans="1:9" ht="20.100000000000001" customHeight="1">
      <c r="B10" s="718" t="s">
        <v>1235</v>
      </c>
      <c r="C10" s="793"/>
      <c r="D10" s="719"/>
      <c r="E10" s="710"/>
      <c r="F10" s="793"/>
      <c r="G10" s="719"/>
    </row>
    <row r="11" spans="1:9" ht="20.100000000000001" customHeight="1">
      <c r="B11" s="718" t="s">
        <v>1236</v>
      </c>
      <c r="C11" s="794"/>
      <c r="D11" s="719"/>
      <c r="E11" s="710"/>
      <c r="F11" s="794"/>
      <c r="G11" s="719"/>
    </row>
    <row r="12" spans="1:9" ht="20.100000000000001" customHeight="1">
      <c r="B12" s="718" t="s">
        <v>1237</v>
      </c>
      <c r="C12" s="1422">
        <v>374634.82818999997</v>
      </c>
      <c r="D12" s="1422">
        <v>113884.2467</v>
      </c>
      <c r="E12" s="710"/>
      <c r="F12" s="719">
        <v>380220.19905</v>
      </c>
      <c r="G12" s="719">
        <v>142837.43794999999</v>
      </c>
    </row>
    <row r="13" spans="1:9" ht="20.100000000000001" customHeight="1">
      <c r="B13" s="718" t="s">
        <v>1238</v>
      </c>
      <c r="C13" s="1422"/>
      <c r="D13" s="1422"/>
      <c r="E13" s="710"/>
      <c r="F13" s="719"/>
      <c r="G13" s="719"/>
    </row>
    <row r="14" spans="1:9" ht="20.100000000000001" customHeight="1" thickBot="1">
      <c r="B14" s="720" t="s">
        <v>1239</v>
      </c>
      <c r="C14" s="1423">
        <f>+C12</f>
        <v>374634.82818999997</v>
      </c>
      <c r="D14" s="1423">
        <f>+D12</f>
        <v>113884.2467</v>
      </c>
      <c r="E14" s="710"/>
      <c r="F14" s="721">
        <v>380220.19905</v>
      </c>
      <c r="G14" s="721">
        <v>142837.43794999999</v>
      </c>
    </row>
    <row r="15" spans="1:9" ht="17.25" thickTop="1">
      <c r="B15" s="722"/>
      <c r="C15" s="722"/>
      <c r="D15" s="722"/>
    </row>
    <row r="16" spans="1:9">
      <c r="A16" s="723"/>
      <c r="E16" s="723"/>
      <c r="G16"/>
    </row>
    <row r="17" spans="1:7">
      <c r="A17" s="723"/>
      <c r="E17" s="723"/>
      <c r="G17"/>
    </row>
    <row r="18" spans="1:7">
      <c r="A18" s="724"/>
      <c r="E18" s="724"/>
    </row>
    <row r="19" spans="1:7">
      <c r="A19" s="725"/>
      <c r="E19" s="726"/>
    </row>
    <row r="20" spans="1:7">
      <c r="A20" s="727"/>
      <c r="E20" s="727"/>
    </row>
    <row r="21" spans="1:7" ht="15" customHeight="1">
      <c r="A21" s="723"/>
      <c r="E21" s="723"/>
    </row>
    <row r="22" spans="1:7" ht="15" customHeight="1">
      <c r="A22" s="723"/>
      <c r="E22" s="723"/>
    </row>
    <row r="23" spans="1:7" ht="15" customHeight="1">
      <c r="A23" s="723"/>
      <c r="E23" s="723"/>
    </row>
    <row r="24" spans="1:7" ht="15" customHeight="1">
      <c r="A24" s="723"/>
      <c r="E24" s="723"/>
    </row>
    <row r="25" spans="1:7">
      <c r="A25" s="723"/>
      <c r="B25" s="723"/>
      <c r="C25" s="723"/>
      <c r="D25" s="723"/>
      <c r="E25" s="723"/>
    </row>
  </sheetData>
  <mergeCells count="2">
    <mergeCell ref="C6:D6"/>
    <mergeCell ref="F6:G6"/>
  </mergeCells>
  <hyperlinks>
    <hyperlink ref="I6" location="INDEX!B10" display="Back to index" xr:uid="{00000000-0004-0000-1900-000000000000}"/>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D1005D"/>
  </sheetPr>
  <dimension ref="B1:I31"/>
  <sheetViews>
    <sheetView showGridLines="0" showZeros="0" workbookViewId="0">
      <selection activeCell="C1" sqref="C1:G1048576"/>
    </sheetView>
  </sheetViews>
  <sheetFormatPr defaultRowHeight="16.5"/>
  <cols>
    <col min="1" max="1" width="12.7109375" style="204" customWidth="1"/>
    <col min="2" max="2" width="71.42578125" style="204" customWidth="1"/>
    <col min="3" max="4" width="14.7109375" style="204" customWidth="1"/>
    <col min="5" max="5" width="5.7109375" style="204" customWidth="1"/>
    <col min="6" max="7" width="14.7109375" style="204" customWidth="1"/>
    <col min="8" max="8" width="8.7109375" style="204" customWidth="1"/>
    <col min="9" max="9" width="12.7109375" style="204" customWidth="1"/>
    <col min="10" max="16384" width="9.140625" style="204"/>
  </cols>
  <sheetData>
    <row r="1" spans="2:9" ht="15" customHeight="1"/>
    <row r="2" spans="2:9" ht="15" customHeight="1">
      <c r="B2" s="711" t="s">
        <v>2149</v>
      </c>
      <c r="C2" s="284"/>
      <c r="D2" s="1056" t="s">
        <v>500</v>
      </c>
      <c r="E2" s="284"/>
      <c r="F2" s="284"/>
      <c r="G2" s="284"/>
    </row>
    <row r="3" spans="2:9" ht="15" customHeight="1">
      <c r="B3" s="711" t="str">
        <f>'[3]Template 27'!$B$3</f>
        <v>Exposures to CCPs</v>
      </c>
      <c r="C3" s="284"/>
      <c r="D3" s="284"/>
      <c r="E3" s="284"/>
      <c r="F3" s="284"/>
      <c r="G3" s="284"/>
    </row>
    <row r="4" spans="2:9" ht="15" customHeight="1">
      <c r="B4" s="835" t="s">
        <v>1676</v>
      </c>
      <c r="C4" s="835"/>
      <c r="D4" s="284"/>
      <c r="E4" s="284"/>
      <c r="F4" s="284"/>
      <c r="G4" s="586"/>
    </row>
    <row r="5" spans="2:9" ht="15" customHeight="1">
      <c r="B5" s="800"/>
      <c r="C5" s="800"/>
      <c r="D5" s="284"/>
      <c r="E5" s="284"/>
      <c r="F5" s="284"/>
      <c r="G5" s="586"/>
    </row>
    <row r="6" spans="2:9" ht="15" customHeight="1">
      <c r="C6" s="1583" t="s">
        <v>2114</v>
      </c>
      <c r="D6" s="1583"/>
      <c r="E6" s="284"/>
      <c r="F6" s="1583" t="s">
        <v>2115</v>
      </c>
      <c r="G6" s="1583"/>
      <c r="I6" s="1443" t="s">
        <v>2234</v>
      </c>
    </row>
    <row r="7" spans="2:9" s="795" customFormat="1" ht="15" customHeight="1">
      <c r="C7" s="781" t="s">
        <v>84</v>
      </c>
      <c r="D7" s="781" t="s">
        <v>85</v>
      </c>
      <c r="E7" s="796"/>
      <c r="F7" s="781" t="s">
        <v>84</v>
      </c>
      <c r="G7" s="781" t="s">
        <v>85</v>
      </c>
      <c r="I7"/>
    </row>
    <row r="8" spans="2:9" ht="17.25" thickBot="1">
      <c r="B8" s="587"/>
      <c r="C8" s="1361" t="s">
        <v>1223</v>
      </c>
      <c r="D8" s="1361" t="s">
        <v>1</v>
      </c>
      <c r="E8" s="284"/>
      <c r="F8" s="1361" t="s">
        <v>1223</v>
      </c>
      <c r="G8" s="1361" t="s">
        <v>1</v>
      </c>
      <c r="I8"/>
    </row>
    <row r="9" spans="2:9" ht="24.95" customHeight="1">
      <c r="B9" s="974" t="s">
        <v>1240</v>
      </c>
      <c r="C9" s="1424"/>
      <c r="D9" s="1425"/>
      <c r="E9" s="1426"/>
      <c r="F9" s="1424"/>
      <c r="G9" s="1425"/>
    </row>
    <row r="10" spans="2:9" ht="24.95" customHeight="1">
      <c r="B10" s="975" t="s">
        <v>1241</v>
      </c>
      <c r="C10" s="1427"/>
      <c r="D10" s="1427"/>
      <c r="E10" s="1426"/>
      <c r="F10" s="1427"/>
      <c r="G10" s="1427"/>
    </row>
    <row r="11" spans="2:9" ht="15" customHeight="1">
      <c r="B11" s="976" t="s">
        <v>1242</v>
      </c>
      <c r="C11" s="977">
        <v>228191.55710821357</v>
      </c>
      <c r="D11" s="977">
        <v>4563.8311421642702</v>
      </c>
      <c r="E11" s="1426"/>
      <c r="F11" s="977">
        <v>245111.03497368144</v>
      </c>
      <c r="G11" s="977">
        <v>4902.220699473628</v>
      </c>
    </row>
    <row r="12" spans="2:9" ht="15" customHeight="1">
      <c r="B12" s="976" t="s">
        <v>1243</v>
      </c>
      <c r="C12" s="978"/>
      <c r="D12" s="978"/>
      <c r="E12" s="1426"/>
      <c r="F12" s="977"/>
      <c r="G12" s="977"/>
    </row>
    <row r="13" spans="2:9" ht="15" customHeight="1">
      <c r="B13" s="976" t="s">
        <v>143</v>
      </c>
      <c r="C13" s="978"/>
      <c r="D13" s="978"/>
      <c r="E13" s="1426"/>
      <c r="F13" s="978"/>
      <c r="G13" s="978"/>
    </row>
    <row r="14" spans="2:9" ht="15" customHeight="1">
      <c r="B14" s="979" t="s">
        <v>1244</v>
      </c>
      <c r="C14" s="1427"/>
      <c r="D14" s="1427"/>
      <c r="E14" s="1426"/>
      <c r="F14" s="1427"/>
      <c r="G14" s="1427"/>
    </row>
    <row r="15" spans="2:9" ht="15" customHeight="1">
      <c r="B15" s="980" t="s">
        <v>1245</v>
      </c>
      <c r="C15" s="1428">
        <v>310974.05165999994</v>
      </c>
      <c r="D15" s="981"/>
      <c r="E15" s="1426"/>
      <c r="F15" s="977">
        <v>164557.10867000002</v>
      </c>
      <c r="G15" s="981"/>
    </row>
    <row r="16" spans="2:9" ht="15" customHeight="1">
      <c r="B16" s="975" t="s">
        <v>1246</v>
      </c>
      <c r="C16" s="1427"/>
      <c r="D16" s="1427"/>
      <c r="E16" s="1426"/>
      <c r="F16" s="1427"/>
      <c r="G16" s="1427"/>
    </row>
    <row r="17" spans="2:7" ht="15" customHeight="1">
      <c r="B17" s="975" t="s">
        <v>1247</v>
      </c>
      <c r="C17" s="1427"/>
      <c r="D17" s="1427"/>
      <c r="E17" s="1426"/>
      <c r="F17" s="1427"/>
      <c r="G17" s="1427"/>
    </row>
    <row r="18" spans="2:7" ht="15" customHeight="1">
      <c r="B18" s="975" t="s">
        <v>1248</v>
      </c>
      <c r="C18" s="1427"/>
      <c r="D18" s="1427"/>
      <c r="E18" s="1426"/>
      <c r="F18" s="1427"/>
      <c r="G18" s="1427"/>
    </row>
    <row r="19" spans="2:7" ht="24.95" customHeight="1">
      <c r="B19" s="982" t="s">
        <v>1249</v>
      </c>
      <c r="C19" s="1429"/>
      <c r="D19" s="1427"/>
      <c r="E19" s="1426"/>
      <c r="F19" s="1429"/>
      <c r="G19" s="1427">
        <f>G21</f>
        <v>5572.7070762395761</v>
      </c>
    </row>
    <row r="20" spans="2:7" ht="24.95" customHeight="1">
      <c r="B20" s="975" t="s">
        <v>1250</v>
      </c>
      <c r="C20" s="1427"/>
      <c r="D20" s="1427"/>
      <c r="E20" s="1426"/>
      <c r="F20" s="1427"/>
      <c r="G20" s="1427"/>
    </row>
    <row r="21" spans="2:7" ht="15" customHeight="1">
      <c r="B21" s="976" t="s">
        <v>1242</v>
      </c>
      <c r="C21" s="977">
        <v>15677.615711218074</v>
      </c>
      <c r="D21" s="977">
        <v>7566.2507918895544</v>
      </c>
      <c r="E21" s="1426"/>
      <c r="F21" s="977">
        <v>11959.531264970579</v>
      </c>
      <c r="G21" s="977">
        <v>5572.7070762395761</v>
      </c>
    </row>
    <row r="22" spans="2:7" ht="15" customHeight="1">
      <c r="B22" s="976" t="s">
        <v>1243</v>
      </c>
      <c r="C22" s="1427"/>
      <c r="D22" s="1427"/>
      <c r="E22" s="1426"/>
      <c r="F22" s="1427"/>
      <c r="G22" s="1427"/>
    </row>
    <row r="23" spans="2:7" ht="15" customHeight="1">
      <c r="B23" s="976" t="s">
        <v>143</v>
      </c>
      <c r="C23" s="1427"/>
      <c r="D23" s="1427"/>
      <c r="E23" s="1426"/>
      <c r="F23" s="1427"/>
      <c r="G23" s="1427"/>
    </row>
    <row r="24" spans="2:7" ht="15" customHeight="1">
      <c r="B24" s="979" t="s">
        <v>1244</v>
      </c>
      <c r="C24" s="1427"/>
      <c r="D24" s="1427"/>
      <c r="E24" s="1426"/>
      <c r="F24" s="1427"/>
      <c r="G24" s="1427"/>
    </row>
    <row r="25" spans="2:7" ht="15" customHeight="1">
      <c r="B25" s="975" t="s">
        <v>1245</v>
      </c>
      <c r="C25" s="1430">
        <v>235.1945058563432</v>
      </c>
      <c r="D25" s="1429"/>
      <c r="E25" s="1426"/>
      <c r="F25" s="1430">
        <v>235.48804898151417</v>
      </c>
      <c r="G25" s="1429"/>
    </row>
    <row r="26" spans="2:7" ht="15" customHeight="1">
      <c r="B26" s="975" t="s">
        <v>1246</v>
      </c>
      <c r="C26" s="1427"/>
      <c r="D26" s="1427"/>
      <c r="E26" s="1426"/>
      <c r="F26" s="1427"/>
      <c r="G26" s="1427"/>
    </row>
    <row r="27" spans="2:7" ht="15" customHeight="1">
      <c r="B27" s="975" t="s">
        <v>1247</v>
      </c>
      <c r="C27" s="1427"/>
      <c r="D27" s="1427"/>
      <c r="E27" s="1426"/>
      <c r="F27" s="1427"/>
      <c r="G27" s="1427"/>
    </row>
    <row r="28" spans="2:7" ht="15" customHeight="1" thickBot="1">
      <c r="B28" s="983" t="s">
        <v>1251</v>
      </c>
      <c r="C28" s="1431"/>
      <c r="D28" s="1431"/>
      <c r="E28" s="1426"/>
      <c r="F28" s="1431"/>
      <c r="G28" s="1431"/>
    </row>
    <row r="29" spans="2:7" ht="9" customHeight="1" thickTop="1">
      <c r="C29" s="203"/>
      <c r="D29" s="203"/>
      <c r="E29"/>
    </row>
    <row r="30" spans="2:7">
      <c r="B30" s="205"/>
    </row>
    <row r="31" spans="2:7">
      <c r="B31" s="205"/>
    </row>
  </sheetData>
  <mergeCells count="2">
    <mergeCell ref="F6:G6"/>
    <mergeCell ref="C6:D6"/>
  </mergeCells>
  <hyperlinks>
    <hyperlink ref="I6" location="INDEX!B10" display="Back to index" xr:uid="{00000000-0004-0000-1A00-000000000000}"/>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D1005D"/>
  </sheetPr>
  <dimension ref="A1:S47"/>
  <sheetViews>
    <sheetView showZeros="0" zoomScaleNormal="100" workbookViewId="0">
      <selection activeCell="C1" sqref="C1:O1048576"/>
    </sheetView>
  </sheetViews>
  <sheetFormatPr defaultRowHeight="12"/>
  <cols>
    <col min="1" max="1" width="12.7109375" style="2" customWidth="1"/>
    <col min="2" max="2" width="54.28515625" style="2" customWidth="1"/>
    <col min="3" max="15" width="10.7109375" style="2" customWidth="1"/>
    <col min="16" max="16" width="8.7109375" style="2" customWidth="1"/>
    <col min="17" max="17" width="12.7109375" style="7" customWidth="1"/>
    <col min="18" max="18" width="9.140625" style="2"/>
    <col min="19" max="19" width="32.7109375" style="2" customWidth="1"/>
    <col min="20" max="16384" width="9.140625" style="2"/>
  </cols>
  <sheetData>
    <row r="1" spans="2:19" ht="15" customHeight="1"/>
    <row r="2" spans="2:19" ht="15" customHeight="1">
      <c r="B2" s="1447" t="s">
        <v>2150</v>
      </c>
      <c r="C2" s="1011"/>
      <c r="D2" s="1056" t="s">
        <v>500</v>
      </c>
      <c r="E2" s="1011"/>
    </row>
    <row r="3" spans="2:19" ht="15" customHeight="1">
      <c r="B3" s="1584" t="str">
        <f>'[3]Template 28'!$B$3:$E$3</f>
        <v>Standardised approach – CCR exposures by regulatory portfolio and risk</v>
      </c>
      <c r="C3" s="1584"/>
      <c r="D3" s="1584"/>
      <c r="E3" s="1584"/>
    </row>
    <row r="4" spans="2:19" ht="15" customHeight="1">
      <c r="B4" s="835" t="s">
        <v>1676</v>
      </c>
      <c r="C4" s="835"/>
    </row>
    <row r="5" spans="2:19" ht="15" customHeight="1">
      <c r="C5" s="359"/>
      <c r="D5" s="361"/>
      <c r="E5" s="361"/>
      <c r="F5" s="361"/>
      <c r="G5" s="361"/>
      <c r="H5" s="361"/>
      <c r="I5" s="361"/>
      <c r="J5" s="361"/>
      <c r="K5" s="361"/>
      <c r="L5" s="361"/>
      <c r="M5" s="360"/>
      <c r="N5" s="360"/>
      <c r="O5" s="586"/>
    </row>
    <row r="6" spans="2:19" ht="15" customHeight="1">
      <c r="C6" s="1580" t="s">
        <v>501</v>
      </c>
      <c r="D6" s="1580"/>
      <c r="E6" s="1580"/>
      <c r="F6" s="1580"/>
      <c r="G6" s="1580"/>
      <c r="H6" s="1580"/>
      <c r="I6" s="1580"/>
      <c r="J6" s="1580"/>
      <c r="K6" s="1580"/>
      <c r="L6" s="1580"/>
      <c r="M6" s="1580"/>
      <c r="N6" s="1580"/>
      <c r="O6" s="1580"/>
      <c r="Q6" s="1443" t="s">
        <v>2234</v>
      </c>
    </row>
    <row r="7" spans="2:19" s="40" customFormat="1" ht="15" customHeight="1">
      <c r="B7" s="1551" t="s">
        <v>100</v>
      </c>
      <c r="C7" s="1550" t="s">
        <v>457</v>
      </c>
      <c r="D7" s="1550"/>
      <c r="E7" s="1550"/>
      <c r="F7" s="1550"/>
      <c r="G7" s="1550"/>
      <c r="H7" s="1550"/>
      <c r="I7" s="1550"/>
      <c r="J7" s="1550"/>
      <c r="K7" s="1550"/>
      <c r="L7" s="1550"/>
      <c r="M7" s="1550"/>
      <c r="N7" s="1550" t="s">
        <v>82</v>
      </c>
      <c r="O7" s="1550" t="s">
        <v>1</v>
      </c>
      <c r="Q7" s="7"/>
    </row>
    <row r="8" spans="2:19" s="40" customFormat="1" ht="15" customHeight="1">
      <c r="B8" s="1552"/>
      <c r="C8" s="106" t="s">
        <v>101</v>
      </c>
      <c r="D8" s="107">
        <v>0.02</v>
      </c>
      <c r="E8" s="107">
        <v>0.04</v>
      </c>
      <c r="F8" s="107">
        <v>0.1</v>
      </c>
      <c r="G8" s="107">
        <v>0.2</v>
      </c>
      <c r="H8" s="107">
        <v>0.5</v>
      </c>
      <c r="I8" s="107">
        <v>0.7</v>
      </c>
      <c r="J8" s="107">
        <v>0.75</v>
      </c>
      <c r="K8" s="107">
        <v>1</v>
      </c>
      <c r="L8" s="107">
        <v>1.5</v>
      </c>
      <c r="M8" s="107" t="s">
        <v>128</v>
      </c>
      <c r="N8" s="1544"/>
      <c r="O8" s="1544"/>
      <c r="Q8" s="7"/>
      <c r="S8" s="84"/>
    </row>
    <row r="9" spans="2:19" ht="15" customHeight="1">
      <c r="B9" s="102" t="s">
        <v>129</v>
      </c>
      <c r="C9" s="97">
        <v>8496.2867260938201</v>
      </c>
      <c r="D9" s="97"/>
      <c r="E9" s="97"/>
      <c r="F9" s="97"/>
      <c r="G9" s="97"/>
      <c r="H9" s="97"/>
      <c r="I9" s="97"/>
      <c r="J9" s="97"/>
      <c r="K9" s="97"/>
      <c r="L9" s="97"/>
      <c r="M9" s="97"/>
      <c r="N9" s="1172">
        <f>SUM(C9:M9)</f>
        <v>8496.2867260938201</v>
      </c>
      <c r="O9" s="108"/>
      <c r="P9" s="89"/>
      <c r="S9" s="84"/>
    </row>
    <row r="10" spans="2:19" ht="15" customHeight="1">
      <c r="B10" s="53" t="s">
        <v>130</v>
      </c>
      <c r="C10" s="97"/>
      <c r="D10" s="97"/>
      <c r="E10" s="97"/>
      <c r="F10" s="97"/>
      <c r="G10" s="97"/>
      <c r="H10" s="97"/>
      <c r="I10" s="97"/>
      <c r="J10" s="97"/>
      <c r="K10" s="97"/>
      <c r="L10" s="97"/>
      <c r="M10" s="97"/>
      <c r="N10" s="1172">
        <f t="shared" ref="N10:N17" si="0">SUM(C10:M10)</f>
        <v>0</v>
      </c>
      <c r="O10" s="108"/>
      <c r="P10" s="90"/>
      <c r="S10" s="84"/>
    </row>
    <row r="11" spans="2:19" ht="15" customHeight="1">
      <c r="B11" s="53" t="s">
        <v>131</v>
      </c>
      <c r="C11" s="97"/>
      <c r="D11" s="97"/>
      <c r="E11" s="97"/>
      <c r="F11" s="97"/>
      <c r="G11" s="97">
        <v>0.5254369717698939</v>
      </c>
      <c r="H11" s="97"/>
      <c r="I11" s="97"/>
      <c r="J11" s="97"/>
      <c r="K11" s="97"/>
      <c r="L11" s="97"/>
      <c r="M11" s="97"/>
      <c r="N11" s="1172">
        <f t="shared" si="0"/>
        <v>0.5254369717698939</v>
      </c>
      <c r="O11" s="108">
        <v>0.105087394353979</v>
      </c>
      <c r="P11" s="90"/>
      <c r="S11" s="84"/>
    </row>
    <row r="12" spans="2:19" ht="15" customHeight="1">
      <c r="B12" s="53" t="s">
        <v>132</v>
      </c>
      <c r="C12" s="97"/>
      <c r="D12" s="97"/>
      <c r="E12" s="97"/>
      <c r="F12" s="97"/>
      <c r="G12" s="97"/>
      <c r="H12" s="97"/>
      <c r="I12" s="97"/>
      <c r="J12" s="97"/>
      <c r="K12" s="97"/>
      <c r="L12" s="97"/>
      <c r="M12" s="97"/>
      <c r="N12" s="1172">
        <f t="shared" si="0"/>
        <v>0</v>
      </c>
      <c r="O12" s="108"/>
      <c r="P12" s="89"/>
      <c r="S12" s="84"/>
    </row>
    <row r="13" spans="2:19" ht="15" customHeight="1">
      <c r="B13" s="53" t="s">
        <v>96</v>
      </c>
      <c r="C13" s="97"/>
      <c r="D13" s="97"/>
      <c r="E13" s="97"/>
      <c r="F13" s="97"/>
      <c r="G13" s="97"/>
      <c r="H13" s="97"/>
      <c r="I13" s="97"/>
      <c r="J13" s="97"/>
      <c r="K13" s="97"/>
      <c r="L13" s="97"/>
      <c r="M13" s="97"/>
      <c r="N13" s="1172">
        <f t="shared" si="0"/>
        <v>0</v>
      </c>
      <c r="O13" s="108"/>
      <c r="P13" s="90"/>
      <c r="S13" s="84"/>
    </row>
    <row r="14" spans="2:19" ht="15" customHeight="1">
      <c r="B14" s="53" t="s">
        <v>92</v>
      </c>
      <c r="C14" s="97"/>
      <c r="D14" s="97"/>
      <c r="E14" s="97"/>
      <c r="F14" s="97"/>
      <c r="G14" s="97">
        <v>119432.82996977391</v>
      </c>
      <c r="H14" s="97">
        <v>149182.528709595</v>
      </c>
      <c r="I14" s="97"/>
      <c r="J14" s="97"/>
      <c r="K14" s="97">
        <v>1471.3347389763601</v>
      </c>
      <c r="L14" s="97"/>
      <c r="M14" s="97">
        <v>228191.55710821398</v>
      </c>
      <c r="N14" s="1172">
        <f t="shared" si="0"/>
        <v>498278.25052655931</v>
      </c>
      <c r="O14" s="108">
        <v>104512.99622989263</v>
      </c>
      <c r="P14" s="89"/>
      <c r="S14" s="84"/>
    </row>
    <row r="15" spans="2:19" ht="15" customHeight="1">
      <c r="B15" s="53" t="s">
        <v>93</v>
      </c>
      <c r="C15" s="97"/>
      <c r="D15" s="97"/>
      <c r="E15" s="97"/>
      <c r="F15" s="97"/>
      <c r="G15" s="97"/>
      <c r="H15" s="97"/>
      <c r="I15" s="97"/>
      <c r="J15" s="97"/>
      <c r="K15" s="97">
        <v>133110.83952044326</v>
      </c>
      <c r="L15" s="97"/>
      <c r="M15" s="97"/>
      <c r="N15" s="1172">
        <f t="shared" si="0"/>
        <v>133110.83952044326</v>
      </c>
      <c r="O15" s="108">
        <v>132558.82260389827</v>
      </c>
      <c r="P15" s="88"/>
      <c r="S15" s="84"/>
    </row>
    <row r="16" spans="2:19" ht="15" customHeight="1">
      <c r="B16" s="53" t="s">
        <v>94</v>
      </c>
      <c r="C16" s="97"/>
      <c r="D16" s="97"/>
      <c r="E16" s="97"/>
      <c r="F16" s="97"/>
      <c r="G16" s="97"/>
      <c r="H16" s="97"/>
      <c r="I16" s="97"/>
      <c r="J16" s="97">
        <v>11.980554249964699</v>
      </c>
      <c r="K16" s="97"/>
      <c r="L16" s="97"/>
      <c r="M16" s="97"/>
      <c r="N16" s="1172">
        <f t="shared" si="0"/>
        <v>11.980554249964699</v>
      </c>
      <c r="O16" s="108">
        <v>6.8459882122860902</v>
      </c>
      <c r="P16" s="88"/>
      <c r="S16" s="84"/>
    </row>
    <row r="17" spans="1:19" s="7" customFormat="1" ht="15" customHeight="1">
      <c r="B17" s="53" t="s">
        <v>133</v>
      </c>
      <c r="C17" s="97"/>
      <c r="D17" s="97"/>
      <c r="E17" s="97"/>
      <c r="F17" s="97"/>
      <c r="G17" s="97"/>
      <c r="H17" s="97"/>
      <c r="I17" s="97"/>
      <c r="J17" s="97"/>
      <c r="K17" s="97"/>
      <c r="L17" s="97"/>
      <c r="M17" s="97"/>
      <c r="N17" s="1172">
        <f t="shared" si="0"/>
        <v>0</v>
      </c>
      <c r="O17" s="108"/>
      <c r="P17" s="88"/>
      <c r="S17" s="84"/>
    </row>
    <row r="18" spans="1:19" s="7" customFormat="1" ht="15" customHeight="1">
      <c r="B18" s="53" t="s">
        <v>99</v>
      </c>
      <c r="C18" s="97"/>
      <c r="D18" s="97"/>
      <c r="E18" s="97"/>
      <c r="F18" s="97"/>
      <c r="G18" s="97"/>
      <c r="H18" s="97"/>
      <c r="I18" s="97"/>
      <c r="J18" s="97"/>
      <c r="K18" s="97"/>
      <c r="L18" s="97"/>
      <c r="M18" s="97"/>
      <c r="N18" s="1172">
        <f>SUM(C18:M18)</f>
        <v>0</v>
      </c>
      <c r="O18" s="108"/>
      <c r="P18" s="88"/>
      <c r="S18" s="84"/>
    </row>
    <row r="19" spans="1:19" ht="20.100000000000001" customHeight="1" thickBot="1">
      <c r="B19" s="881" t="s">
        <v>2</v>
      </c>
      <c r="C19" s="1154">
        <f>SUM(C9:C18)</f>
        <v>8496.2867260938201</v>
      </c>
      <c r="D19" s="1154">
        <f t="shared" ref="D19:M19" si="1">SUM(D9:D18)</f>
        <v>0</v>
      </c>
      <c r="E19" s="1154">
        <f t="shared" si="1"/>
        <v>0</v>
      </c>
      <c r="F19" s="1154">
        <f t="shared" si="1"/>
        <v>0</v>
      </c>
      <c r="G19" s="1154">
        <f t="shared" si="1"/>
        <v>119433.35540674569</v>
      </c>
      <c r="H19" s="1154">
        <f t="shared" si="1"/>
        <v>149182.528709595</v>
      </c>
      <c r="I19" s="1154">
        <f t="shared" si="1"/>
        <v>0</v>
      </c>
      <c r="J19" s="1154">
        <f t="shared" si="1"/>
        <v>11.980554249964699</v>
      </c>
      <c r="K19" s="1154">
        <f t="shared" si="1"/>
        <v>134582.17425941961</v>
      </c>
      <c r="L19" s="1154">
        <f t="shared" si="1"/>
        <v>0</v>
      </c>
      <c r="M19" s="1154">
        <f t="shared" si="1"/>
        <v>228191.55710821398</v>
      </c>
      <c r="N19" s="1154">
        <f>SUM(C19:M19)</f>
        <v>639897.88276431803</v>
      </c>
      <c r="O19" s="1154">
        <f>SUM(O9:O18)</f>
        <v>237078.76990939755</v>
      </c>
      <c r="S19" s="84"/>
    </row>
    <row r="20" spans="1:19" s="31" customFormat="1" ht="15" customHeight="1" thickTop="1">
      <c r="B20" s="104"/>
      <c r="C20" s="104"/>
      <c r="D20" s="104"/>
      <c r="E20" s="104"/>
      <c r="F20" s="104"/>
      <c r="G20" s="104"/>
      <c r="H20" s="104"/>
      <c r="I20" s="104"/>
      <c r="J20" s="104"/>
      <c r="K20" s="104"/>
      <c r="L20" s="104"/>
      <c r="M20" s="104"/>
      <c r="N20" s="5"/>
      <c r="O20" s="5"/>
      <c r="Q20" s="135"/>
      <c r="S20" s="105"/>
    </row>
    <row r="21" spans="1:19" ht="15" customHeight="1">
      <c r="O21" s="586"/>
    </row>
    <row r="22" spans="1:19" ht="15" customHeight="1">
      <c r="C22" s="1580" t="s">
        <v>2115</v>
      </c>
      <c r="D22" s="1580"/>
      <c r="E22" s="1580"/>
      <c r="F22" s="1580"/>
      <c r="G22" s="1580"/>
      <c r="H22" s="1580"/>
      <c r="I22" s="1580"/>
      <c r="J22" s="1580"/>
      <c r="K22" s="1580"/>
      <c r="L22" s="1580"/>
      <c r="M22" s="1580"/>
      <c r="N22" s="1580"/>
      <c r="O22" s="1580"/>
    </row>
    <row r="23" spans="1:19" ht="15" customHeight="1">
      <c r="B23" s="1551" t="s">
        <v>100</v>
      </c>
      <c r="C23" s="1550" t="s">
        <v>457</v>
      </c>
      <c r="D23" s="1550"/>
      <c r="E23" s="1550"/>
      <c r="F23" s="1550"/>
      <c r="G23" s="1550"/>
      <c r="H23" s="1550"/>
      <c r="I23" s="1550"/>
      <c r="J23" s="1550"/>
      <c r="K23" s="1550"/>
      <c r="L23" s="1550"/>
      <c r="M23" s="1550"/>
      <c r="N23" s="1550" t="s">
        <v>82</v>
      </c>
      <c r="O23" s="1550" t="s">
        <v>1</v>
      </c>
    </row>
    <row r="24" spans="1:19" ht="15" customHeight="1">
      <c r="B24" s="1552"/>
      <c r="C24" s="106" t="s">
        <v>101</v>
      </c>
      <c r="D24" s="107">
        <v>0.02</v>
      </c>
      <c r="E24" s="107">
        <v>0.04</v>
      </c>
      <c r="F24" s="107">
        <v>0.1</v>
      </c>
      <c r="G24" s="107">
        <v>0.2</v>
      </c>
      <c r="H24" s="107">
        <v>0.5</v>
      </c>
      <c r="I24" s="107">
        <v>0.7</v>
      </c>
      <c r="J24" s="107">
        <v>0.75</v>
      </c>
      <c r="K24" s="107">
        <v>1</v>
      </c>
      <c r="L24" s="107">
        <v>1.5</v>
      </c>
      <c r="M24" s="107" t="s">
        <v>128</v>
      </c>
      <c r="N24" s="1544"/>
      <c r="O24" s="1544"/>
    </row>
    <row r="25" spans="1:19" s="7" customFormat="1" ht="15" customHeight="1">
      <c r="A25" s="2"/>
      <c r="B25" s="102" t="s">
        <v>129</v>
      </c>
      <c r="C25" s="96">
        <v>25295.904115238503</v>
      </c>
      <c r="D25" s="96"/>
      <c r="E25" s="96"/>
      <c r="F25" s="96"/>
      <c r="G25" s="96"/>
      <c r="H25" s="96"/>
      <c r="I25" s="96"/>
      <c r="J25" s="96"/>
      <c r="K25" s="96">
        <v>19.772526358908799</v>
      </c>
      <c r="L25" s="96"/>
      <c r="M25" s="96"/>
      <c r="N25" s="134">
        <f>SUM(C25:M25)</f>
        <v>25315.676641597413</v>
      </c>
      <c r="O25" s="108">
        <v>19.772526358908799</v>
      </c>
      <c r="P25" s="2"/>
      <c r="R25" s="2"/>
      <c r="S25" s="2"/>
    </row>
    <row r="26" spans="1:19" s="7" customFormat="1" ht="15" customHeight="1">
      <c r="A26" s="2"/>
      <c r="B26" s="53" t="s">
        <v>130</v>
      </c>
      <c r="C26" s="96"/>
      <c r="D26" s="96"/>
      <c r="E26" s="96"/>
      <c r="F26" s="96"/>
      <c r="G26" s="96"/>
      <c r="H26" s="96"/>
      <c r="I26" s="96"/>
      <c r="J26" s="96"/>
      <c r="K26" s="96"/>
      <c r="L26" s="96"/>
      <c r="M26" s="96"/>
      <c r="N26" s="134">
        <f t="shared" ref="N26:N34" si="2">SUM(C26:M26)</f>
        <v>0</v>
      </c>
      <c r="O26" s="108"/>
      <c r="P26" s="2"/>
      <c r="R26" s="2"/>
      <c r="S26" s="2"/>
    </row>
    <row r="27" spans="1:19" s="7" customFormat="1" ht="15" customHeight="1">
      <c r="A27" s="2"/>
      <c r="B27" s="53" t="s">
        <v>131</v>
      </c>
      <c r="C27" s="96"/>
      <c r="D27" s="96"/>
      <c r="E27" s="96"/>
      <c r="F27" s="96"/>
      <c r="G27" s="96">
        <v>0.16352332976626019</v>
      </c>
      <c r="H27" s="96"/>
      <c r="I27" s="96"/>
      <c r="J27" s="96"/>
      <c r="K27" s="96"/>
      <c r="L27" s="96"/>
      <c r="M27" s="96"/>
      <c r="N27" s="134">
        <f t="shared" si="2"/>
        <v>0.16352332976626019</v>
      </c>
      <c r="O27" s="108">
        <v>3.2704665953252034E-2</v>
      </c>
      <c r="P27" s="2"/>
      <c r="R27" s="2"/>
      <c r="S27" s="2"/>
    </row>
    <row r="28" spans="1:19" s="7" customFormat="1" ht="15" customHeight="1">
      <c r="A28" s="2"/>
      <c r="B28" s="53" t="s">
        <v>132</v>
      </c>
      <c r="C28" s="96"/>
      <c r="D28" s="96"/>
      <c r="E28" s="96"/>
      <c r="F28" s="96"/>
      <c r="G28" s="96"/>
      <c r="H28" s="96"/>
      <c r="I28" s="96"/>
      <c r="J28" s="96"/>
      <c r="K28" s="96"/>
      <c r="L28" s="96"/>
      <c r="M28" s="96"/>
      <c r="N28" s="134">
        <f t="shared" si="2"/>
        <v>0</v>
      </c>
      <c r="O28" s="108"/>
      <c r="P28" s="2"/>
      <c r="R28" s="2"/>
      <c r="S28" s="2"/>
    </row>
    <row r="29" spans="1:19" s="7" customFormat="1" ht="15" customHeight="1">
      <c r="A29" s="2"/>
      <c r="B29" s="53" t="s">
        <v>96</v>
      </c>
      <c r="C29" s="96"/>
      <c r="D29" s="96"/>
      <c r="E29" s="96"/>
      <c r="F29" s="96"/>
      <c r="G29" s="96"/>
      <c r="H29" s="96"/>
      <c r="I29" s="96"/>
      <c r="J29" s="96"/>
      <c r="K29" s="96"/>
      <c r="L29" s="96"/>
      <c r="M29" s="96"/>
      <c r="N29" s="134">
        <f t="shared" si="2"/>
        <v>0</v>
      </c>
      <c r="O29" s="108"/>
      <c r="P29" s="2"/>
      <c r="R29" s="2"/>
      <c r="S29" s="2"/>
    </row>
    <row r="30" spans="1:19" s="7" customFormat="1" ht="15" customHeight="1">
      <c r="A30" s="2"/>
      <c r="B30" s="53" t="s">
        <v>92</v>
      </c>
      <c r="C30" s="96"/>
      <c r="D30" s="96"/>
      <c r="E30" s="96"/>
      <c r="F30" s="96"/>
      <c r="G30" s="96">
        <v>110807.60363801703</v>
      </c>
      <c r="H30" s="96">
        <v>182057.73516469818</v>
      </c>
      <c r="I30" s="96"/>
      <c r="J30" s="96"/>
      <c r="K30" s="96">
        <v>2115.000509773964</v>
      </c>
      <c r="L30" s="96"/>
      <c r="M30" s="96">
        <v>245111.0349736815</v>
      </c>
      <c r="N30" s="134">
        <f>SUM(D30:M30)</f>
        <v>540091.37428617058</v>
      </c>
      <c r="O30" s="108">
        <v>120207.60951920005</v>
      </c>
      <c r="P30" s="2"/>
      <c r="R30" s="2"/>
      <c r="S30" s="2"/>
    </row>
    <row r="31" spans="1:19" s="7" customFormat="1" ht="15" customHeight="1">
      <c r="A31" s="2"/>
      <c r="B31" s="53" t="s">
        <v>93</v>
      </c>
      <c r="C31" s="96"/>
      <c r="D31" s="96"/>
      <c r="E31" s="96"/>
      <c r="F31" s="96"/>
      <c r="G31" s="96"/>
      <c r="H31" s="96"/>
      <c r="I31" s="96"/>
      <c r="J31" s="96"/>
      <c r="K31" s="96">
        <v>139682.63083861207</v>
      </c>
      <c r="L31" s="96"/>
      <c r="M31" s="96"/>
      <c r="N31" s="134">
        <f t="shared" si="2"/>
        <v>139682.63083861207</v>
      </c>
      <c r="O31" s="108">
        <v>139286.47403993641</v>
      </c>
      <c r="P31" s="2"/>
      <c r="R31" s="2"/>
      <c r="S31" s="2"/>
    </row>
    <row r="32" spans="1:19" s="7" customFormat="1" ht="15" customHeight="1">
      <c r="A32" s="2"/>
      <c r="B32" s="53" t="s">
        <v>94</v>
      </c>
      <c r="C32" s="96"/>
      <c r="D32" s="96"/>
      <c r="E32" s="96"/>
      <c r="F32" s="96"/>
      <c r="G32" s="96"/>
      <c r="H32" s="96"/>
      <c r="I32" s="96"/>
      <c r="J32" s="96">
        <v>16.4398006829989</v>
      </c>
      <c r="K32" s="96"/>
      <c r="L32" s="96"/>
      <c r="M32" s="96"/>
      <c r="N32" s="134">
        <f t="shared" si="2"/>
        <v>16.4398006829989</v>
      </c>
      <c r="O32" s="108">
        <v>9.3941131052826528</v>
      </c>
      <c r="P32" s="2"/>
      <c r="R32" s="2"/>
      <c r="S32" s="2"/>
    </row>
    <row r="33" spans="1:19" s="7" customFormat="1" ht="15" customHeight="1">
      <c r="A33" s="2"/>
      <c r="B33" s="53" t="s">
        <v>133</v>
      </c>
      <c r="C33" s="96"/>
      <c r="D33" s="96"/>
      <c r="E33" s="96"/>
      <c r="F33" s="96"/>
      <c r="G33" s="96"/>
      <c r="H33" s="96"/>
      <c r="I33" s="96"/>
      <c r="J33" s="96"/>
      <c r="K33" s="96"/>
      <c r="L33" s="96"/>
      <c r="M33" s="96"/>
      <c r="N33" s="134">
        <f t="shared" si="2"/>
        <v>0</v>
      </c>
      <c r="O33" s="108"/>
      <c r="P33" s="2"/>
      <c r="R33" s="2"/>
      <c r="S33" s="2"/>
    </row>
    <row r="34" spans="1:19" s="7" customFormat="1" ht="15" customHeight="1">
      <c r="A34" s="2"/>
      <c r="B34" s="53" t="s">
        <v>99</v>
      </c>
      <c r="C34" s="96">
        <v>0</v>
      </c>
      <c r="D34" s="96">
        <v>0</v>
      </c>
      <c r="E34" s="96">
        <v>0</v>
      </c>
      <c r="F34" s="96">
        <v>0</v>
      </c>
      <c r="G34" s="96">
        <v>0</v>
      </c>
      <c r="H34" s="96">
        <v>0</v>
      </c>
      <c r="I34" s="96">
        <v>0</v>
      </c>
      <c r="J34" s="96">
        <v>0</v>
      </c>
      <c r="K34" s="96">
        <v>0</v>
      </c>
      <c r="L34" s="96">
        <v>0</v>
      </c>
      <c r="M34" s="96">
        <v>0</v>
      </c>
      <c r="N34" s="134">
        <f t="shared" si="2"/>
        <v>0</v>
      </c>
      <c r="O34" s="108"/>
      <c r="P34" s="2"/>
      <c r="R34" s="2"/>
      <c r="S34" s="2"/>
    </row>
    <row r="35" spans="1:19" s="7" customFormat="1" ht="20.100000000000001" customHeight="1" thickBot="1">
      <c r="A35" s="2"/>
      <c r="B35" s="881" t="s">
        <v>2</v>
      </c>
      <c r="C35" s="611">
        <f>SUM(C25:C34)</f>
        <v>25295.904115238503</v>
      </c>
      <c r="D35" s="611">
        <f t="shared" ref="D35:O35" si="3">SUM(D25:D34)</f>
        <v>0</v>
      </c>
      <c r="E35" s="611">
        <f t="shared" si="3"/>
        <v>0</v>
      </c>
      <c r="F35" s="611">
        <f t="shared" si="3"/>
        <v>0</v>
      </c>
      <c r="G35" s="611">
        <f t="shared" si="3"/>
        <v>110807.7671613468</v>
      </c>
      <c r="H35" s="611">
        <f t="shared" si="3"/>
        <v>182057.73516469818</v>
      </c>
      <c r="I35" s="611">
        <f t="shared" si="3"/>
        <v>0</v>
      </c>
      <c r="J35" s="611">
        <f t="shared" si="3"/>
        <v>16.4398006829989</v>
      </c>
      <c r="K35" s="611">
        <f t="shared" si="3"/>
        <v>141817.40387474495</v>
      </c>
      <c r="L35" s="611">
        <f t="shared" si="3"/>
        <v>0</v>
      </c>
      <c r="M35" s="611">
        <f t="shared" si="3"/>
        <v>245111.0349736815</v>
      </c>
      <c r="N35" s="611">
        <f t="shared" si="3"/>
        <v>705106.2850903928</v>
      </c>
      <c r="O35" s="611">
        <f t="shared" si="3"/>
        <v>259523.2829032666</v>
      </c>
      <c r="P35" s="2"/>
      <c r="R35" s="2"/>
      <c r="S35" s="2"/>
    </row>
    <row r="36" spans="1:19" s="7" customFormat="1" ht="12.75" thickTop="1">
      <c r="A36" s="2"/>
      <c r="B36" s="2"/>
      <c r="C36" s="2"/>
      <c r="D36" s="2"/>
      <c r="E36" s="2"/>
      <c r="F36" s="2"/>
      <c r="G36" s="2"/>
      <c r="H36" s="2"/>
      <c r="I36" s="2"/>
      <c r="J36" s="2"/>
      <c r="K36" s="2"/>
      <c r="L36" s="2"/>
      <c r="M36" s="2"/>
      <c r="N36" s="2"/>
      <c r="O36" s="2"/>
      <c r="P36" s="2"/>
      <c r="R36" s="2"/>
      <c r="S36" s="2"/>
    </row>
    <row r="37" spans="1:19" s="7" customFormat="1">
      <c r="A37" s="2"/>
      <c r="B37" s="2"/>
      <c r="C37" s="2"/>
      <c r="D37" s="2"/>
      <c r="E37" s="2"/>
      <c r="F37" s="2"/>
      <c r="G37" s="2"/>
      <c r="H37" s="2"/>
      <c r="I37" s="2"/>
      <c r="J37" s="2"/>
      <c r="K37" s="2"/>
      <c r="L37" s="2"/>
      <c r="M37" s="2"/>
      <c r="N37" s="2"/>
      <c r="O37" s="2"/>
      <c r="P37" s="2"/>
      <c r="R37" s="2"/>
      <c r="S37" s="2"/>
    </row>
    <row r="38" spans="1:19" s="7" customFormat="1">
      <c r="A38" s="2"/>
      <c r="B38" s="2"/>
      <c r="C38" s="2"/>
      <c r="D38" s="2"/>
      <c r="E38" s="2"/>
      <c r="F38" s="2"/>
      <c r="G38" s="2"/>
      <c r="H38" s="2"/>
      <c r="I38" s="2"/>
      <c r="J38" s="2"/>
      <c r="K38" s="2"/>
      <c r="L38" s="2"/>
      <c r="M38" s="2"/>
      <c r="N38" s="2"/>
      <c r="O38" s="2"/>
      <c r="P38" s="2"/>
      <c r="R38" s="2"/>
      <c r="S38" s="2"/>
    </row>
    <row r="39" spans="1:19" s="7" customFormat="1">
      <c r="A39" s="2"/>
      <c r="B39" s="2"/>
      <c r="C39" s="2"/>
      <c r="D39" s="2"/>
      <c r="E39" s="2"/>
      <c r="F39" s="2"/>
      <c r="G39" s="2"/>
      <c r="H39" s="2"/>
      <c r="I39" s="2"/>
      <c r="J39" s="2"/>
      <c r="K39" s="2"/>
      <c r="L39" s="2"/>
      <c r="M39" s="2"/>
      <c r="N39" s="2"/>
      <c r="O39" s="2"/>
      <c r="P39" s="2"/>
      <c r="R39" s="2"/>
      <c r="S39" s="2"/>
    </row>
    <row r="40" spans="1:19" s="7" customFormat="1">
      <c r="A40" s="2"/>
      <c r="B40" s="2"/>
      <c r="C40" s="2"/>
      <c r="D40" s="2"/>
      <c r="E40" s="2"/>
      <c r="F40" s="2"/>
      <c r="G40" s="2"/>
      <c r="H40" s="2"/>
      <c r="I40" s="2"/>
      <c r="J40" s="2"/>
      <c r="K40" s="2"/>
      <c r="L40" s="2"/>
      <c r="M40" s="2"/>
      <c r="N40" s="2"/>
      <c r="O40" s="2"/>
      <c r="P40" s="2"/>
      <c r="R40" s="2"/>
      <c r="S40" s="2"/>
    </row>
    <row r="41" spans="1:19" s="7" customFormat="1">
      <c r="A41" s="2"/>
      <c r="B41" s="2"/>
      <c r="C41" s="2"/>
      <c r="D41" s="2"/>
      <c r="E41" s="2"/>
      <c r="F41" s="2"/>
      <c r="G41" s="2"/>
      <c r="H41" s="2"/>
      <c r="I41" s="2"/>
      <c r="J41" s="2"/>
      <c r="K41" s="2"/>
      <c r="L41" s="2"/>
      <c r="M41" s="2"/>
      <c r="N41" s="2"/>
      <c r="O41" s="2"/>
      <c r="P41" s="2"/>
      <c r="R41" s="2"/>
      <c r="S41" s="2"/>
    </row>
    <row r="42" spans="1:19" s="7" customFormat="1">
      <c r="A42" s="2"/>
      <c r="B42" s="2"/>
      <c r="C42" s="2"/>
      <c r="D42" s="2"/>
      <c r="E42" s="2"/>
      <c r="F42" s="2"/>
      <c r="G42" s="2"/>
      <c r="H42" s="2"/>
      <c r="I42" s="2"/>
      <c r="J42" s="2"/>
      <c r="K42" s="2"/>
      <c r="L42" s="2"/>
      <c r="M42" s="2"/>
      <c r="N42" s="2"/>
      <c r="O42" s="2"/>
      <c r="P42" s="2"/>
      <c r="R42" s="2"/>
      <c r="S42" s="2"/>
    </row>
    <row r="43" spans="1:19" s="7" customFormat="1">
      <c r="A43" s="2"/>
      <c r="B43" s="2"/>
      <c r="C43" s="2"/>
      <c r="D43" s="2"/>
      <c r="E43" s="2"/>
      <c r="F43" s="2"/>
      <c r="G43" s="2"/>
      <c r="H43" s="2"/>
      <c r="I43" s="2"/>
      <c r="J43" s="2"/>
      <c r="K43" s="2"/>
      <c r="L43" s="2"/>
      <c r="M43" s="2"/>
      <c r="N43" s="2"/>
      <c r="O43" s="2"/>
      <c r="P43" s="2"/>
      <c r="R43" s="2"/>
      <c r="S43" s="2"/>
    </row>
    <row r="44" spans="1:19" s="7" customFormat="1">
      <c r="A44" s="2"/>
      <c r="B44" s="2"/>
      <c r="C44" s="2"/>
      <c r="D44" s="2"/>
      <c r="E44" s="2"/>
      <c r="F44" s="2"/>
      <c r="G44" s="2"/>
      <c r="H44" s="2"/>
      <c r="I44" s="2"/>
      <c r="J44" s="2"/>
      <c r="K44" s="2"/>
      <c r="L44" s="2"/>
      <c r="M44" s="2"/>
      <c r="N44" s="2"/>
      <c r="O44" s="2"/>
      <c r="P44" s="2"/>
      <c r="R44" s="2"/>
      <c r="S44" s="2"/>
    </row>
    <row r="45" spans="1:19" s="7" customFormat="1">
      <c r="A45" s="2"/>
      <c r="B45" s="2"/>
      <c r="C45" s="2"/>
      <c r="D45" s="2"/>
      <c r="E45" s="2"/>
      <c r="F45" s="2"/>
      <c r="G45" s="2"/>
      <c r="H45" s="2"/>
      <c r="I45" s="2"/>
      <c r="J45" s="2"/>
      <c r="K45" s="2"/>
      <c r="L45" s="2"/>
      <c r="M45" s="2"/>
      <c r="N45" s="2"/>
      <c r="O45" s="2"/>
      <c r="P45" s="2"/>
      <c r="R45" s="2"/>
      <c r="S45" s="2"/>
    </row>
    <row r="46" spans="1:19" s="7" customFormat="1">
      <c r="A46" s="2"/>
      <c r="B46" s="2"/>
      <c r="C46" s="2"/>
      <c r="D46" s="2"/>
      <c r="E46" s="2"/>
      <c r="F46" s="2"/>
      <c r="G46" s="2"/>
      <c r="H46" s="2"/>
      <c r="I46" s="2"/>
      <c r="J46" s="2"/>
      <c r="K46" s="2"/>
      <c r="L46" s="2"/>
      <c r="M46" s="2"/>
      <c r="N46" s="2"/>
      <c r="O46" s="2"/>
      <c r="P46" s="2"/>
      <c r="R46" s="2"/>
      <c r="S46" s="2"/>
    </row>
    <row r="47" spans="1:19" s="7" customFormat="1">
      <c r="A47" s="2"/>
      <c r="B47" s="2"/>
      <c r="C47" s="2"/>
      <c r="D47" s="2"/>
      <c r="E47" s="2"/>
      <c r="F47" s="2"/>
      <c r="G47" s="2"/>
      <c r="H47" s="2"/>
      <c r="I47" s="2"/>
      <c r="J47" s="2"/>
      <c r="K47" s="2"/>
      <c r="L47" s="2"/>
      <c r="M47" s="2"/>
      <c r="N47" s="2"/>
      <c r="O47" s="2"/>
      <c r="P47" s="2"/>
      <c r="R47" s="2"/>
      <c r="S47" s="2"/>
    </row>
  </sheetData>
  <mergeCells count="11">
    <mergeCell ref="C6:O6"/>
    <mergeCell ref="C22:O22"/>
    <mergeCell ref="B3:E3"/>
    <mergeCell ref="B23:B24"/>
    <mergeCell ref="C23:M23"/>
    <mergeCell ref="N23:N24"/>
    <mergeCell ref="O23:O24"/>
    <mergeCell ref="B7:B8"/>
    <mergeCell ref="C7:M7"/>
    <mergeCell ref="N7:N8"/>
    <mergeCell ref="O7:O8"/>
  </mergeCells>
  <hyperlinks>
    <hyperlink ref="Q6" location="INDEX!B10" display="Back to index" xr:uid="{00000000-0004-0000-1B00-000000000000}"/>
  </hyperlinks>
  <pageMargins left="0.7" right="0.7" top="0.75" bottom="0.75" header="0.3" footer="0.3"/>
  <pageSetup paperSize="9" orientation="portrait" r:id="rId1"/>
  <ignoredErrors>
    <ignoredError sqref="C8 C24" numberStoredAsText="1"/>
    <ignoredError sqref="D19:M19 D35:N35" formulaRange="1"/>
    <ignoredError sqref="N19" formula="1" formulaRange="1"/>
    <ignoredError sqref="N30" formula="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D1005D"/>
  </sheetPr>
  <dimension ref="A2:R43"/>
  <sheetViews>
    <sheetView showGridLines="0" showZeros="0" zoomScaleNormal="100" workbookViewId="0">
      <selection activeCell="C1" sqref="C1:R1048576"/>
    </sheetView>
  </sheetViews>
  <sheetFormatPr defaultRowHeight="15" customHeight="1"/>
  <cols>
    <col min="1" max="1" width="12.7109375" style="2" customWidth="1"/>
    <col min="2" max="3" width="15.7109375" style="2" customWidth="1"/>
    <col min="4" max="10" width="14.7109375" style="2" customWidth="1"/>
    <col min="11" max="11" width="8.7109375" style="2" customWidth="1"/>
    <col min="12" max="18" width="14.7109375" style="2" customWidth="1"/>
    <col min="19" max="16384" width="9.140625" style="2"/>
  </cols>
  <sheetData>
    <row r="2" spans="2:18" ht="15" customHeight="1">
      <c r="B2" s="1584" t="s">
        <v>2151</v>
      </c>
      <c r="C2" s="1584"/>
      <c r="D2" s="1056" t="s">
        <v>500</v>
      </c>
      <c r="E2" s="1011"/>
    </row>
    <row r="3" spans="2:18" ht="15" customHeight="1">
      <c r="B3" s="1584" t="str">
        <f>'[3]Template 29-I'!$B$3:$E$3</f>
        <v>IRB approach – CCR exposures by portfolio and PD scale</v>
      </c>
      <c r="C3" s="1584"/>
      <c r="D3" s="1584"/>
      <c r="E3" s="1584"/>
    </row>
    <row r="4" spans="2:18" ht="15" customHeight="1">
      <c r="B4" s="1584" t="str">
        <f>'[3]Template 29-I'!$B$4</f>
        <v>I - CORPORATE</v>
      </c>
      <c r="C4" s="1584"/>
      <c r="D4" s="1584"/>
      <c r="E4" s="1584"/>
      <c r="R4" s="1443" t="s">
        <v>2234</v>
      </c>
    </row>
    <row r="5" spans="2:18" ht="15" customHeight="1">
      <c r="B5" s="835" t="s">
        <v>1676</v>
      </c>
      <c r="C5" s="835"/>
      <c r="J5" s="583"/>
      <c r="R5"/>
    </row>
    <row r="6" spans="2:18" ht="15" customHeight="1">
      <c r="B6" s="800"/>
      <c r="C6" s="800"/>
      <c r="J6" s="773"/>
    </row>
    <row r="7" spans="2:18" ht="15" customHeight="1">
      <c r="D7" s="1507" t="s">
        <v>501</v>
      </c>
      <c r="E7" s="1507"/>
      <c r="F7" s="1507"/>
      <c r="G7" s="1507"/>
      <c r="H7" s="1507"/>
      <c r="I7" s="1507"/>
      <c r="J7" s="1507"/>
      <c r="L7" s="1507" t="s">
        <v>2115</v>
      </c>
      <c r="M7" s="1507"/>
      <c r="N7" s="1507"/>
      <c r="O7" s="1507"/>
      <c r="P7" s="1507"/>
      <c r="Q7" s="1507"/>
      <c r="R7" s="1507"/>
    </row>
    <row r="8" spans="2:18" ht="15" customHeight="1">
      <c r="D8" s="780" t="s">
        <v>84</v>
      </c>
      <c r="E8" s="780" t="s">
        <v>85</v>
      </c>
      <c r="F8" s="780" t="s">
        <v>86</v>
      </c>
      <c r="G8" s="780" t="s">
        <v>87</v>
      </c>
      <c r="H8" s="780" t="s">
        <v>88</v>
      </c>
      <c r="I8" s="780" t="s">
        <v>89</v>
      </c>
      <c r="J8" s="780" t="s">
        <v>90</v>
      </c>
      <c r="L8" s="780" t="s">
        <v>84</v>
      </c>
      <c r="M8" s="780" t="s">
        <v>85</v>
      </c>
      <c r="N8" s="780" t="s">
        <v>86</v>
      </c>
      <c r="O8" s="780" t="s">
        <v>87</v>
      </c>
      <c r="P8" s="780" t="s">
        <v>88</v>
      </c>
      <c r="Q8" s="780" t="s">
        <v>89</v>
      </c>
      <c r="R8" s="780" t="s">
        <v>90</v>
      </c>
    </row>
    <row r="9" spans="2:18" ht="24.95" customHeight="1">
      <c r="B9" s="584"/>
      <c r="C9" s="508" t="s">
        <v>104</v>
      </c>
      <c r="D9" s="508" t="s">
        <v>134</v>
      </c>
      <c r="E9" s="508" t="s">
        <v>135</v>
      </c>
      <c r="F9" s="508" t="s">
        <v>105</v>
      </c>
      <c r="G9" s="508" t="s">
        <v>106</v>
      </c>
      <c r="H9" s="508" t="s">
        <v>136</v>
      </c>
      <c r="I9" s="508" t="s">
        <v>1</v>
      </c>
      <c r="J9" s="508" t="s">
        <v>98</v>
      </c>
      <c r="L9" s="1002" t="s">
        <v>134</v>
      </c>
      <c r="M9" s="1002" t="s">
        <v>135</v>
      </c>
      <c r="N9" s="1002" t="s">
        <v>105</v>
      </c>
      <c r="O9" s="1002" t="s">
        <v>106</v>
      </c>
      <c r="P9" s="1002" t="s">
        <v>136</v>
      </c>
      <c r="Q9" s="1002" t="s">
        <v>1</v>
      </c>
      <c r="R9" s="1002" t="s">
        <v>98</v>
      </c>
    </row>
    <row r="10" spans="2:18" s="84" customFormat="1" ht="15" customHeight="1">
      <c r="B10" s="109" t="s">
        <v>108</v>
      </c>
      <c r="C10" s="110" t="s">
        <v>109</v>
      </c>
      <c r="D10" s="1156"/>
      <c r="E10" s="1156"/>
      <c r="F10" s="1156"/>
      <c r="G10" s="1156"/>
      <c r="H10" s="1156"/>
      <c r="I10" s="1159"/>
      <c r="J10" s="1158"/>
      <c r="L10" s="111"/>
      <c r="M10" s="111"/>
      <c r="N10" s="111"/>
      <c r="O10" s="111"/>
      <c r="P10" s="111"/>
      <c r="Q10" s="114"/>
      <c r="R10" s="113"/>
    </row>
    <row r="11" spans="2:18" s="84" customFormat="1" ht="15" customHeight="1">
      <c r="B11" s="116"/>
      <c r="C11" s="110" t="s">
        <v>110</v>
      </c>
      <c r="D11" s="1145"/>
      <c r="E11" s="1145"/>
      <c r="F11" s="1145"/>
      <c r="G11" s="1145"/>
      <c r="H11" s="1145"/>
      <c r="I11" s="1145"/>
      <c r="J11" s="1149"/>
      <c r="L11" s="55"/>
      <c r="M11" s="55"/>
      <c r="N11" s="55"/>
      <c r="O11" s="55"/>
      <c r="P11" s="55"/>
      <c r="Q11" s="55"/>
      <c r="R11" s="103"/>
    </row>
    <row r="12" spans="2:18" s="40" customFormat="1" ht="15" customHeight="1">
      <c r="B12" s="116"/>
      <c r="C12" s="110" t="s">
        <v>111</v>
      </c>
      <c r="D12" s="1145">
        <v>54.6034343451254</v>
      </c>
      <c r="E12" s="1161">
        <v>1E-3</v>
      </c>
      <c r="F12" s="1145">
        <v>1</v>
      </c>
      <c r="G12" s="1161">
        <v>0.42260000000000014</v>
      </c>
      <c r="H12" s="1145">
        <v>365.25000000000085</v>
      </c>
      <c r="I12" s="1145">
        <v>10.1481682950288</v>
      </c>
      <c r="J12" s="1149">
        <f>I12/D12</f>
        <v>0.18585219806663597</v>
      </c>
      <c r="L12" s="55"/>
      <c r="M12" s="117"/>
      <c r="N12" s="55"/>
      <c r="O12" s="117"/>
      <c r="P12" s="55"/>
      <c r="Q12" s="55"/>
      <c r="R12" s="103"/>
    </row>
    <row r="13" spans="2:18" ht="15" customHeight="1">
      <c r="B13" s="116"/>
      <c r="C13" s="110" t="s">
        <v>112</v>
      </c>
      <c r="D13" s="1145">
        <v>157.62831916553998</v>
      </c>
      <c r="E13" s="1161">
        <v>2E-3</v>
      </c>
      <c r="F13" s="1145">
        <v>3</v>
      </c>
      <c r="G13" s="1161">
        <v>0.42259999999999998</v>
      </c>
      <c r="H13" s="1145">
        <v>365.24999999999943</v>
      </c>
      <c r="I13" s="1145">
        <v>47.113758352736305</v>
      </c>
      <c r="J13" s="1149">
        <f t="shared" ref="J13:J24" si="0">I13/D13</f>
        <v>0.2988914593656094</v>
      </c>
      <c r="L13" s="55">
        <v>60.690347754960001</v>
      </c>
      <c r="M13" s="117">
        <v>2E-3</v>
      </c>
      <c r="N13" s="55">
        <v>2</v>
      </c>
      <c r="O13" s="117">
        <v>0.42260000000000009</v>
      </c>
      <c r="P13" s="55">
        <v>365.24999999999932</v>
      </c>
      <c r="Q13" s="55">
        <v>18.139826609886402</v>
      </c>
      <c r="R13" s="103">
        <v>0.29889145936561057</v>
      </c>
    </row>
    <row r="14" spans="2:18" ht="15" customHeight="1">
      <c r="B14" s="116"/>
      <c r="C14" s="110" t="s">
        <v>113</v>
      </c>
      <c r="D14" s="1145">
        <v>32.879248447546296</v>
      </c>
      <c r="E14" s="1161">
        <v>3.999999999999994E-3</v>
      </c>
      <c r="F14" s="1145">
        <v>1</v>
      </c>
      <c r="G14" s="1161">
        <v>0.42260000000000103</v>
      </c>
      <c r="H14" s="1145">
        <v>365.25000000000045</v>
      </c>
      <c r="I14" s="1145">
        <v>15.070359387155701</v>
      </c>
      <c r="J14" s="1149">
        <f t="shared" si="0"/>
        <v>0.45835474041318508</v>
      </c>
      <c r="L14" s="55">
        <v>184.685265362411</v>
      </c>
      <c r="M14" s="117">
        <v>4.0000000000000001E-3</v>
      </c>
      <c r="N14" s="55">
        <v>3</v>
      </c>
      <c r="O14" s="117">
        <v>0.42259999999999948</v>
      </c>
      <c r="P14" s="55">
        <v>365.24999999999989</v>
      </c>
      <c r="Q14" s="55">
        <v>84.651366863328292</v>
      </c>
      <c r="R14" s="103">
        <v>0.45835474041318613</v>
      </c>
    </row>
    <row r="15" spans="2:18" ht="15" customHeight="1">
      <c r="B15" s="116"/>
      <c r="C15" s="110" t="s">
        <v>114</v>
      </c>
      <c r="D15" s="1145">
        <v>526.78887516392297</v>
      </c>
      <c r="E15" s="1161">
        <v>6.9999999999999975E-3</v>
      </c>
      <c r="F15" s="1145">
        <v>4</v>
      </c>
      <c r="G15" s="1161">
        <v>0.42260000000000025</v>
      </c>
      <c r="H15" s="1145">
        <v>1231.4197315414849</v>
      </c>
      <c r="I15" s="1145">
        <v>478.18955273840498</v>
      </c>
      <c r="J15" s="1149">
        <f t="shared" si="0"/>
        <v>0.90774421268787209</v>
      </c>
      <c r="L15" s="55">
        <v>890.49721260882905</v>
      </c>
      <c r="M15" s="117">
        <v>6.9999999999999967E-3</v>
      </c>
      <c r="N15" s="55">
        <v>7</v>
      </c>
      <c r="O15" s="117">
        <v>0.42259999999999981</v>
      </c>
      <c r="P15" s="55">
        <v>1097.1520738066711</v>
      </c>
      <c r="Q15" s="55">
        <v>768.37694838960101</v>
      </c>
      <c r="R15" s="103">
        <v>0.86286283383025919</v>
      </c>
    </row>
    <row r="16" spans="2:18" ht="15" customHeight="1">
      <c r="B16" s="116"/>
      <c r="C16" s="110" t="s">
        <v>115</v>
      </c>
      <c r="D16" s="1145">
        <v>13.899756073327501</v>
      </c>
      <c r="E16" s="1161">
        <v>1.3000000000000036E-2</v>
      </c>
      <c r="F16" s="1145">
        <v>3</v>
      </c>
      <c r="G16" s="1161">
        <v>0.42260000000000136</v>
      </c>
      <c r="H16" s="1145">
        <v>365.25000000000074</v>
      </c>
      <c r="I16" s="1145">
        <v>11.306078335083001</v>
      </c>
      <c r="J16" s="1149">
        <f t="shared" si="0"/>
        <v>0.81340120470016331</v>
      </c>
      <c r="L16" s="55">
        <v>17.403283014989501</v>
      </c>
      <c r="M16" s="117">
        <v>1.3000000000000027E-2</v>
      </c>
      <c r="N16" s="55">
        <v>3</v>
      </c>
      <c r="O16" s="117">
        <v>0.42260000000000092</v>
      </c>
      <c r="P16" s="55">
        <v>365.25000000000085</v>
      </c>
      <c r="Q16" s="55">
        <v>14.155851370130399</v>
      </c>
      <c r="R16" s="103">
        <v>0.81340120470016608</v>
      </c>
    </row>
    <row r="17" spans="1:18" ht="15" customHeight="1">
      <c r="B17" s="116"/>
      <c r="C17" s="110" t="s">
        <v>116</v>
      </c>
      <c r="D17" s="1145">
        <v>5478.05757258227</v>
      </c>
      <c r="E17" s="1161">
        <v>2.2999999999999961E-2</v>
      </c>
      <c r="F17" s="1145">
        <v>4</v>
      </c>
      <c r="G17" s="1161">
        <v>0.42260000000000053</v>
      </c>
      <c r="H17" s="1145">
        <v>1049.211156025453</v>
      </c>
      <c r="I17" s="1145">
        <v>6767.3198090801097</v>
      </c>
      <c r="J17" s="1149">
        <f t="shared" si="0"/>
        <v>1.2353502531537108</v>
      </c>
      <c r="L17" s="55">
        <v>6309.68149761732</v>
      </c>
      <c r="M17" s="117">
        <v>2.3E-2</v>
      </c>
      <c r="N17" s="55">
        <v>4</v>
      </c>
      <c r="O17" s="117">
        <v>0.42260000000000009</v>
      </c>
      <c r="P17" s="55">
        <v>1205.2759268197526</v>
      </c>
      <c r="Q17" s="55">
        <v>8133.4625377346902</v>
      </c>
      <c r="R17" s="103">
        <v>1.2890448655460773</v>
      </c>
    </row>
    <row r="18" spans="1:18" ht="15" customHeight="1">
      <c r="B18" s="116"/>
      <c r="C18" s="110" t="s">
        <v>117</v>
      </c>
      <c r="D18" s="1145">
        <v>146.526928707899</v>
      </c>
      <c r="E18" s="1161">
        <v>3.7000000000000047E-2</v>
      </c>
      <c r="F18" s="1145">
        <v>4</v>
      </c>
      <c r="G18" s="1161">
        <v>0.42260000000000059</v>
      </c>
      <c r="H18" s="1145">
        <v>365.36077399507735</v>
      </c>
      <c r="I18" s="1145">
        <v>172.20915148096501</v>
      </c>
      <c r="J18" s="1149">
        <f t="shared" si="0"/>
        <v>1.175273057311284</v>
      </c>
      <c r="L18" s="55">
        <v>241.000573269379</v>
      </c>
      <c r="M18" s="117">
        <v>3.7000000000000026E-2</v>
      </c>
      <c r="N18" s="55">
        <v>3</v>
      </c>
      <c r="O18" s="117">
        <v>0.42260000000000181</v>
      </c>
      <c r="P18" s="55">
        <v>365.25000000000045</v>
      </c>
      <c r="Q18" s="55">
        <v>283.23260345673503</v>
      </c>
      <c r="R18" s="103">
        <v>1.1752362229452089</v>
      </c>
    </row>
    <row r="19" spans="1:18" ht="15" customHeight="1">
      <c r="B19" s="116"/>
      <c r="C19" s="110" t="s">
        <v>118</v>
      </c>
      <c r="D19" s="1145">
        <v>2049.3642882355603</v>
      </c>
      <c r="E19" s="1161">
        <v>5.8999999999999976E-2</v>
      </c>
      <c r="F19" s="1145">
        <v>1</v>
      </c>
      <c r="G19" s="1161">
        <v>0.4225999999999992</v>
      </c>
      <c r="H19" s="1145">
        <v>860.96999437619741</v>
      </c>
      <c r="I19" s="1145">
        <v>3202.1521229330601</v>
      </c>
      <c r="J19" s="1149">
        <f t="shared" si="0"/>
        <v>1.5625099653171057</v>
      </c>
      <c r="L19" s="55">
        <v>80.436180133208396</v>
      </c>
      <c r="M19" s="117">
        <v>5.8999999999999997E-2</v>
      </c>
      <c r="N19" s="55">
        <v>1</v>
      </c>
      <c r="O19" s="117">
        <v>0.42260000000000036</v>
      </c>
      <c r="P19" s="55">
        <v>365.2500000000004</v>
      </c>
      <c r="Q19" s="55">
        <v>112.779374708359</v>
      </c>
      <c r="R19" s="103">
        <v>1.4020975949080106</v>
      </c>
    </row>
    <row r="20" spans="1:18" ht="15" customHeight="1">
      <c r="B20" s="116"/>
      <c r="C20" s="110" t="s">
        <v>119</v>
      </c>
      <c r="D20" s="1145">
        <v>0</v>
      </c>
      <c r="E20" s="1161"/>
      <c r="F20" s="1145">
        <v>1</v>
      </c>
      <c r="G20" s="1161"/>
      <c r="H20" s="1145"/>
      <c r="I20" s="1145">
        <v>0</v>
      </c>
      <c r="J20" s="1149"/>
      <c r="L20" s="55"/>
      <c r="M20" s="117"/>
      <c r="N20" s="55"/>
      <c r="O20" s="117"/>
      <c r="P20" s="55"/>
      <c r="Q20" s="55"/>
      <c r="R20" s="103"/>
    </row>
    <row r="21" spans="1:18" ht="15" customHeight="1">
      <c r="B21" s="116"/>
      <c r="C21" s="110" t="s">
        <v>120</v>
      </c>
      <c r="D21" s="1145"/>
      <c r="E21" s="1161"/>
      <c r="F21" s="1145"/>
      <c r="G21" s="1161"/>
      <c r="H21" s="1145"/>
      <c r="I21" s="1145"/>
      <c r="J21" s="1149"/>
      <c r="L21" s="55">
        <v>2935.9298942109299</v>
      </c>
      <c r="M21" s="117">
        <v>0.11500000000000003</v>
      </c>
      <c r="N21" s="55">
        <v>3</v>
      </c>
      <c r="O21" s="117">
        <v>0.42260000000000036</v>
      </c>
      <c r="P21" s="55">
        <v>836.31206993474154</v>
      </c>
      <c r="Q21" s="55">
        <v>5865.7593818425603</v>
      </c>
      <c r="R21" s="103">
        <v>1.9979221552287989</v>
      </c>
    </row>
    <row r="22" spans="1:18" ht="15" customHeight="1">
      <c r="B22" s="116"/>
      <c r="C22" s="110" t="s">
        <v>121</v>
      </c>
      <c r="D22" s="1145"/>
      <c r="E22" s="1161"/>
      <c r="F22" s="1145"/>
      <c r="G22" s="1161"/>
      <c r="H22" s="1145"/>
      <c r="I22" s="1145"/>
      <c r="J22" s="1149"/>
      <c r="L22" s="55"/>
      <c r="M22" s="117"/>
      <c r="N22" s="55"/>
      <c r="O22" s="117"/>
      <c r="P22" s="55"/>
      <c r="Q22" s="55"/>
      <c r="R22" s="103"/>
    </row>
    <row r="23" spans="1:18" ht="15" customHeight="1">
      <c r="A23" s="7"/>
      <c r="B23" s="116"/>
      <c r="C23" s="110" t="s">
        <v>122</v>
      </c>
      <c r="D23" s="1145">
        <v>3.5339559490885399</v>
      </c>
      <c r="E23" s="1161">
        <v>1</v>
      </c>
      <c r="F23" s="1145">
        <v>1</v>
      </c>
      <c r="G23" s="1161">
        <v>0.39089999999999991</v>
      </c>
      <c r="H23" s="1145">
        <v>365.25000000000023</v>
      </c>
      <c r="I23" s="1145">
        <v>2.6327971820709601</v>
      </c>
      <c r="J23" s="1149">
        <f t="shared" si="0"/>
        <v>0.74499999999999944</v>
      </c>
      <c r="L23" s="55"/>
      <c r="M23" s="117"/>
      <c r="N23" s="117"/>
      <c r="O23" s="117"/>
      <c r="P23" s="117"/>
      <c r="Q23" s="55"/>
      <c r="R23" s="103"/>
    </row>
    <row r="24" spans="1:18" ht="15" customHeight="1">
      <c r="A24" s="7"/>
      <c r="B24" s="130"/>
      <c r="C24" s="972" t="s">
        <v>123</v>
      </c>
      <c r="D24" s="1163">
        <f>SUM(D10:D23)</f>
        <v>8463.2823786702811</v>
      </c>
      <c r="E24" s="1173">
        <v>3.0748455961246649E-2</v>
      </c>
      <c r="F24" s="1163">
        <f>SUM(F12:F23)</f>
        <v>23</v>
      </c>
      <c r="G24" s="1173">
        <v>0.422586763244026</v>
      </c>
      <c r="H24" s="1163">
        <v>981.91313612110753</v>
      </c>
      <c r="I24" s="1163">
        <f>SUM(I12:I23)</f>
        <v>10706.141797784614</v>
      </c>
      <c r="J24" s="1174">
        <f t="shared" si="0"/>
        <v>1.2650105855816574</v>
      </c>
      <c r="L24" s="119">
        <v>10720.324253972027</v>
      </c>
      <c r="M24" s="120">
        <v>4.7E-2</v>
      </c>
      <c r="N24" s="119">
        <v>26</v>
      </c>
      <c r="O24" s="120">
        <v>0.42260000000000014</v>
      </c>
      <c r="P24" s="119">
        <v>1049.4697907431246</v>
      </c>
      <c r="Q24" s="119">
        <v>15280.557890975291</v>
      </c>
      <c r="R24" s="121">
        <v>1.4254</v>
      </c>
    </row>
    <row r="25" spans="1:18" ht="15" customHeight="1">
      <c r="A25" s="7"/>
      <c r="B25" s="109" t="s">
        <v>95</v>
      </c>
      <c r="C25" s="110" t="s">
        <v>109</v>
      </c>
      <c r="D25" s="1145"/>
      <c r="E25" s="1161"/>
      <c r="F25" s="1161"/>
      <c r="G25" s="1161"/>
      <c r="H25" s="1161"/>
      <c r="I25" s="1145"/>
      <c r="J25" s="1158"/>
      <c r="L25" s="55"/>
      <c r="M25" s="117"/>
      <c r="N25" s="117"/>
      <c r="O25" s="117"/>
      <c r="P25" s="117"/>
      <c r="Q25" s="55"/>
      <c r="R25" s="113"/>
    </row>
    <row r="26" spans="1:18" ht="15" customHeight="1">
      <c r="A26" s="7"/>
      <c r="B26" s="129"/>
      <c r="C26" s="110" t="s">
        <v>110</v>
      </c>
      <c r="D26" s="1145"/>
      <c r="E26" s="1161"/>
      <c r="F26" s="1161"/>
      <c r="G26" s="1161"/>
      <c r="H26" s="1161"/>
      <c r="I26" s="1145"/>
      <c r="J26" s="1158"/>
      <c r="L26" s="55"/>
      <c r="M26" s="117"/>
      <c r="N26" s="117"/>
      <c r="O26" s="117"/>
      <c r="P26" s="117"/>
      <c r="Q26" s="55"/>
      <c r="R26" s="113"/>
    </row>
    <row r="27" spans="1:18" ht="15" customHeight="1">
      <c r="A27" s="7"/>
      <c r="B27" s="129"/>
      <c r="C27" s="110" t="s">
        <v>111</v>
      </c>
      <c r="D27" s="1145"/>
      <c r="E27" s="1161"/>
      <c r="F27" s="1161"/>
      <c r="G27" s="1161"/>
      <c r="H27" s="1161"/>
      <c r="I27" s="1145"/>
      <c r="J27" s="1158"/>
      <c r="L27" s="55"/>
      <c r="M27" s="117"/>
      <c r="N27" s="117"/>
      <c r="O27" s="117"/>
      <c r="P27" s="117"/>
      <c r="Q27" s="55"/>
      <c r="R27" s="113"/>
    </row>
    <row r="28" spans="1:18" ht="15" customHeight="1">
      <c r="A28" s="7"/>
      <c r="B28" s="129"/>
      <c r="C28" s="110" t="s">
        <v>112</v>
      </c>
      <c r="D28" s="1145">
        <v>8.7891909104352806</v>
      </c>
      <c r="E28" s="1161">
        <v>2.0000000000000048E-3</v>
      </c>
      <c r="F28" s="1145">
        <v>2</v>
      </c>
      <c r="G28" s="1161">
        <v>0.44399999999999951</v>
      </c>
      <c r="H28" s="1145">
        <v>365.24999999999932</v>
      </c>
      <c r="I28" s="1145">
        <v>1.7522773774317399</v>
      </c>
      <c r="J28" s="1149">
        <f t="shared" ref="J28" si="1">I28/D28</f>
        <v>0.19936731324737594</v>
      </c>
      <c r="L28" s="55">
        <v>115.33467183761401</v>
      </c>
      <c r="M28" s="117">
        <v>2E-3</v>
      </c>
      <c r="N28" s="55">
        <v>8</v>
      </c>
      <c r="O28" s="117">
        <v>0.39620105264713545</v>
      </c>
      <c r="P28" s="55">
        <v>365.25000000000074</v>
      </c>
      <c r="Q28" s="55">
        <v>25.767805821263799</v>
      </c>
      <c r="R28" s="113">
        <v>0.22341768880691576</v>
      </c>
    </row>
    <row r="29" spans="1:18" ht="15" customHeight="1">
      <c r="A29" s="7"/>
      <c r="B29" s="129"/>
      <c r="C29" s="110" t="s">
        <v>113</v>
      </c>
      <c r="D29" s="1145"/>
      <c r="E29" s="1161"/>
      <c r="F29" s="1145"/>
      <c r="G29" s="1161"/>
      <c r="H29" s="1145"/>
      <c r="I29" s="1145"/>
      <c r="J29" s="1158"/>
      <c r="L29" s="55">
        <v>15.961902657146601</v>
      </c>
      <c r="M29" s="117">
        <v>4.0000000000000001E-3</v>
      </c>
      <c r="N29" s="55">
        <v>3</v>
      </c>
      <c r="O29" s="117">
        <v>0.42857300971711038</v>
      </c>
      <c r="P29" s="55">
        <v>365.25000000000085</v>
      </c>
      <c r="Q29" s="55">
        <v>4.7166347589252897</v>
      </c>
      <c r="R29" s="113">
        <v>0.29549326670110454</v>
      </c>
    </row>
    <row r="30" spans="1:18" ht="15" customHeight="1">
      <c r="A30" s="7"/>
      <c r="B30" s="129"/>
      <c r="C30" s="110" t="s">
        <v>114</v>
      </c>
      <c r="D30" s="1145">
        <v>6.5431817495722795</v>
      </c>
      <c r="E30" s="1161">
        <v>7.0000000000000062E-3</v>
      </c>
      <c r="F30" s="1145">
        <v>3</v>
      </c>
      <c r="G30" s="1161">
        <v>0.43853066985753503</v>
      </c>
      <c r="H30" s="1145">
        <v>365.25000000000074</v>
      </c>
      <c r="I30" s="1145">
        <v>2.5993275027376801</v>
      </c>
      <c r="J30" s="1149">
        <f t="shared" ref="J30:J36" si="2">I30/D30</f>
        <v>0.39725742035327005</v>
      </c>
      <c r="L30" s="55">
        <v>23.088751460066199</v>
      </c>
      <c r="M30" s="117">
        <v>7.0000000000000001E-3</v>
      </c>
      <c r="N30" s="55">
        <v>3</v>
      </c>
      <c r="O30" s="117">
        <v>0.39415960743961842</v>
      </c>
      <c r="P30" s="55">
        <v>365.25000000000006</v>
      </c>
      <c r="Q30" s="55">
        <v>11.935104610849001</v>
      </c>
      <c r="R30" s="113">
        <v>0.51692291077287988</v>
      </c>
    </row>
    <row r="31" spans="1:18" ht="15" customHeight="1">
      <c r="A31" s="7"/>
      <c r="B31" s="129"/>
      <c r="C31" s="110" t="s">
        <v>115</v>
      </c>
      <c r="D31" s="1145">
        <v>63.859365705039096</v>
      </c>
      <c r="E31" s="1161">
        <v>1.3000000000000012E-2</v>
      </c>
      <c r="F31" s="1145">
        <v>7</v>
      </c>
      <c r="G31" s="1161">
        <v>0.3977172791414833</v>
      </c>
      <c r="H31" s="1145">
        <v>601.9830633306799</v>
      </c>
      <c r="I31" s="1145">
        <v>39.303544569633203</v>
      </c>
      <c r="J31" s="1149">
        <f t="shared" si="2"/>
        <v>0.61547032507608812</v>
      </c>
      <c r="L31" s="55">
        <v>113.936643386798</v>
      </c>
      <c r="M31" s="117">
        <v>1.2999999999999999E-2</v>
      </c>
      <c r="N31" s="55">
        <v>8</v>
      </c>
      <c r="O31" s="117">
        <v>0.39125069280363839</v>
      </c>
      <c r="P31" s="55">
        <v>556.1019623124439</v>
      </c>
      <c r="Q31" s="55">
        <v>75.013037179741403</v>
      </c>
      <c r="R31" s="113">
        <v>0.65837499640114261</v>
      </c>
    </row>
    <row r="32" spans="1:18" ht="15" customHeight="1">
      <c r="A32" s="7"/>
      <c r="B32" s="129"/>
      <c r="C32" s="110" t="s">
        <v>116</v>
      </c>
      <c r="D32" s="1145">
        <v>17.5434959744608</v>
      </c>
      <c r="E32" s="1161">
        <v>2.3000000000000034E-2</v>
      </c>
      <c r="F32" s="1145">
        <v>3</v>
      </c>
      <c r="G32" s="1161">
        <v>0.42373902221357795</v>
      </c>
      <c r="H32" s="1145">
        <v>365.25000000000023</v>
      </c>
      <c r="I32" s="1145">
        <v>10.545206367880501</v>
      </c>
      <c r="J32" s="1149">
        <f t="shared" si="2"/>
        <v>0.60108922322163383</v>
      </c>
      <c r="L32" s="55">
        <v>9.1161468877322207</v>
      </c>
      <c r="M32" s="117">
        <v>2.2999999999999993E-2</v>
      </c>
      <c r="N32" s="55">
        <v>2</v>
      </c>
      <c r="O32" s="117">
        <v>0.41420294113782219</v>
      </c>
      <c r="P32" s="55">
        <v>365.2499999999996</v>
      </c>
      <c r="Q32" s="55">
        <v>6.8499285623303701</v>
      </c>
      <c r="R32" s="113">
        <v>0.75140612000761575</v>
      </c>
    </row>
    <row r="33" spans="1:18" ht="15" customHeight="1">
      <c r="A33" s="7"/>
      <c r="B33" s="116"/>
      <c r="C33" s="110" t="s">
        <v>117</v>
      </c>
      <c r="D33" s="1145">
        <v>13.178009426252601</v>
      </c>
      <c r="E33" s="1161">
        <v>3.6999999999999984E-2</v>
      </c>
      <c r="F33" s="1145">
        <v>2</v>
      </c>
      <c r="G33" s="1161">
        <v>0.39379246928706274</v>
      </c>
      <c r="H33" s="1145">
        <v>472.13722933505881</v>
      </c>
      <c r="I33" s="1145">
        <v>11.097147892011201</v>
      </c>
      <c r="J33" s="1149">
        <f t="shared" si="2"/>
        <v>0.84209591396284733</v>
      </c>
      <c r="L33" s="55">
        <v>20.263371819906101</v>
      </c>
      <c r="M33" s="117">
        <v>3.7000000000000019E-2</v>
      </c>
      <c r="N33" s="55">
        <v>3</v>
      </c>
      <c r="O33" s="117">
        <v>0.38660000000000011</v>
      </c>
      <c r="P33" s="55">
        <v>514.21730885667</v>
      </c>
      <c r="Q33" s="55">
        <v>18.1562603996482</v>
      </c>
      <c r="R33" s="113">
        <v>0.89601378097459872</v>
      </c>
    </row>
    <row r="34" spans="1:18" ht="15" customHeight="1">
      <c r="A34" s="7"/>
      <c r="B34" s="116"/>
      <c r="C34" s="110" t="s">
        <v>118</v>
      </c>
      <c r="D34" s="1145">
        <v>45.452393178174603</v>
      </c>
      <c r="E34" s="1161">
        <v>5.8999999999999969E-2</v>
      </c>
      <c r="F34" s="1145">
        <v>2</v>
      </c>
      <c r="G34" s="1161">
        <v>0.43759471084667501</v>
      </c>
      <c r="H34" s="1145">
        <v>365.25000000000063</v>
      </c>
      <c r="I34" s="1145">
        <v>40.435329136973898</v>
      </c>
      <c r="J34" s="1149">
        <f t="shared" si="2"/>
        <v>0.88961936456164847</v>
      </c>
      <c r="L34" s="55">
        <v>71.283439153864705</v>
      </c>
      <c r="M34" s="117">
        <v>5.9000000000000032E-2</v>
      </c>
      <c r="N34" s="55">
        <v>4</v>
      </c>
      <c r="O34" s="117">
        <v>0.44315634857392727</v>
      </c>
      <c r="P34" s="55">
        <v>365.25000000000023</v>
      </c>
      <c r="Q34" s="55">
        <v>72.238309400251495</v>
      </c>
      <c r="R34" s="113">
        <v>1.0133954009194999</v>
      </c>
    </row>
    <row r="35" spans="1:18" ht="15" customHeight="1">
      <c r="A35" s="7"/>
      <c r="B35" s="116"/>
      <c r="C35" s="110" t="s">
        <v>119</v>
      </c>
      <c r="D35" s="1145">
        <v>211.41926980129901</v>
      </c>
      <c r="E35" s="1161">
        <v>8.2999999999999921E-2</v>
      </c>
      <c r="F35" s="1145">
        <v>2</v>
      </c>
      <c r="G35" s="1161">
        <v>0.44399999999999978</v>
      </c>
      <c r="H35" s="1145">
        <v>612.22355590473103</v>
      </c>
      <c r="I35" s="1145">
        <v>298.95872899236798</v>
      </c>
      <c r="J35" s="1149">
        <f t="shared" si="2"/>
        <v>1.4140561987246592</v>
      </c>
      <c r="L35" s="55">
        <v>227.231823058684</v>
      </c>
      <c r="M35" s="117">
        <v>8.3000000000000004E-2</v>
      </c>
      <c r="N35" s="55">
        <v>4</v>
      </c>
      <c r="O35" s="117">
        <v>0.44400000000000134</v>
      </c>
      <c r="P35" s="55">
        <v>711.21238513690139</v>
      </c>
      <c r="Q35" s="55">
        <v>316.70797722300398</v>
      </c>
      <c r="R35" s="113">
        <v>1.3937659477440896</v>
      </c>
    </row>
    <row r="36" spans="1:18" ht="15" customHeight="1">
      <c r="A36" s="7"/>
      <c r="B36" s="116"/>
      <c r="C36" s="110" t="s">
        <v>120</v>
      </c>
      <c r="D36" s="1145">
        <v>13822.9354924729</v>
      </c>
      <c r="E36" s="1161">
        <v>0.11500000000000046</v>
      </c>
      <c r="F36" s="1145">
        <v>10</v>
      </c>
      <c r="G36" s="1161">
        <v>0.29857523007353726</v>
      </c>
      <c r="H36" s="1145">
        <v>641.94562360875875</v>
      </c>
      <c r="I36" s="1145">
        <v>14455.865426067199</v>
      </c>
      <c r="J36" s="1149">
        <f t="shared" si="2"/>
        <v>1.0457883879975389</v>
      </c>
      <c r="L36" s="55">
        <v>40.494363468955697</v>
      </c>
      <c r="M36" s="117">
        <v>0.1150000000000001</v>
      </c>
      <c r="N36" s="55">
        <v>5</v>
      </c>
      <c r="O36" s="117">
        <v>0.35835278147497024</v>
      </c>
      <c r="P36" s="55">
        <v>454.8373829141359</v>
      </c>
      <c r="Q36" s="55">
        <v>49.176368732228703</v>
      </c>
      <c r="R36" s="113">
        <v>1.2144003391960689</v>
      </c>
    </row>
    <row r="37" spans="1:18" ht="15" customHeight="1">
      <c r="A37" s="7"/>
      <c r="B37" s="116"/>
      <c r="C37" s="110" t="s">
        <v>121</v>
      </c>
      <c r="D37" s="1145"/>
      <c r="E37" s="1161"/>
      <c r="F37" s="1145"/>
      <c r="G37" s="1161"/>
      <c r="H37" s="1145"/>
      <c r="I37" s="1145"/>
      <c r="J37" s="1158"/>
      <c r="L37" s="55"/>
      <c r="M37" s="117"/>
      <c r="N37" s="55"/>
      <c r="O37" s="117"/>
      <c r="P37" s="55"/>
      <c r="Q37" s="55"/>
      <c r="R37" s="113"/>
    </row>
    <row r="38" spans="1:18" ht="15" customHeight="1">
      <c r="A38" s="7"/>
      <c r="B38" s="116"/>
      <c r="C38" s="110" t="s">
        <v>122</v>
      </c>
      <c r="D38" s="1145"/>
      <c r="E38" s="1161"/>
      <c r="F38" s="1145"/>
      <c r="G38" s="1161"/>
      <c r="H38" s="1145"/>
      <c r="I38" s="1145"/>
      <c r="J38" s="1158"/>
      <c r="L38" s="55"/>
      <c r="M38" s="117"/>
      <c r="N38" s="55"/>
      <c r="O38" s="117"/>
      <c r="P38" s="55"/>
      <c r="Q38" s="55"/>
      <c r="R38" s="113"/>
    </row>
    <row r="39" spans="1:18" ht="15" customHeight="1">
      <c r="A39" s="7"/>
      <c r="B39" s="130"/>
      <c r="C39" s="972" t="s">
        <v>123</v>
      </c>
      <c r="D39" s="1163">
        <f>SUM(D25:D38)</f>
        <v>14189.720399218133</v>
      </c>
      <c r="E39" s="1173">
        <v>0.11357882086800179</v>
      </c>
      <c r="F39" s="1163">
        <f>SUM(F28:F36)</f>
        <v>31</v>
      </c>
      <c r="G39" s="1173">
        <v>0.30203125442508633</v>
      </c>
      <c r="H39" s="1163">
        <v>639.63785259214876</v>
      </c>
      <c r="I39" s="1163">
        <f>SUM(I28:I36)</f>
        <v>14860.556987906235</v>
      </c>
      <c r="J39" s="1173">
        <f>I39/D39</f>
        <v>1.0472762372911213</v>
      </c>
      <c r="L39" s="119">
        <v>636.71111373076758</v>
      </c>
      <c r="M39" s="120">
        <v>4.8099999999999997E-2</v>
      </c>
      <c r="N39" s="119">
        <v>40</v>
      </c>
      <c r="O39" s="120">
        <v>0.41589999999999999</v>
      </c>
      <c r="P39" s="119">
        <v>533.30904147234708</v>
      </c>
      <c r="Q39" s="119">
        <v>580.56142668824225</v>
      </c>
      <c r="R39" s="121">
        <v>0.91180000000000005</v>
      </c>
    </row>
    <row r="40" spans="1:18" ht="15" customHeight="1" thickBot="1">
      <c r="A40" s="7"/>
      <c r="B40" s="136" t="s">
        <v>2</v>
      </c>
      <c r="C40" s="124"/>
      <c r="D40" s="1175">
        <f>D39+D24</f>
        <v>22653.002777888414</v>
      </c>
      <c r="E40" s="1077" t="s">
        <v>435</v>
      </c>
      <c r="F40" s="1175">
        <f>F39+F24</f>
        <v>54</v>
      </c>
      <c r="G40" s="1077" t="s">
        <v>435</v>
      </c>
      <c r="H40" s="1077" t="s">
        <v>435</v>
      </c>
      <c r="I40" s="1175">
        <f>I39+I24</f>
        <v>25566.698785690849</v>
      </c>
      <c r="J40" s="1176">
        <f>I40/D40</f>
        <v>1.128622948417527</v>
      </c>
      <c r="L40" s="1077">
        <v>11357.035367702794</v>
      </c>
      <c r="M40" s="1077" t="s">
        <v>435</v>
      </c>
      <c r="N40" s="1077">
        <v>66</v>
      </c>
      <c r="O40" s="1077" t="s">
        <v>435</v>
      </c>
      <c r="P40" s="1077" t="s">
        <v>435</v>
      </c>
      <c r="Q40" s="1077">
        <v>15861.119317663533</v>
      </c>
      <c r="R40" s="1078">
        <v>1.3966000000000001</v>
      </c>
    </row>
    <row r="41" spans="1:18" ht="15" customHeight="1" thickTop="1">
      <c r="A41" s="7"/>
      <c r="B41" s="137" t="s">
        <v>458</v>
      </c>
      <c r="C41" s="41"/>
      <c r="D41" s="41"/>
      <c r="E41" s="41"/>
      <c r="F41" s="41"/>
      <c r="G41" s="41"/>
      <c r="H41" s="41"/>
      <c r="I41" s="41"/>
      <c r="J41" s="41"/>
      <c r="L41" s="137" t="s">
        <v>459</v>
      </c>
      <c r="M41"/>
      <c r="N41"/>
    </row>
    <row r="42" spans="1:18" ht="15" customHeight="1">
      <c r="A42" s="7"/>
      <c r="B42" s="137"/>
      <c r="C42" s="41"/>
      <c r="D42" s="41"/>
      <c r="E42" s="41"/>
      <c r="F42" s="41"/>
      <c r="G42" s="41"/>
      <c r="H42" s="41"/>
      <c r="I42" s="41"/>
      <c r="J42" s="41"/>
      <c r="L42"/>
      <c r="M42"/>
      <c r="N42"/>
    </row>
    <row r="43" spans="1:18" ht="15" customHeight="1">
      <c r="C43" s="41"/>
      <c r="D43" s="41"/>
      <c r="E43" s="41"/>
      <c r="F43" s="41"/>
      <c r="G43" s="41"/>
      <c r="H43" s="41"/>
      <c r="I43" s="41"/>
      <c r="J43" s="41"/>
    </row>
  </sheetData>
  <mergeCells count="5">
    <mergeCell ref="L7:R7"/>
    <mergeCell ref="B2:C2"/>
    <mergeCell ref="B3:E3"/>
    <mergeCell ref="D7:J7"/>
    <mergeCell ref="B4:E4"/>
  </mergeCells>
  <hyperlinks>
    <hyperlink ref="R4" location="INDEX!B10" display="Back to index" xr:uid="{00000000-0004-0000-1C00-000000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D1005D"/>
  </sheetPr>
  <dimension ref="B1:Q74"/>
  <sheetViews>
    <sheetView showGridLines="0" zoomScaleNormal="100" workbookViewId="0">
      <selection activeCell="C2" sqref="C1:O1048576"/>
    </sheetView>
  </sheetViews>
  <sheetFormatPr defaultColWidth="9.140625" defaultRowHeight="15" customHeight="1"/>
  <cols>
    <col min="1" max="1" width="12.7109375" style="46" customWidth="1"/>
    <col min="2" max="2" width="35.7109375" style="46" customWidth="1"/>
    <col min="3" max="8" width="14.28515625" style="46" customWidth="1"/>
    <col min="9" max="9" width="6.85546875" style="46" customWidth="1"/>
    <col min="10" max="15" width="14.28515625" style="46" customWidth="1"/>
    <col min="16" max="16" width="9.140625" style="46"/>
    <col min="17" max="17" width="14.140625" style="46" customWidth="1"/>
    <col min="18" max="16384" width="9.140625" style="46"/>
  </cols>
  <sheetData>
    <row r="1" spans="2:17" ht="15" customHeight="1">
      <c r="B1" s="1500"/>
      <c r="C1" s="1500"/>
      <c r="D1" s="1500"/>
      <c r="E1" s="1500"/>
      <c r="F1" s="1500"/>
      <c r="G1" s="1500"/>
      <c r="H1" s="1500"/>
    </row>
    <row r="2" spans="2:17" ht="15" customHeight="1">
      <c r="B2" s="1447" t="s">
        <v>2213</v>
      </c>
      <c r="C2" s="1011"/>
      <c r="D2" s="1056" t="s">
        <v>500</v>
      </c>
      <c r="E2" s="998"/>
      <c r="F2" s="998"/>
      <c r="G2" s="998"/>
      <c r="H2" s="998"/>
    </row>
    <row r="3" spans="2:17" ht="15" customHeight="1">
      <c r="B3" s="1501" t="str">
        <f>'[3]Template 1-II'!$B$3:$H$3</f>
        <v>II - Mapping of financial statement categories with regulatory risk categories</v>
      </c>
      <c r="C3" s="1501"/>
      <c r="D3" s="1501"/>
      <c r="E3" s="1501"/>
      <c r="F3" s="1501"/>
      <c r="G3" s="1501"/>
      <c r="H3" s="1501"/>
      <c r="J3"/>
    </row>
    <row r="4" spans="2:17" ht="15" customHeight="1">
      <c r="B4" s="832" t="s">
        <v>1676</v>
      </c>
      <c r="C4" s="832"/>
      <c r="D4" s="494"/>
      <c r="E4" s="494"/>
      <c r="F4" s="494"/>
      <c r="G4" s="494"/>
      <c r="H4" s="494"/>
    </row>
    <row r="5" spans="2:17" ht="15" customHeight="1">
      <c r="B5" s="507"/>
      <c r="C5" s="507"/>
      <c r="D5" s="507"/>
      <c r="E5" s="507"/>
      <c r="F5" s="507"/>
    </row>
    <row r="6" spans="2:17" ht="15" customHeight="1">
      <c r="C6" s="1507" t="s">
        <v>2114</v>
      </c>
      <c r="D6" s="1507"/>
      <c r="E6" s="1507"/>
      <c r="F6" s="1507"/>
      <c r="G6" s="1507"/>
      <c r="H6" s="1507"/>
      <c r="J6" s="1507" t="s">
        <v>2217</v>
      </c>
      <c r="K6" s="1507"/>
      <c r="L6" s="1507"/>
      <c r="M6" s="1507"/>
      <c r="N6" s="1507"/>
      <c r="O6" s="1507"/>
      <c r="P6"/>
      <c r="Q6" s="1443" t="s">
        <v>2234</v>
      </c>
    </row>
    <row r="7" spans="2:17" ht="15" customHeight="1">
      <c r="C7" s="786" t="s">
        <v>85</v>
      </c>
      <c r="D7" s="786" t="s">
        <v>86</v>
      </c>
      <c r="E7" s="786" t="s">
        <v>87</v>
      </c>
      <c r="F7" s="786" t="s">
        <v>88</v>
      </c>
      <c r="G7" s="786" t="s">
        <v>89</v>
      </c>
      <c r="H7" s="786" t="s">
        <v>90</v>
      </c>
      <c r="J7" s="786" t="s">
        <v>85</v>
      </c>
      <c r="K7" s="786" t="s">
        <v>86</v>
      </c>
      <c r="L7" s="786" t="s">
        <v>87</v>
      </c>
      <c r="M7" s="786" t="s">
        <v>88</v>
      </c>
      <c r="N7" s="786" t="s">
        <v>89</v>
      </c>
      <c r="O7" s="786" t="s">
        <v>90</v>
      </c>
      <c r="P7"/>
    </row>
    <row r="8" spans="2:17" ht="24.95" customHeight="1">
      <c r="B8" s="566"/>
      <c r="C8" s="1508" t="s">
        <v>930</v>
      </c>
      <c r="D8" s="1504" t="s">
        <v>931</v>
      </c>
      <c r="E8" s="1504"/>
      <c r="F8" s="1504"/>
      <c r="G8" s="1504"/>
      <c r="H8" s="1504"/>
      <c r="J8" s="1508" t="s">
        <v>930</v>
      </c>
      <c r="K8" s="1504" t="s">
        <v>931</v>
      </c>
      <c r="L8" s="1504"/>
      <c r="M8" s="1504"/>
      <c r="N8" s="1504"/>
      <c r="O8" s="1504"/>
      <c r="P8"/>
    </row>
    <row r="9" spans="2:17" ht="75" customHeight="1">
      <c r="B9" s="400"/>
      <c r="C9" s="1509"/>
      <c r="D9" s="1354" t="s">
        <v>932</v>
      </c>
      <c r="E9" s="1354" t="s">
        <v>933</v>
      </c>
      <c r="F9" s="1354" t="s">
        <v>934</v>
      </c>
      <c r="G9" s="1354" t="s">
        <v>935</v>
      </c>
      <c r="H9" s="1354" t="s">
        <v>936</v>
      </c>
      <c r="J9" s="1509"/>
      <c r="K9" s="1354" t="s">
        <v>932</v>
      </c>
      <c r="L9" s="1354" t="s">
        <v>933</v>
      </c>
      <c r="M9" s="1354" t="s">
        <v>934</v>
      </c>
      <c r="N9" s="1354" t="s">
        <v>935</v>
      </c>
      <c r="O9" s="1354" t="s">
        <v>936</v>
      </c>
      <c r="P9"/>
    </row>
    <row r="10" spans="2:17" ht="15" customHeight="1">
      <c r="B10" s="401" t="s">
        <v>880</v>
      </c>
      <c r="C10" s="402"/>
      <c r="D10" s="402"/>
      <c r="E10" s="402"/>
      <c r="F10" s="402"/>
      <c r="G10" s="402"/>
      <c r="H10" s="402"/>
      <c r="J10" s="402"/>
      <c r="K10" s="402"/>
      <c r="L10" s="402"/>
      <c r="M10" s="402"/>
      <c r="N10" s="402"/>
      <c r="O10" s="402"/>
      <c r="P10"/>
    </row>
    <row r="11" spans="2:17" ht="15" customHeight="1">
      <c r="B11" s="421" t="s">
        <v>937</v>
      </c>
      <c r="C11" s="403">
        <v>5166548</v>
      </c>
      <c r="D11" s="403">
        <v>5166547.6203436395</v>
      </c>
      <c r="E11" s="403">
        <v>0</v>
      </c>
      <c r="F11" s="403">
        <v>0</v>
      </c>
      <c r="G11" s="403">
        <v>0</v>
      </c>
      <c r="H11" s="403">
        <v>0</v>
      </c>
      <c r="J11" s="403">
        <v>2753837</v>
      </c>
      <c r="K11" s="403">
        <v>2751629.4299822529</v>
      </c>
      <c r="L11" s="403">
        <v>0</v>
      </c>
      <c r="M11" s="403">
        <v>0</v>
      </c>
      <c r="N11" s="403">
        <v>0</v>
      </c>
      <c r="O11" s="403">
        <v>0</v>
      </c>
      <c r="P11"/>
    </row>
    <row r="12" spans="2:17" ht="15" customHeight="1">
      <c r="B12" s="421" t="s">
        <v>938</v>
      </c>
      <c r="C12" s="403">
        <v>320636</v>
      </c>
      <c r="D12" s="403">
        <v>348633.58622145676</v>
      </c>
      <c r="E12" s="403">
        <v>0</v>
      </c>
      <c r="F12" s="403">
        <v>0</v>
      </c>
      <c r="G12" s="403">
        <v>0</v>
      </c>
      <c r="H12" s="403">
        <v>0</v>
      </c>
      <c r="J12" s="403">
        <v>326483</v>
      </c>
      <c r="K12" s="403">
        <v>295494.92029042525</v>
      </c>
      <c r="L12" s="403">
        <v>0</v>
      </c>
      <c r="M12" s="403">
        <v>0</v>
      </c>
      <c r="N12" s="403">
        <v>0</v>
      </c>
      <c r="O12" s="403">
        <v>0</v>
      </c>
      <c r="P12"/>
    </row>
    <row r="13" spans="2:17" ht="15" customHeight="1">
      <c r="B13" s="421" t="s">
        <v>939</v>
      </c>
      <c r="C13" s="403">
        <v>892777</v>
      </c>
      <c r="D13" s="403">
        <v>843738.96333613561</v>
      </c>
      <c r="E13" s="403">
        <v>0</v>
      </c>
      <c r="F13" s="403">
        <v>0</v>
      </c>
      <c r="G13" s="403">
        <v>48316.394151910303</v>
      </c>
      <c r="H13" s="403">
        <v>0</v>
      </c>
      <c r="J13" s="403">
        <v>889805</v>
      </c>
      <c r="K13" s="403">
        <v>846162.77710747591</v>
      </c>
      <c r="L13" s="403">
        <v>0</v>
      </c>
      <c r="M13" s="403">
        <v>0</v>
      </c>
      <c r="N13" s="403">
        <v>10029.865</v>
      </c>
      <c r="O13" s="403">
        <v>0</v>
      </c>
      <c r="P13"/>
    </row>
    <row r="14" spans="2:17" ht="15" customHeight="1">
      <c r="B14" s="421" t="s">
        <v>885</v>
      </c>
      <c r="C14" s="403">
        <v>53031599</v>
      </c>
      <c r="D14" s="403">
        <v>51559740.408272013</v>
      </c>
      <c r="E14" s="403">
        <v>0</v>
      </c>
      <c r="F14" s="403">
        <v>1947056.6343399999</v>
      </c>
      <c r="G14" s="403">
        <v>0</v>
      </c>
      <c r="H14" s="403">
        <v>61809.587979999997</v>
      </c>
      <c r="J14" s="403">
        <v>48992076</v>
      </c>
      <c r="K14" s="403">
        <v>47375335.628867567</v>
      </c>
      <c r="L14" s="403">
        <v>0</v>
      </c>
      <c r="M14" s="403">
        <v>2155828.2922799997</v>
      </c>
      <c r="N14" s="403">
        <v>0</v>
      </c>
      <c r="O14" s="403">
        <v>62715.363601612669</v>
      </c>
      <c r="P14"/>
    </row>
    <row r="15" spans="2:17" ht="15" customHeight="1">
      <c r="B15" s="421" t="s">
        <v>940</v>
      </c>
      <c r="C15" s="403">
        <v>16402368</v>
      </c>
      <c r="D15" s="403">
        <v>13980807.384753579</v>
      </c>
      <c r="E15" s="403">
        <v>455171.55783806898</v>
      </c>
      <c r="F15" s="403">
        <v>5217.9675299999999</v>
      </c>
      <c r="G15" s="403">
        <v>2096956.2262442601</v>
      </c>
      <c r="H15" s="403">
        <v>101094.36563645901</v>
      </c>
      <c r="J15" s="403">
        <v>17232375</v>
      </c>
      <c r="K15" s="403">
        <v>14665489.999732435</v>
      </c>
      <c r="L15" s="403">
        <v>571841.33759106346</v>
      </c>
      <c r="M15" s="403">
        <v>5893.9682699999994</v>
      </c>
      <c r="N15" s="403">
        <v>1536668.56427</v>
      </c>
      <c r="O15" s="403">
        <v>135316.11676157871</v>
      </c>
      <c r="P15"/>
    </row>
    <row r="16" spans="2:17" ht="15" customHeight="1">
      <c r="B16" s="421" t="s">
        <v>941</v>
      </c>
      <c r="C16" s="403">
        <v>983374</v>
      </c>
      <c r="D16" s="403">
        <v>983374.40178000089</v>
      </c>
      <c r="E16" s="403">
        <v>0</v>
      </c>
      <c r="F16" s="403">
        <v>0</v>
      </c>
      <c r="G16" s="403">
        <v>0</v>
      </c>
      <c r="H16" s="403">
        <v>0</v>
      </c>
      <c r="J16" s="403">
        <v>1439341</v>
      </c>
      <c r="K16" s="403">
        <v>1439341.0127413857</v>
      </c>
      <c r="L16" s="403">
        <v>0</v>
      </c>
      <c r="M16" s="403">
        <v>0</v>
      </c>
      <c r="N16" s="403">
        <v>0</v>
      </c>
      <c r="O16" s="403">
        <v>0</v>
      </c>
      <c r="P16"/>
    </row>
    <row r="17" spans="2:16" ht="15" customHeight="1">
      <c r="B17" s="421" t="s">
        <v>896</v>
      </c>
      <c r="C17" s="403">
        <v>6170</v>
      </c>
      <c r="D17" s="403">
        <v>6169.6892900000003</v>
      </c>
      <c r="E17" s="403">
        <v>0</v>
      </c>
      <c r="F17" s="403">
        <v>0</v>
      </c>
      <c r="G17" s="403">
        <v>0</v>
      </c>
      <c r="H17" s="403">
        <v>0</v>
      </c>
      <c r="J17" s="403">
        <v>4349</v>
      </c>
      <c r="K17" s="403">
        <v>4349.1473299999998</v>
      </c>
      <c r="L17" s="403">
        <v>0</v>
      </c>
      <c r="M17" s="403">
        <v>0</v>
      </c>
      <c r="N17" s="403">
        <v>0</v>
      </c>
      <c r="O17" s="403">
        <v>0</v>
      </c>
      <c r="P17"/>
    </row>
    <row r="18" spans="2:16" ht="15" customHeight="1">
      <c r="B18" s="421" t="s">
        <v>942</v>
      </c>
      <c r="C18" s="403">
        <v>654771</v>
      </c>
      <c r="D18" s="403">
        <v>654770.80303999968</v>
      </c>
      <c r="E18" s="403">
        <v>0</v>
      </c>
      <c r="F18" s="403">
        <v>0</v>
      </c>
      <c r="G18" s="403">
        <v>0</v>
      </c>
      <c r="H18" s="403">
        <v>0</v>
      </c>
      <c r="J18" s="403">
        <v>344240</v>
      </c>
      <c r="K18" s="403">
        <v>344239.5656899999</v>
      </c>
      <c r="L18" s="403">
        <v>0</v>
      </c>
      <c r="M18" s="403">
        <v>0</v>
      </c>
      <c r="N18" s="403">
        <v>0</v>
      </c>
      <c r="O18" s="403">
        <v>0</v>
      </c>
      <c r="P18"/>
    </row>
    <row r="19" spans="2:16" ht="15" customHeight="1">
      <c r="B19" s="421" t="s">
        <v>943</v>
      </c>
      <c r="C19" s="403">
        <v>241692</v>
      </c>
      <c r="D19" s="403">
        <v>0</v>
      </c>
      <c r="E19" s="403">
        <v>0</v>
      </c>
      <c r="F19" s="403">
        <v>0</v>
      </c>
      <c r="G19" s="403">
        <v>0</v>
      </c>
      <c r="H19" s="403">
        <v>241691.99245000002</v>
      </c>
      <c r="J19" s="403">
        <v>169622</v>
      </c>
      <c r="K19" s="403">
        <v>0</v>
      </c>
      <c r="L19" s="403">
        <v>0</v>
      </c>
      <c r="M19" s="403">
        <v>0</v>
      </c>
      <c r="N19" s="403">
        <v>0</v>
      </c>
      <c r="O19" s="403">
        <v>169622.20725999997</v>
      </c>
      <c r="P19"/>
    </row>
    <row r="20" spans="2:16" ht="15" customHeight="1">
      <c r="B20" s="421" t="s">
        <v>899</v>
      </c>
      <c r="C20" s="403">
        <v>26723</v>
      </c>
      <c r="D20" s="403">
        <v>26723.490239999999</v>
      </c>
      <c r="E20" s="403">
        <v>0</v>
      </c>
      <c r="F20" s="403">
        <v>0</v>
      </c>
      <c r="G20" s="403">
        <v>0</v>
      </c>
      <c r="H20" s="403">
        <v>0</v>
      </c>
      <c r="J20" s="403">
        <v>32663</v>
      </c>
      <c r="K20" s="403">
        <v>32662.601030000002</v>
      </c>
      <c r="L20" s="403">
        <v>0</v>
      </c>
      <c r="M20" s="403">
        <v>0</v>
      </c>
      <c r="N20" s="403">
        <v>0</v>
      </c>
      <c r="O20" s="403">
        <v>0</v>
      </c>
      <c r="P20"/>
    </row>
    <row r="21" spans="2:16" ht="15" customHeight="1">
      <c r="B21" s="421" t="s">
        <v>900</v>
      </c>
      <c r="C21" s="403">
        <v>2716602</v>
      </c>
      <c r="D21" s="403">
        <v>2325923.4143709359</v>
      </c>
      <c r="E21" s="403">
        <v>0</v>
      </c>
      <c r="F21" s="403">
        <v>0</v>
      </c>
      <c r="G21" s="403">
        <v>0</v>
      </c>
      <c r="H21" s="403">
        <v>390719.45643266069</v>
      </c>
      <c r="J21" s="403">
        <v>2913345</v>
      </c>
      <c r="K21" s="403">
        <v>2255598.329444468</v>
      </c>
      <c r="L21" s="403">
        <v>0</v>
      </c>
      <c r="M21" s="403">
        <v>0</v>
      </c>
      <c r="N21" s="403">
        <v>0</v>
      </c>
      <c r="O21" s="403">
        <v>657746.28019962891</v>
      </c>
      <c r="P21"/>
    </row>
    <row r="22" spans="2:16" ht="15" customHeight="1">
      <c r="B22" s="554" t="s">
        <v>901</v>
      </c>
      <c r="C22" s="404">
        <v>1207632</v>
      </c>
      <c r="D22" s="404">
        <v>1175988.68563</v>
      </c>
      <c r="E22" s="404">
        <v>0</v>
      </c>
      <c r="F22" s="404">
        <v>0</v>
      </c>
      <c r="G22" s="404">
        <v>7254.1705899999997</v>
      </c>
      <c r="H22" s="404">
        <v>24389.068210000001</v>
      </c>
      <c r="J22" s="404">
        <v>823962</v>
      </c>
      <c r="K22" s="404">
        <v>777562.89202999952</v>
      </c>
      <c r="L22" s="404">
        <v>0</v>
      </c>
      <c r="M22" s="404">
        <v>0</v>
      </c>
      <c r="N22" s="404">
        <v>33791.995109999996</v>
      </c>
      <c r="O22" s="404">
        <v>23361.748899999999</v>
      </c>
      <c r="P22"/>
    </row>
    <row r="23" spans="2:16" ht="15" customHeight="1">
      <c r="B23" s="875" t="s">
        <v>944</v>
      </c>
      <c r="C23" s="876">
        <v>81650892</v>
      </c>
      <c r="D23" s="876">
        <v>77072418.44727774</v>
      </c>
      <c r="E23" s="876">
        <v>455171.55783806898</v>
      </c>
      <c r="F23" s="876">
        <v>1952274.6018699999</v>
      </c>
      <c r="G23" s="876">
        <v>2152526.7909861705</v>
      </c>
      <c r="H23" s="876">
        <v>819704.47070911981</v>
      </c>
      <c r="J23" s="876">
        <v>75922098</v>
      </c>
      <c r="K23" s="876">
        <v>70787866.304246008</v>
      </c>
      <c r="L23" s="876">
        <v>571841.33759106346</v>
      </c>
      <c r="M23" s="876">
        <v>2161722.2605499998</v>
      </c>
      <c r="N23" s="876">
        <v>1580490.42438</v>
      </c>
      <c r="O23" s="876">
        <v>1048761.7167228202</v>
      </c>
      <c r="P23"/>
    </row>
    <row r="24" spans="2:16" ht="15" customHeight="1">
      <c r="B24" s="405" t="s">
        <v>903</v>
      </c>
      <c r="C24" s="406">
        <v>0</v>
      </c>
      <c r="D24" s="406">
        <v>0</v>
      </c>
      <c r="E24" s="406">
        <v>0</v>
      </c>
      <c r="F24" s="406">
        <v>0</v>
      </c>
      <c r="G24" s="406">
        <v>0</v>
      </c>
      <c r="H24" s="406">
        <v>0</v>
      </c>
      <c r="J24" s="406"/>
      <c r="K24" s="406"/>
      <c r="L24" s="406"/>
      <c r="M24" s="406"/>
      <c r="N24" s="406"/>
      <c r="O24" s="406"/>
      <c r="P24"/>
    </row>
    <row r="25" spans="2:16" ht="15" customHeight="1">
      <c r="B25" s="411" t="s">
        <v>945</v>
      </c>
      <c r="C25" s="403">
        <v>6366958</v>
      </c>
      <c r="D25" s="403">
        <v>6365187</v>
      </c>
      <c r="E25" s="403">
        <v>0</v>
      </c>
      <c r="F25" s="403">
        <v>0</v>
      </c>
      <c r="G25" s="403">
        <v>43369.309990955197</v>
      </c>
      <c r="H25" s="403">
        <v>0</v>
      </c>
      <c r="J25" s="403">
        <v>7751642</v>
      </c>
      <c r="K25" s="403">
        <v>0</v>
      </c>
      <c r="L25" s="403">
        <v>0</v>
      </c>
      <c r="M25" s="403">
        <v>0</v>
      </c>
      <c r="N25" s="403">
        <v>38620.726869999999</v>
      </c>
      <c r="O25" s="403">
        <v>0</v>
      </c>
      <c r="P25"/>
    </row>
    <row r="26" spans="2:16" ht="15" customHeight="1">
      <c r="B26" s="411" t="s">
        <v>946</v>
      </c>
      <c r="C26" s="403">
        <v>59127005</v>
      </c>
      <c r="D26" s="403">
        <v>59189577</v>
      </c>
      <c r="E26" s="403">
        <v>0</v>
      </c>
      <c r="F26" s="403">
        <v>0</v>
      </c>
      <c r="G26" s="403">
        <v>0</v>
      </c>
      <c r="H26" s="403">
        <v>0</v>
      </c>
      <c r="J26" s="403">
        <v>52737327</v>
      </c>
      <c r="K26" s="403">
        <v>0</v>
      </c>
      <c r="L26" s="403">
        <v>0</v>
      </c>
      <c r="M26" s="403">
        <v>0</v>
      </c>
      <c r="N26" s="403">
        <v>0</v>
      </c>
      <c r="O26" s="403">
        <v>0</v>
      </c>
      <c r="P26"/>
    </row>
    <row r="27" spans="2:16" ht="15" customHeight="1">
      <c r="B27" s="411" t="s">
        <v>947</v>
      </c>
      <c r="C27" s="403">
        <v>1594724</v>
      </c>
      <c r="D27" s="403">
        <v>1594724</v>
      </c>
      <c r="E27" s="403">
        <v>0</v>
      </c>
      <c r="F27" s="403">
        <v>0</v>
      </c>
      <c r="G27" s="403">
        <v>950463.89378753002</v>
      </c>
      <c r="H27" s="403">
        <v>0</v>
      </c>
      <c r="J27" s="403">
        <v>1700687</v>
      </c>
      <c r="K27" s="403">
        <v>0</v>
      </c>
      <c r="L27" s="403">
        <v>44653.937279999969</v>
      </c>
      <c r="M27" s="403">
        <v>0</v>
      </c>
      <c r="N27" s="403">
        <v>926767.22295999993</v>
      </c>
      <c r="O27" s="403">
        <v>0</v>
      </c>
      <c r="P27"/>
    </row>
    <row r="28" spans="2:16" ht="15" customHeight="1">
      <c r="B28" s="411" t="s">
        <v>948</v>
      </c>
      <c r="C28" s="403">
        <v>1577706</v>
      </c>
      <c r="D28" s="403">
        <v>1577706</v>
      </c>
      <c r="E28" s="403">
        <v>0</v>
      </c>
      <c r="F28" s="403">
        <v>0</v>
      </c>
      <c r="G28" s="403">
        <v>0</v>
      </c>
      <c r="H28" s="403">
        <v>0</v>
      </c>
      <c r="J28" s="403">
        <v>327008</v>
      </c>
      <c r="K28" s="403">
        <v>0</v>
      </c>
      <c r="L28" s="403">
        <v>0</v>
      </c>
      <c r="M28" s="403">
        <v>0</v>
      </c>
      <c r="N28" s="403">
        <v>0</v>
      </c>
      <c r="O28" s="403">
        <v>0</v>
      </c>
      <c r="P28"/>
    </row>
    <row r="29" spans="2:16" ht="24.95" customHeight="1">
      <c r="B29" s="412" t="s">
        <v>949</v>
      </c>
      <c r="C29" s="403">
        <v>3545242</v>
      </c>
      <c r="D29" s="403">
        <v>3545242</v>
      </c>
      <c r="E29" s="403">
        <v>0</v>
      </c>
      <c r="F29" s="403">
        <v>0</v>
      </c>
      <c r="G29" s="403">
        <v>0</v>
      </c>
      <c r="H29" s="403">
        <v>0</v>
      </c>
      <c r="J29" s="403">
        <v>3603647</v>
      </c>
      <c r="K29" s="403">
        <v>0</v>
      </c>
      <c r="L29" s="403">
        <v>0</v>
      </c>
      <c r="M29" s="403">
        <v>0</v>
      </c>
      <c r="N29" s="403">
        <v>0</v>
      </c>
      <c r="O29" s="403">
        <v>0</v>
      </c>
      <c r="P29"/>
    </row>
    <row r="30" spans="2:16" ht="15" customHeight="1">
      <c r="B30" s="411" t="s">
        <v>893</v>
      </c>
      <c r="C30" s="403">
        <v>229923</v>
      </c>
      <c r="D30" s="403">
        <v>229923</v>
      </c>
      <c r="E30" s="403">
        <v>0</v>
      </c>
      <c r="F30" s="403">
        <v>0</v>
      </c>
      <c r="G30" s="403">
        <v>0</v>
      </c>
      <c r="H30" s="403">
        <v>0</v>
      </c>
      <c r="J30" s="403">
        <v>177900</v>
      </c>
      <c r="K30" s="403">
        <v>0</v>
      </c>
      <c r="L30" s="403">
        <v>0</v>
      </c>
      <c r="M30" s="403">
        <v>0</v>
      </c>
      <c r="N30" s="403">
        <v>0</v>
      </c>
      <c r="O30" s="403">
        <v>0</v>
      </c>
      <c r="P30"/>
    </row>
    <row r="31" spans="2:16" ht="15" customHeight="1">
      <c r="B31" s="411" t="s">
        <v>950</v>
      </c>
      <c r="C31" s="403">
        <v>0</v>
      </c>
      <c r="D31" s="403">
        <v>0</v>
      </c>
      <c r="E31" s="403">
        <v>0</v>
      </c>
      <c r="F31" s="403">
        <v>0</v>
      </c>
      <c r="G31" s="403">
        <v>0</v>
      </c>
      <c r="H31" s="403">
        <v>0</v>
      </c>
      <c r="J31" s="403">
        <v>0</v>
      </c>
      <c r="K31" s="403">
        <v>0</v>
      </c>
      <c r="L31" s="403">
        <v>0</v>
      </c>
      <c r="M31" s="403">
        <v>0</v>
      </c>
      <c r="N31" s="403">
        <v>0</v>
      </c>
      <c r="O31" s="403">
        <v>0</v>
      </c>
      <c r="P31"/>
    </row>
    <row r="32" spans="2:16" ht="15" customHeight="1">
      <c r="B32" s="411" t="s">
        <v>951</v>
      </c>
      <c r="C32" s="403">
        <v>345312</v>
      </c>
      <c r="D32" s="403">
        <v>305615</v>
      </c>
      <c r="E32" s="403">
        <v>0</v>
      </c>
      <c r="F32" s="403">
        <v>0</v>
      </c>
      <c r="G32" s="403">
        <v>0</v>
      </c>
      <c r="H32" s="403">
        <v>0</v>
      </c>
      <c r="J32" s="403">
        <v>323683</v>
      </c>
      <c r="K32" s="403">
        <v>0</v>
      </c>
      <c r="L32" s="403">
        <v>0</v>
      </c>
      <c r="M32" s="403">
        <v>0</v>
      </c>
      <c r="N32" s="403">
        <v>0</v>
      </c>
      <c r="O32" s="403">
        <v>0</v>
      </c>
      <c r="P32"/>
    </row>
    <row r="33" spans="2:16" ht="15" customHeight="1">
      <c r="B33" s="411" t="s">
        <v>908</v>
      </c>
      <c r="C33" s="403">
        <v>0</v>
      </c>
      <c r="D33" s="403">
        <v>0</v>
      </c>
      <c r="E33" s="403">
        <v>0</v>
      </c>
      <c r="F33" s="403">
        <v>0</v>
      </c>
      <c r="G33" s="403">
        <v>0</v>
      </c>
      <c r="H33" s="403">
        <v>0</v>
      </c>
      <c r="J33" s="403">
        <v>1072105</v>
      </c>
      <c r="K33" s="403">
        <v>0</v>
      </c>
      <c r="L33" s="403">
        <v>0</v>
      </c>
      <c r="M33" s="403">
        <v>0</v>
      </c>
      <c r="N33" s="403">
        <v>0</v>
      </c>
      <c r="O33" s="403">
        <v>0</v>
      </c>
      <c r="P33"/>
    </row>
    <row r="34" spans="2:16" ht="15" customHeight="1">
      <c r="B34" s="411" t="s">
        <v>952</v>
      </c>
      <c r="C34" s="403">
        <v>21990</v>
      </c>
      <c r="D34" s="403">
        <v>21515</v>
      </c>
      <c r="E34" s="403">
        <v>0</v>
      </c>
      <c r="F34" s="403">
        <v>0</v>
      </c>
      <c r="G34" s="403">
        <v>0</v>
      </c>
      <c r="H34" s="403">
        <v>0</v>
      </c>
      <c r="J34" s="403">
        <v>17620</v>
      </c>
      <c r="K34" s="403">
        <v>0</v>
      </c>
      <c r="L34" s="403">
        <v>0</v>
      </c>
      <c r="M34" s="403">
        <v>0</v>
      </c>
      <c r="N34" s="403">
        <v>0</v>
      </c>
      <c r="O34" s="403">
        <v>0</v>
      </c>
      <c r="P34"/>
    </row>
    <row r="35" spans="2:16" ht="15" customHeight="1">
      <c r="B35" s="411" t="s">
        <v>953</v>
      </c>
      <c r="C35" s="403">
        <v>11069</v>
      </c>
      <c r="D35" s="403">
        <v>10622</v>
      </c>
      <c r="E35" s="403">
        <v>0</v>
      </c>
      <c r="F35" s="403">
        <v>0</v>
      </c>
      <c r="G35" s="403">
        <v>0</v>
      </c>
      <c r="H35" s="403">
        <v>0</v>
      </c>
      <c r="J35" s="403">
        <v>4999</v>
      </c>
      <c r="K35" s="403">
        <v>0</v>
      </c>
      <c r="L35" s="403">
        <v>0</v>
      </c>
      <c r="M35" s="403">
        <v>0</v>
      </c>
      <c r="N35" s="403">
        <v>0</v>
      </c>
      <c r="O35" s="403">
        <v>0</v>
      </c>
      <c r="P35"/>
    </row>
    <row r="36" spans="2:16" ht="15" customHeight="1">
      <c r="B36" s="413" t="s">
        <v>916</v>
      </c>
      <c r="C36" s="404">
        <v>1442225</v>
      </c>
      <c r="D36" s="404">
        <v>1465181</v>
      </c>
      <c r="E36" s="404">
        <v>0</v>
      </c>
      <c r="F36" s="404">
        <v>0</v>
      </c>
      <c r="G36" s="404">
        <v>0</v>
      </c>
      <c r="H36" s="404">
        <v>0</v>
      </c>
      <c r="J36" s="404">
        <v>1293964</v>
      </c>
      <c r="K36" s="404">
        <v>0</v>
      </c>
      <c r="L36" s="404">
        <v>0</v>
      </c>
      <c r="M36" s="404">
        <v>0</v>
      </c>
      <c r="N36" s="404">
        <v>0</v>
      </c>
      <c r="O36" s="404">
        <v>0</v>
      </c>
      <c r="P36"/>
    </row>
    <row r="37" spans="2:16" ht="15" customHeight="1" thickBot="1">
      <c r="B37" s="874" t="s">
        <v>917</v>
      </c>
      <c r="C37" s="407">
        <v>74262154</v>
      </c>
      <c r="D37" s="407">
        <v>74305292</v>
      </c>
      <c r="E37" s="407">
        <v>0</v>
      </c>
      <c r="F37" s="407">
        <v>0</v>
      </c>
      <c r="G37" s="407">
        <v>993833.20377848519</v>
      </c>
      <c r="H37" s="407">
        <v>0</v>
      </c>
      <c r="J37" s="407">
        <v>69010582</v>
      </c>
      <c r="K37" s="407">
        <v>0</v>
      </c>
      <c r="L37" s="407">
        <v>44653.937279999969</v>
      </c>
      <c r="M37" s="407">
        <v>0</v>
      </c>
      <c r="N37" s="407">
        <v>965387.94982999994</v>
      </c>
      <c r="O37" s="407">
        <v>0</v>
      </c>
      <c r="P37"/>
    </row>
    <row r="38" spans="2:16" ht="15" customHeight="1" thickTop="1">
      <c r="B38" s="414" t="s">
        <v>954</v>
      </c>
      <c r="C38" s="408"/>
      <c r="D38" s="408"/>
      <c r="E38" s="408"/>
      <c r="F38" s="408"/>
      <c r="G38" s="408"/>
      <c r="H38" s="408"/>
      <c r="J38"/>
      <c r="K38"/>
      <c r="L38"/>
      <c r="M38"/>
      <c r="N38"/>
      <c r="O38"/>
      <c r="P38"/>
    </row>
    <row r="39" spans="2:16" ht="15" customHeight="1">
      <c r="B39" s="414"/>
      <c r="C39" s="408"/>
      <c r="D39" s="408"/>
      <c r="E39" s="408"/>
      <c r="F39" s="408"/>
      <c r="G39" s="408"/>
      <c r="H39" s="408"/>
    </row>
    <row r="40" spans="2:16" ht="15" customHeight="1">
      <c r="B40" s="414"/>
      <c r="C40" s="408"/>
      <c r="D40" s="408"/>
      <c r="E40" s="408"/>
      <c r="F40" s="408"/>
      <c r="G40" s="1510"/>
      <c r="H40" s="1510"/>
    </row>
    <row r="41" spans="2:16" ht="15" customHeight="1">
      <c r="B41"/>
    </row>
    <row r="45" spans="2:16" ht="15" customHeight="1">
      <c r="I45" s="545"/>
    </row>
    <row r="61" ht="24.95" customHeight="1"/>
    <row r="69" spans="2:10" ht="15" customHeight="1">
      <c r="J69" s="1505" t="s">
        <v>166</v>
      </c>
    </row>
    <row r="70" spans="2:10" ht="15" customHeight="1">
      <c r="J70" s="1505"/>
    </row>
    <row r="71" spans="2:10" ht="15" customHeight="1">
      <c r="B71" s="1511"/>
      <c r="C71" s="1511"/>
    </row>
    <row r="72" spans="2:10" ht="15" customHeight="1">
      <c r="B72" s="1506"/>
      <c r="C72" s="1506"/>
    </row>
    <row r="73" spans="2:10" ht="15" customHeight="1">
      <c r="B73" s="1506"/>
      <c r="C73" s="1506"/>
    </row>
    <row r="74" spans="2:10" ht="15" customHeight="1">
      <c r="B74" s="409"/>
      <c r="C74" s="409"/>
      <c r="D74" s="409"/>
      <c r="E74" s="409"/>
      <c r="F74" s="409"/>
      <c r="G74" s="409"/>
      <c r="H74" s="409"/>
    </row>
  </sheetData>
  <mergeCells count="13">
    <mergeCell ref="B1:H1"/>
    <mergeCell ref="B3:H3"/>
    <mergeCell ref="G40:H40"/>
    <mergeCell ref="B71:C71"/>
    <mergeCell ref="C8:C9"/>
    <mergeCell ref="D8:H8"/>
    <mergeCell ref="C6:H6"/>
    <mergeCell ref="K8:O8"/>
    <mergeCell ref="J69:J70"/>
    <mergeCell ref="B72:C72"/>
    <mergeCell ref="B73:C73"/>
    <mergeCell ref="J6:O6"/>
    <mergeCell ref="J8:J9"/>
  </mergeCells>
  <hyperlinks>
    <hyperlink ref="J69" location="Índice!A1" display="Back to the Index" xr:uid="{00000000-0004-0000-0200-000000000000}"/>
    <hyperlink ref="Q6" location="INDEX!B10" display="Back to index" xr:uid="{00000000-0004-0000-0200-000001000000}"/>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D1005D"/>
  </sheetPr>
  <dimension ref="A2:R45"/>
  <sheetViews>
    <sheetView showGridLines="0" showZeros="0" zoomScaleNormal="100" workbookViewId="0">
      <selection activeCell="C1" sqref="C1:R1048576"/>
    </sheetView>
  </sheetViews>
  <sheetFormatPr defaultRowHeight="15" customHeight="1"/>
  <cols>
    <col min="1" max="1" width="12.7109375" style="2" customWidth="1"/>
    <col min="2" max="2" width="20.7109375" style="2" customWidth="1"/>
    <col min="3" max="3" width="15.7109375" style="2" customWidth="1"/>
    <col min="4" max="10" width="14.7109375" style="2" customWidth="1"/>
    <col min="11" max="11" width="5.7109375" style="2" customWidth="1"/>
    <col min="12" max="18" width="14.7109375" style="2" customWidth="1"/>
    <col min="19" max="16384" width="9.140625" style="2"/>
  </cols>
  <sheetData>
    <row r="2" spans="2:18" ht="15" customHeight="1">
      <c r="B2" s="1584" t="s">
        <v>2151</v>
      </c>
      <c r="C2" s="1584"/>
      <c r="D2" s="1056" t="s">
        <v>500</v>
      </c>
      <c r="E2" s="1011"/>
    </row>
    <row r="3" spans="2:18" ht="15" customHeight="1">
      <c r="B3" s="1584" t="str">
        <f>'[3]Template 29-II'!$B$3:$E$3</f>
        <v>IRB approach – CCR exposures by portfolio and PD scale</v>
      </c>
      <c r="C3" s="1584"/>
      <c r="D3" s="1584"/>
      <c r="E3" s="1584"/>
    </row>
    <row r="4" spans="2:18" ht="15" customHeight="1">
      <c r="B4" s="1584" t="str">
        <f>'[3]Template 29-II'!$B$4</f>
        <v>II - RETAIL</v>
      </c>
      <c r="C4" s="1584"/>
      <c r="D4" s="1584"/>
      <c r="E4" s="1584"/>
      <c r="R4" s="1443" t="s">
        <v>2234</v>
      </c>
    </row>
    <row r="5" spans="2:18" ht="15" customHeight="1">
      <c r="B5" s="835" t="s">
        <v>1676</v>
      </c>
      <c r="C5" s="835"/>
      <c r="J5" s="583"/>
    </row>
    <row r="6" spans="2:18" ht="15" customHeight="1">
      <c r="B6" s="800"/>
      <c r="C6" s="800"/>
      <c r="J6" s="773"/>
    </row>
    <row r="7" spans="2:18" ht="15" customHeight="1">
      <c r="B7" s="88"/>
      <c r="C7" s="575"/>
      <c r="D7" s="1507" t="s">
        <v>501</v>
      </c>
      <c r="E7" s="1507"/>
      <c r="F7" s="1507"/>
      <c r="G7" s="1507"/>
      <c r="H7" s="1507"/>
      <c r="I7" s="1507"/>
      <c r="J7" s="1507"/>
      <c r="L7" s="1507" t="s">
        <v>2115</v>
      </c>
      <c r="M7" s="1507"/>
      <c r="N7" s="1507"/>
      <c r="O7" s="1507"/>
      <c r="P7" s="1507"/>
      <c r="Q7" s="1507"/>
      <c r="R7" s="1507"/>
    </row>
    <row r="8" spans="2:18" ht="15" customHeight="1">
      <c r="B8" s="88"/>
      <c r="C8" s="575"/>
      <c r="D8" s="780" t="s">
        <v>84</v>
      </c>
      <c r="E8" s="780" t="s">
        <v>85</v>
      </c>
      <c r="F8" s="780" t="s">
        <v>86</v>
      </c>
      <c r="G8" s="780" t="s">
        <v>87</v>
      </c>
      <c r="H8" s="780" t="s">
        <v>88</v>
      </c>
      <c r="I8" s="780" t="s">
        <v>89</v>
      </c>
      <c r="J8" s="780" t="s">
        <v>90</v>
      </c>
      <c r="L8" s="780" t="s">
        <v>84</v>
      </c>
      <c r="M8" s="780" t="s">
        <v>85</v>
      </c>
      <c r="N8" s="780" t="s">
        <v>86</v>
      </c>
      <c r="O8" s="780" t="s">
        <v>87</v>
      </c>
      <c r="P8" s="780" t="s">
        <v>88</v>
      </c>
      <c r="Q8" s="780" t="s">
        <v>89</v>
      </c>
      <c r="R8" s="780" t="s">
        <v>90</v>
      </c>
    </row>
    <row r="9" spans="2:18" ht="24.95" customHeight="1">
      <c r="B9" s="584"/>
      <c r="C9" s="508" t="s">
        <v>104</v>
      </c>
      <c r="D9" s="508" t="s">
        <v>134</v>
      </c>
      <c r="E9" s="508" t="s">
        <v>135</v>
      </c>
      <c r="F9" s="508" t="s">
        <v>105</v>
      </c>
      <c r="G9" s="508" t="s">
        <v>106</v>
      </c>
      <c r="H9" s="508" t="s">
        <v>136</v>
      </c>
      <c r="I9" s="508" t="s">
        <v>1</v>
      </c>
      <c r="J9" s="508" t="s">
        <v>98</v>
      </c>
      <c r="L9" s="1002" t="s">
        <v>134</v>
      </c>
      <c r="M9" s="1002" t="s">
        <v>135</v>
      </c>
      <c r="N9" s="1002" t="s">
        <v>105</v>
      </c>
      <c r="O9" s="1002" t="s">
        <v>106</v>
      </c>
      <c r="P9" s="1002" t="s">
        <v>136</v>
      </c>
      <c r="Q9" s="1002" t="s">
        <v>1</v>
      </c>
      <c r="R9" s="1002" t="s">
        <v>98</v>
      </c>
    </row>
    <row r="10" spans="2:18" s="84" customFormat="1" ht="15" customHeight="1">
      <c r="B10" s="109" t="s">
        <v>137</v>
      </c>
      <c r="C10" s="110" t="s">
        <v>109</v>
      </c>
      <c r="D10" s="1156"/>
      <c r="E10" s="1156"/>
      <c r="F10" s="1156"/>
      <c r="G10" s="1156"/>
      <c r="H10" s="1167"/>
      <c r="I10" s="1159"/>
      <c r="J10" s="1158"/>
      <c r="L10" s="111"/>
      <c r="M10" s="111"/>
      <c r="N10" s="111"/>
      <c r="O10" s="111"/>
      <c r="P10" s="139"/>
      <c r="Q10" s="114"/>
      <c r="R10" s="113"/>
    </row>
    <row r="11" spans="2:18" s="84" customFormat="1" ht="15" customHeight="1">
      <c r="B11" s="116"/>
      <c r="C11" s="110" t="s">
        <v>110</v>
      </c>
      <c r="D11" s="1145"/>
      <c r="E11" s="1145"/>
      <c r="F11" s="1145"/>
      <c r="G11" s="1145"/>
      <c r="H11" s="1167"/>
      <c r="I11" s="1145"/>
      <c r="J11" s="1149"/>
      <c r="L11" s="55"/>
      <c r="M11" s="55"/>
      <c r="N11" s="55"/>
      <c r="O11" s="55"/>
      <c r="P11" s="139"/>
      <c r="Q11" s="55"/>
      <c r="R11" s="103"/>
    </row>
    <row r="12" spans="2:18" s="40" customFormat="1" ht="15" customHeight="1">
      <c r="B12" s="116"/>
      <c r="C12" s="110" t="s">
        <v>111</v>
      </c>
      <c r="D12" s="1145">
        <v>5.8924077068810199</v>
      </c>
      <c r="E12" s="1161">
        <v>1E-3</v>
      </c>
      <c r="F12" s="1145">
        <v>1</v>
      </c>
      <c r="G12" s="1161">
        <v>0.45180000000000087</v>
      </c>
      <c r="H12" s="1167"/>
      <c r="I12" s="1145">
        <v>0.53334543766228404</v>
      </c>
      <c r="J12" s="1149">
        <f>I12/D12</f>
        <v>9.0514007888397696E-2</v>
      </c>
      <c r="L12" s="55">
        <v>3.9971506948156796</v>
      </c>
      <c r="M12" s="117">
        <v>1E-3</v>
      </c>
      <c r="N12" s="55">
        <v>3</v>
      </c>
      <c r="O12" s="117">
        <v>0.44120828263173939</v>
      </c>
      <c r="P12" s="139"/>
      <c r="Q12" s="55">
        <v>0.35331635986194604</v>
      </c>
      <c r="R12" s="103">
        <f>Q12/L12</f>
        <v>8.8392053949879534E-2</v>
      </c>
    </row>
    <row r="13" spans="2:18" ht="15" customHeight="1">
      <c r="B13" s="116"/>
      <c r="C13" s="110" t="s">
        <v>112</v>
      </c>
      <c r="D13" s="1145">
        <v>2.6318684822004004</v>
      </c>
      <c r="E13" s="1161">
        <v>1.9999999999999961E-3</v>
      </c>
      <c r="F13" s="1145">
        <v>2</v>
      </c>
      <c r="G13" s="1161">
        <v>0.25170634280002219</v>
      </c>
      <c r="H13" s="1177"/>
      <c r="I13" s="1145">
        <v>0.21668783452976001</v>
      </c>
      <c r="J13" s="1149">
        <f>I13/D13</f>
        <v>8.2332318653170672E-2</v>
      </c>
      <c r="L13" s="55">
        <v>11.552928813714699</v>
      </c>
      <c r="M13" s="117">
        <v>2E-3</v>
      </c>
      <c r="N13" s="55">
        <v>2</v>
      </c>
      <c r="O13" s="117">
        <v>0.33980732280649778</v>
      </c>
      <c r="P13" s="138"/>
      <c r="Q13" s="55">
        <v>1.2841064210904101</v>
      </c>
      <c r="R13" s="103">
        <f t="shared" ref="R13:R21" si="0">Q13/L13</f>
        <v>0.11114986007409855</v>
      </c>
    </row>
    <row r="14" spans="2:18" ht="15" customHeight="1">
      <c r="B14" s="116"/>
      <c r="C14" s="110" t="s">
        <v>113</v>
      </c>
      <c r="D14" s="1145"/>
      <c r="E14" s="1161"/>
      <c r="F14" s="1145"/>
      <c r="G14" s="1161"/>
      <c r="H14" s="1177"/>
      <c r="I14" s="1145"/>
      <c r="J14" s="1149"/>
      <c r="L14" s="55"/>
      <c r="M14" s="117"/>
      <c r="N14" s="55"/>
      <c r="O14" s="117"/>
      <c r="P14" s="138"/>
      <c r="Q14" s="55"/>
      <c r="R14" s="103"/>
    </row>
    <row r="15" spans="2:18" ht="15" customHeight="1">
      <c r="B15" s="116"/>
      <c r="C15" s="110" t="s">
        <v>114</v>
      </c>
      <c r="D15" s="1145">
        <v>3.6667920920077601</v>
      </c>
      <c r="E15" s="1161">
        <v>6.9999999999999941E-3</v>
      </c>
      <c r="F15" s="1145">
        <v>1</v>
      </c>
      <c r="G15" s="1161">
        <v>0.43170000000000003</v>
      </c>
      <c r="H15" s="1177"/>
      <c r="I15" s="1145">
        <v>1.10072379287634</v>
      </c>
      <c r="J15" s="1149">
        <f t="shared" ref="J15:J17" si="1">I15/D15</f>
        <v>0.30018712958269644</v>
      </c>
      <c r="L15" s="55">
        <v>3.2033734246077903</v>
      </c>
      <c r="M15" s="117">
        <v>6.9999999999999906E-3</v>
      </c>
      <c r="N15" s="55">
        <v>2</v>
      </c>
      <c r="O15" s="117">
        <v>0.25871791078818657</v>
      </c>
      <c r="P15" s="138"/>
      <c r="Q15" s="55">
        <v>0.57629398046300506</v>
      </c>
      <c r="R15" s="103">
        <f t="shared" si="0"/>
        <v>0.17990221684303462</v>
      </c>
    </row>
    <row r="16" spans="2:18" ht="15" customHeight="1">
      <c r="B16" s="116"/>
      <c r="C16" s="110" t="s">
        <v>115</v>
      </c>
      <c r="D16" s="1145">
        <v>0.57783720108689207</v>
      </c>
      <c r="E16" s="1161">
        <v>1.2999999999999989E-2</v>
      </c>
      <c r="F16" s="1145">
        <v>1</v>
      </c>
      <c r="G16" s="1161">
        <v>0.26390000000000036</v>
      </c>
      <c r="H16" s="1177"/>
      <c r="I16" s="1145">
        <v>0.13901213552257399</v>
      </c>
      <c r="J16" s="1149">
        <f t="shared" si="1"/>
        <v>0.24057318438670425</v>
      </c>
      <c r="L16" s="55"/>
      <c r="M16" s="117"/>
      <c r="N16" s="55"/>
      <c r="O16" s="117"/>
      <c r="P16" s="138"/>
      <c r="Q16" s="55"/>
      <c r="R16" s="103"/>
    </row>
    <row r="17" spans="1:18" ht="15" customHeight="1">
      <c r="B17" s="116"/>
      <c r="C17" s="110" t="s">
        <v>116</v>
      </c>
      <c r="D17" s="1145">
        <v>6.6985015230780904</v>
      </c>
      <c r="E17" s="1161">
        <v>2.2999999999999993E-2</v>
      </c>
      <c r="F17" s="1145">
        <v>2</v>
      </c>
      <c r="G17" s="1161">
        <v>0.72479412085211237</v>
      </c>
      <c r="H17" s="1177"/>
      <c r="I17" s="1145">
        <v>5.2179520446348997</v>
      </c>
      <c r="J17" s="1149">
        <f t="shared" si="1"/>
        <v>0.77897303249953587</v>
      </c>
      <c r="L17" s="55"/>
      <c r="M17" s="117"/>
      <c r="N17" s="55"/>
      <c r="O17" s="117"/>
      <c r="P17" s="138"/>
      <c r="Q17" s="55"/>
      <c r="R17" s="103"/>
    </row>
    <row r="18" spans="1:18" ht="15" customHeight="1">
      <c r="B18" s="116"/>
      <c r="C18" s="110" t="s">
        <v>117</v>
      </c>
      <c r="D18" s="1145"/>
      <c r="E18" s="1161"/>
      <c r="F18" s="1145"/>
      <c r="G18" s="1161"/>
      <c r="H18" s="1177"/>
      <c r="I18" s="1145"/>
      <c r="J18" s="1149"/>
      <c r="L18" s="55">
        <v>9.856631661093699</v>
      </c>
      <c r="M18" s="117">
        <v>3.7000000000000012E-2</v>
      </c>
      <c r="N18" s="55">
        <v>1</v>
      </c>
      <c r="O18" s="117">
        <v>0.85659999999999969</v>
      </c>
      <c r="P18" s="138"/>
      <c r="Q18" s="55">
        <v>9.7713226462292404</v>
      </c>
      <c r="R18" s="103">
        <f t="shared" si="0"/>
        <v>0.9913450134084657</v>
      </c>
    </row>
    <row r="19" spans="1:18" ht="15" customHeight="1">
      <c r="B19" s="116"/>
      <c r="C19" s="110" t="s">
        <v>118</v>
      </c>
      <c r="D19" s="1145">
        <v>0.76930251434340002</v>
      </c>
      <c r="E19" s="1161">
        <v>5.8999999999999997E-2</v>
      </c>
      <c r="F19" s="1145">
        <v>1</v>
      </c>
      <c r="G19" s="1161">
        <v>0.15060099999999949</v>
      </c>
      <c r="H19" s="1177"/>
      <c r="I19" s="1145">
        <v>0.14054541567329401</v>
      </c>
      <c r="J19" s="1149">
        <f>I19/D19</f>
        <v>0.1826920009396428</v>
      </c>
      <c r="L19" s="55">
        <v>1.2045809048869001</v>
      </c>
      <c r="M19" s="117">
        <v>5.9000000000000073E-2</v>
      </c>
      <c r="N19" s="55">
        <v>1</v>
      </c>
      <c r="O19" s="117">
        <v>0.43170000000000103</v>
      </c>
      <c r="P19" s="138"/>
      <c r="Q19" s="55">
        <v>0.63082616715749995</v>
      </c>
      <c r="R19" s="103">
        <f t="shared" si="0"/>
        <v>0.52368933012160701</v>
      </c>
    </row>
    <row r="20" spans="1:18" ht="15" customHeight="1">
      <c r="B20" s="116"/>
      <c r="C20" s="110" t="s">
        <v>119</v>
      </c>
      <c r="D20" s="1145"/>
      <c r="E20" s="1161"/>
      <c r="F20" s="1145"/>
      <c r="G20" s="1161"/>
      <c r="H20" s="1177"/>
      <c r="I20" s="1145"/>
      <c r="J20" s="1149"/>
      <c r="L20" s="55"/>
      <c r="M20" s="117"/>
      <c r="N20" s="55"/>
      <c r="O20" s="117"/>
      <c r="P20" s="138"/>
      <c r="Q20" s="55"/>
      <c r="R20" s="103"/>
    </row>
    <row r="21" spans="1:18" ht="15" customHeight="1">
      <c r="B21" s="116"/>
      <c r="C21" s="110" t="s">
        <v>120</v>
      </c>
      <c r="D21" s="1145">
        <v>0.57236629976669995</v>
      </c>
      <c r="E21" s="1161">
        <v>0.11500000000000002</v>
      </c>
      <c r="F21" s="1145">
        <v>2</v>
      </c>
      <c r="G21" s="1161">
        <v>0.19580100000000067</v>
      </c>
      <c r="H21" s="1177"/>
      <c r="I21" s="1145">
        <v>0.15961777916142</v>
      </c>
      <c r="J21" s="1149">
        <f>I21/D21</f>
        <v>0.27887347530153539</v>
      </c>
      <c r="L21" s="55">
        <v>7.0785895260661</v>
      </c>
      <c r="M21" s="117">
        <v>0.11499999999999994</v>
      </c>
      <c r="N21" s="55">
        <v>4</v>
      </c>
      <c r="O21" s="117">
        <v>0.16231074506836593</v>
      </c>
      <c r="P21" s="138"/>
      <c r="Q21" s="55">
        <v>1.6363880669477902</v>
      </c>
      <c r="R21" s="103">
        <f t="shared" si="0"/>
        <v>0.23117431247029899</v>
      </c>
    </row>
    <row r="22" spans="1:18" ht="15" customHeight="1">
      <c r="B22" s="116"/>
      <c r="C22" s="110" t="s">
        <v>121</v>
      </c>
      <c r="D22" s="1145"/>
      <c r="E22" s="1161"/>
      <c r="F22" s="1145"/>
      <c r="G22" s="1161"/>
      <c r="H22" s="1177"/>
      <c r="I22" s="1145"/>
      <c r="J22" s="1149"/>
      <c r="L22" s="55"/>
      <c r="M22" s="117"/>
      <c r="N22" s="55"/>
      <c r="O22" s="117"/>
      <c r="P22" s="138"/>
      <c r="Q22" s="55"/>
      <c r="R22" s="103"/>
    </row>
    <row r="23" spans="1:18" ht="15" customHeight="1">
      <c r="A23" s="7"/>
      <c r="B23" s="116"/>
      <c r="C23" s="110" t="s">
        <v>122</v>
      </c>
      <c r="D23" s="1145"/>
      <c r="E23" s="1161"/>
      <c r="F23" s="1161"/>
      <c r="G23" s="1161"/>
      <c r="H23" s="1177"/>
      <c r="I23" s="1145"/>
      <c r="J23" s="1149"/>
      <c r="L23" s="55"/>
      <c r="M23" s="117"/>
      <c r="N23" s="117"/>
      <c r="O23" s="117"/>
      <c r="P23" s="138"/>
      <c r="Q23" s="55"/>
      <c r="R23" s="103"/>
    </row>
    <row r="24" spans="1:18" ht="15" customHeight="1">
      <c r="A24" s="7"/>
      <c r="B24" s="130"/>
      <c r="C24" s="972" t="s">
        <v>123</v>
      </c>
      <c r="D24" s="1163">
        <f>SUM(D10:D23)</f>
        <v>20.809075819364264</v>
      </c>
      <c r="E24" s="1173">
        <v>0</v>
      </c>
      <c r="F24" s="1163">
        <f>SUM(F10:F23)</f>
        <v>10</v>
      </c>
      <c r="G24" s="1173">
        <v>0</v>
      </c>
      <c r="H24" s="1178"/>
      <c r="I24" s="1163">
        <f>SUM(I12:I23)</f>
        <v>7.5078844400605718</v>
      </c>
      <c r="J24" s="1173">
        <f>I24/D24</f>
        <v>0.36079855276772904</v>
      </c>
      <c r="L24" s="119">
        <v>36.893255025184871</v>
      </c>
      <c r="M24" s="120">
        <v>3.5200000000000002E-2</v>
      </c>
      <c r="N24" s="119">
        <v>13</v>
      </c>
      <c r="O24" s="120">
        <v>0.45079999999999998</v>
      </c>
      <c r="P24" s="140"/>
      <c r="Q24" s="119">
        <v>14.25225364174989</v>
      </c>
      <c r="R24" s="121">
        <v>0.38629999999999998</v>
      </c>
    </row>
    <row r="25" spans="1:18" ht="15" customHeight="1">
      <c r="A25" s="7"/>
      <c r="B25" s="109" t="s">
        <v>138</v>
      </c>
      <c r="C25" s="110" t="s">
        <v>109</v>
      </c>
      <c r="D25" s="61"/>
      <c r="E25" s="141"/>
      <c r="F25" s="141"/>
      <c r="G25" s="141"/>
      <c r="H25" s="1167"/>
      <c r="I25" s="61"/>
      <c r="J25" s="142"/>
      <c r="L25" s="61"/>
      <c r="M25" s="141"/>
      <c r="N25" s="141"/>
      <c r="O25" s="141"/>
      <c r="P25" s="139"/>
      <c r="Q25" s="61"/>
      <c r="R25" s="142"/>
    </row>
    <row r="26" spans="1:18" ht="15" customHeight="1">
      <c r="A26" s="7"/>
      <c r="B26" s="129"/>
      <c r="C26" s="110" t="s">
        <v>110</v>
      </c>
      <c r="D26" s="61"/>
      <c r="E26" s="141"/>
      <c r="F26" s="141"/>
      <c r="G26" s="141"/>
      <c r="H26" s="1167"/>
      <c r="I26" s="61"/>
      <c r="J26" s="142"/>
      <c r="L26" s="61"/>
      <c r="M26" s="141"/>
      <c r="N26" s="141"/>
      <c r="O26" s="141"/>
      <c r="P26" s="139"/>
      <c r="Q26" s="61"/>
      <c r="R26" s="142"/>
    </row>
    <row r="27" spans="1:18" ht="15" customHeight="1">
      <c r="A27" s="7"/>
      <c r="B27" s="129"/>
      <c r="C27" s="110" t="s">
        <v>111</v>
      </c>
      <c r="D27" s="61"/>
      <c r="E27" s="141"/>
      <c r="F27" s="141"/>
      <c r="G27" s="141"/>
      <c r="H27" s="1167"/>
      <c r="I27" s="61"/>
      <c r="J27" s="142"/>
      <c r="L27" s="61"/>
      <c r="M27" s="141"/>
      <c r="N27" s="141"/>
      <c r="O27" s="141"/>
      <c r="P27" s="139"/>
      <c r="Q27" s="61"/>
      <c r="R27" s="142"/>
    </row>
    <row r="28" spans="1:18" ht="15" customHeight="1">
      <c r="A28" s="7"/>
      <c r="B28" s="129"/>
      <c r="C28" s="110" t="s">
        <v>112</v>
      </c>
      <c r="D28" s="61"/>
      <c r="E28" s="141"/>
      <c r="F28" s="61"/>
      <c r="G28" s="141"/>
      <c r="H28" s="1177"/>
      <c r="I28" s="61"/>
      <c r="J28" s="142"/>
      <c r="L28" s="61"/>
      <c r="M28" s="141"/>
      <c r="N28" s="61"/>
      <c r="O28" s="141"/>
      <c r="P28" s="138"/>
      <c r="Q28" s="61"/>
      <c r="R28" s="142"/>
    </row>
    <row r="29" spans="1:18" ht="15" customHeight="1">
      <c r="A29" s="7"/>
      <c r="B29" s="129"/>
      <c r="C29" s="110" t="s">
        <v>113</v>
      </c>
      <c r="D29" s="61"/>
      <c r="E29" s="141"/>
      <c r="F29" s="61"/>
      <c r="G29" s="141"/>
      <c r="H29" s="1177"/>
      <c r="I29" s="61"/>
      <c r="J29" s="142"/>
      <c r="L29" s="61"/>
      <c r="M29" s="141"/>
      <c r="N29" s="61"/>
      <c r="O29" s="141"/>
      <c r="P29" s="138"/>
      <c r="Q29" s="61"/>
      <c r="R29" s="142"/>
    </row>
    <row r="30" spans="1:18" ht="15" customHeight="1">
      <c r="A30" s="7"/>
      <c r="B30" s="129"/>
      <c r="C30" s="110" t="s">
        <v>114</v>
      </c>
      <c r="D30" s="61"/>
      <c r="E30" s="141"/>
      <c r="F30" s="61"/>
      <c r="G30" s="141"/>
      <c r="H30" s="1177"/>
      <c r="I30" s="61"/>
      <c r="J30" s="142"/>
      <c r="L30" s="61"/>
      <c r="M30" s="141"/>
      <c r="N30" s="61"/>
      <c r="O30" s="141"/>
      <c r="P30" s="138"/>
      <c r="Q30" s="61"/>
      <c r="R30" s="142"/>
    </row>
    <row r="31" spans="1:18" ht="15" customHeight="1">
      <c r="A31" s="7"/>
      <c r="B31" s="129"/>
      <c r="C31" s="110" t="s">
        <v>115</v>
      </c>
      <c r="D31" s="61"/>
      <c r="E31" s="141"/>
      <c r="F31" s="61"/>
      <c r="G31" s="141"/>
      <c r="H31" s="1177"/>
      <c r="I31" s="61"/>
      <c r="J31" s="142"/>
      <c r="L31" s="61"/>
      <c r="M31" s="141"/>
      <c r="N31" s="61"/>
      <c r="O31" s="141"/>
      <c r="P31" s="138"/>
      <c r="Q31" s="61"/>
      <c r="R31" s="142"/>
    </row>
    <row r="32" spans="1:18" ht="15" customHeight="1">
      <c r="A32" s="7"/>
      <c r="B32" s="129"/>
      <c r="C32" s="110" t="s">
        <v>116</v>
      </c>
      <c r="D32" s="61"/>
      <c r="E32" s="141"/>
      <c r="F32" s="61"/>
      <c r="G32" s="141"/>
      <c r="H32" s="1177"/>
      <c r="I32" s="61"/>
      <c r="J32" s="142"/>
      <c r="L32" s="61"/>
      <c r="M32" s="141"/>
      <c r="N32" s="61"/>
      <c r="O32" s="141"/>
      <c r="P32" s="138"/>
      <c r="Q32" s="61"/>
      <c r="R32" s="142"/>
    </row>
    <row r="33" spans="1:18" ht="15" customHeight="1">
      <c r="A33" s="7"/>
      <c r="B33" s="116"/>
      <c r="C33" s="110" t="s">
        <v>117</v>
      </c>
      <c r="D33" s="61"/>
      <c r="E33" s="141"/>
      <c r="F33" s="61"/>
      <c r="G33" s="141"/>
      <c r="H33" s="1177"/>
      <c r="I33" s="61"/>
      <c r="J33" s="142"/>
      <c r="L33" s="61"/>
      <c r="M33" s="141"/>
      <c r="N33" s="61"/>
      <c r="O33" s="141"/>
      <c r="P33" s="138"/>
      <c r="Q33" s="61"/>
      <c r="R33" s="142"/>
    </row>
    <row r="34" spans="1:18" ht="15" customHeight="1">
      <c r="A34" s="7"/>
      <c r="B34" s="116"/>
      <c r="C34" s="110" t="s">
        <v>118</v>
      </c>
      <c r="D34" s="61"/>
      <c r="E34" s="141"/>
      <c r="F34" s="61"/>
      <c r="G34" s="141"/>
      <c r="H34" s="1177"/>
      <c r="I34" s="61"/>
      <c r="J34" s="142"/>
      <c r="L34" s="61"/>
      <c r="M34" s="141"/>
      <c r="N34" s="61"/>
      <c r="O34" s="141"/>
      <c r="P34" s="138"/>
      <c r="Q34" s="61"/>
      <c r="R34" s="142"/>
    </row>
    <row r="35" spans="1:18" ht="15" customHeight="1">
      <c r="A35" s="7"/>
      <c r="B35" s="116"/>
      <c r="C35" s="110" t="s">
        <v>119</v>
      </c>
      <c r="D35" s="61"/>
      <c r="E35" s="141"/>
      <c r="F35" s="61"/>
      <c r="G35" s="141"/>
      <c r="H35" s="1177"/>
      <c r="I35" s="61"/>
      <c r="J35" s="142"/>
      <c r="L35" s="61"/>
      <c r="M35" s="141"/>
      <c r="N35" s="61"/>
      <c r="O35" s="141"/>
      <c r="P35" s="138"/>
      <c r="Q35" s="61"/>
      <c r="R35" s="142"/>
    </row>
    <row r="36" spans="1:18" ht="15" customHeight="1">
      <c r="A36" s="7"/>
      <c r="B36" s="116"/>
      <c r="C36" s="110" t="s">
        <v>120</v>
      </c>
      <c r="D36" s="61"/>
      <c r="E36" s="141"/>
      <c r="F36" s="61"/>
      <c r="G36" s="141"/>
      <c r="H36" s="1177"/>
      <c r="I36" s="61"/>
      <c r="J36" s="142"/>
      <c r="L36" s="61"/>
      <c r="M36" s="141"/>
      <c r="N36" s="61"/>
      <c r="O36" s="141"/>
      <c r="P36" s="138"/>
      <c r="Q36" s="61"/>
      <c r="R36" s="142"/>
    </row>
    <row r="37" spans="1:18" ht="15" customHeight="1">
      <c r="A37" s="7"/>
      <c r="B37" s="116"/>
      <c r="C37" s="110" t="s">
        <v>121</v>
      </c>
      <c r="D37" s="61"/>
      <c r="E37" s="141"/>
      <c r="F37" s="61"/>
      <c r="G37" s="141"/>
      <c r="H37" s="1177"/>
      <c r="I37" s="61"/>
      <c r="J37" s="142"/>
      <c r="L37" s="61"/>
      <c r="M37" s="141"/>
      <c r="N37" s="61"/>
      <c r="O37" s="141"/>
      <c r="P37" s="138"/>
      <c r="Q37" s="61"/>
      <c r="R37" s="142"/>
    </row>
    <row r="38" spans="1:18" ht="15" customHeight="1">
      <c r="A38" s="7"/>
      <c r="B38" s="116"/>
      <c r="C38" s="110" t="s">
        <v>122</v>
      </c>
      <c r="D38" s="61"/>
      <c r="E38" s="141"/>
      <c r="F38" s="61"/>
      <c r="G38" s="141"/>
      <c r="H38" s="1177"/>
      <c r="I38" s="61"/>
      <c r="J38" s="142"/>
      <c r="L38" s="61"/>
      <c r="M38" s="141"/>
      <c r="N38" s="61"/>
      <c r="O38" s="141"/>
      <c r="P38" s="138"/>
      <c r="Q38" s="61"/>
      <c r="R38" s="142"/>
    </row>
    <row r="39" spans="1:18" ht="15" customHeight="1">
      <c r="A39" s="7"/>
      <c r="B39" s="130"/>
      <c r="C39" s="972" t="s">
        <v>123</v>
      </c>
      <c r="D39" s="143"/>
      <c r="E39" s="144"/>
      <c r="F39" s="143"/>
      <c r="G39" s="144"/>
      <c r="H39" s="1178"/>
      <c r="I39" s="143"/>
      <c r="J39" s="350"/>
      <c r="L39" s="143"/>
      <c r="M39" s="144"/>
      <c r="N39" s="143"/>
      <c r="O39" s="144"/>
      <c r="P39" s="140"/>
      <c r="Q39" s="143"/>
      <c r="R39" s="350"/>
    </row>
    <row r="40" spans="1:18" ht="15" customHeight="1" thickBot="1">
      <c r="A40" s="7"/>
      <c r="B40" s="136" t="s">
        <v>2</v>
      </c>
      <c r="C40" s="124"/>
      <c r="D40" s="1150">
        <f>D24</f>
        <v>20.809075819364264</v>
      </c>
      <c r="E40" s="1179">
        <f>E24</f>
        <v>0</v>
      </c>
      <c r="F40" s="1150">
        <f t="shared" ref="F40:G40" si="2">F24</f>
        <v>10</v>
      </c>
      <c r="G40" s="1179">
        <f t="shared" si="2"/>
        <v>0</v>
      </c>
      <c r="H40" s="1180"/>
      <c r="I40" s="1150">
        <f>I24</f>
        <v>7.5078844400605718</v>
      </c>
      <c r="J40" s="1151">
        <f>J24</f>
        <v>0.36079855276772904</v>
      </c>
      <c r="L40" s="882">
        <v>36.893255025184871</v>
      </c>
      <c r="M40" s="1079">
        <v>3.5200000000000002E-2</v>
      </c>
      <c r="N40" s="882">
        <v>13</v>
      </c>
      <c r="O40" s="1079">
        <v>0.45079999999999998</v>
      </c>
      <c r="P40" s="1080"/>
      <c r="Q40" s="882">
        <v>14.25225364174989</v>
      </c>
      <c r="R40" s="883">
        <v>0.38629999999999998</v>
      </c>
    </row>
    <row r="41" spans="1:18" ht="15" customHeight="1" thickTop="1">
      <c r="A41" s="7"/>
      <c r="B41" s="137" t="s">
        <v>124</v>
      </c>
      <c r="C41" s="130"/>
      <c r="D41" s="130"/>
      <c r="E41" s="130"/>
      <c r="F41" s="130"/>
      <c r="G41" s="130"/>
      <c r="H41" s="130"/>
      <c r="I41" s="130"/>
      <c r="J41" s="130"/>
      <c r="L41" s="137" t="s">
        <v>124</v>
      </c>
    </row>
    <row r="42" spans="1:18" ht="15" customHeight="1">
      <c r="A42" s="7"/>
      <c r="J42" s="583"/>
      <c r="L42"/>
    </row>
    <row r="43" spans="1:18" ht="15" customHeight="1">
      <c r="C43" s="130"/>
      <c r="D43" s="130"/>
      <c r="E43" s="130"/>
      <c r="F43" s="130"/>
      <c r="G43" s="130"/>
      <c r="H43" s="130"/>
      <c r="I43" s="130"/>
      <c r="J43" s="130"/>
      <c r="L43"/>
    </row>
    <row r="44" spans="1:18" ht="15" customHeight="1">
      <c r="J44"/>
      <c r="L44"/>
    </row>
    <row r="45" spans="1:18" ht="15" customHeight="1">
      <c r="J45"/>
      <c r="L45"/>
    </row>
  </sheetData>
  <mergeCells count="5">
    <mergeCell ref="L7:R7"/>
    <mergeCell ref="B2:C2"/>
    <mergeCell ref="B3:E3"/>
    <mergeCell ref="D7:J7"/>
    <mergeCell ref="B4:E4"/>
  </mergeCells>
  <hyperlinks>
    <hyperlink ref="R4" location="INDEX!B10" display="Back to index" xr:uid="{00000000-0004-0000-1D00-000000000000}"/>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D1005D"/>
  </sheetPr>
  <dimension ref="B2:O15"/>
  <sheetViews>
    <sheetView showGridLines="0" showZeros="0" zoomScaleNormal="100" workbookViewId="0">
      <selection activeCell="C1" sqref="C1:C1048576"/>
    </sheetView>
  </sheetViews>
  <sheetFormatPr defaultRowHeight="15" customHeight="1"/>
  <cols>
    <col min="1" max="1" width="12.7109375" style="2" customWidth="1"/>
    <col min="2" max="2" width="35.7109375" style="2" customWidth="1"/>
    <col min="3" max="7" width="14.7109375" style="2" customWidth="1"/>
    <col min="8" max="8" width="8.7109375" style="2" customWidth="1"/>
    <col min="9" max="13" width="14.7109375" style="2" customWidth="1"/>
    <col min="14" max="14" width="10.5703125" style="2" customWidth="1"/>
    <col min="15" max="15" width="15.5703125" style="2" customWidth="1"/>
    <col min="16" max="16" width="9.140625" style="2"/>
    <col min="17" max="18" width="10.28515625" style="2" customWidth="1"/>
    <col min="19" max="19" width="10.7109375" style="2" customWidth="1"/>
    <col min="20" max="16384" width="9.140625" style="2"/>
  </cols>
  <sheetData>
    <row r="2" spans="2:15" ht="15" customHeight="1">
      <c r="B2" s="1444" t="s">
        <v>2153</v>
      </c>
      <c r="C2" s="998"/>
      <c r="D2" s="1056" t="s">
        <v>500</v>
      </c>
      <c r="E2" s="998"/>
      <c r="F2" s="998"/>
      <c r="G2" s="358"/>
    </row>
    <row r="3" spans="2:15" ht="15" customHeight="1">
      <c r="B3" s="1517" t="str">
        <f>'[3]Template 31'!$B$3:$F$3</f>
        <v>IRB approach - Impact of netting and collateral held on exposure values</v>
      </c>
      <c r="C3" s="1517"/>
      <c r="D3" s="1517"/>
      <c r="E3" s="1517"/>
      <c r="F3" s="1517"/>
      <c r="G3" s="836"/>
    </row>
    <row r="4" spans="2:15" ht="15" customHeight="1">
      <c r="B4" s="835" t="s">
        <v>1676</v>
      </c>
      <c r="C4" s="835"/>
      <c r="G4" s="583"/>
    </row>
    <row r="5" spans="2:15" ht="15" customHeight="1">
      <c r="B5" s="800"/>
      <c r="C5" s="800"/>
      <c r="G5" s="773"/>
    </row>
    <row r="6" spans="2:15" ht="15" customHeight="1">
      <c r="B6" s="88"/>
      <c r="C6" s="1507" t="s">
        <v>501</v>
      </c>
      <c r="D6" s="1507"/>
      <c r="E6" s="1507"/>
      <c r="F6" s="1507"/>
      <c r="G6" s="1507"/>
      <c r="I6" s="1507" t="s">
        <v>2115</v>
      </c>
      <c r="J6" s="1507"/>
      <c r="K6" s="1507"/>
      <c r="L6" s="1507"/>
      <c r="M6" s="1507"/>
      <c r="O6" s="1443" t="s">
        <v>2234</v>
      </c>
    </row>
    <row r="7" spans="2:15" ht="15" customHeight="1">
      <c r="B7" s="88"/>
      <c r="C7" s="780" t="s">
        <v>84</v>
      </c>
      <c r="D7" s="780" t="s">
        <v>85</v>
      </c>
      <c r="E7" s="780" t="s">
        <v>86</v>
      </c>
      <c r="F7" s="780" t="s">
        <v>87</v>
      </c>
      <c r="G7" s="780" t="s">
        <v>88</v>
      </c>
      <c r="I7" s="780" t="s">
        <v>84</v>
      </c>
      <c r="J7" s="780" t="s">
        <v>85</v>
      </c>
      <c r="K7" s="780" t="s">
        <v>86</v>
      </c>
      <c r="L7" s="780" t="s">
        <v>87</v>
      </c>
      <c r="M7" s="780" t="s">
        <v>88</v>
      </c>
    </row>
    <row r="8" spans="2:15" ht="66.75" customHeight="1">
      <c r="B8" s="588"/>
      <c r="C8" s="513" t="s">
        <v>144</v>
      </c>
      <c r="D8" s="513" t="s">
        <v>145</v>
      </c>
      <c r="E8" s="513" t="s">
        <v>146</v>
      </c>
      <c r="F8" s="513" t="s">
        <v>147</v>
      </c>
      <c r="G8" s="513" t="s">
        <v>148</v>
      </c>
      <c r="I8" s="513" t="s">
        <v>144</v>
      </c>
      <c r="J8" s="513" t="s">
        <v>145</v>
      </c>
      <c r="K8" s="513" t="s">
        <v>146</v>
      </c>
      <c r="L8" s="513" t="s">
        <v>147</v>
      </c>
      <c r="M8" s="513" t="s">
        <v>148</v>
      </c>
    </row>
    <row r="9" spans="2:15" ht="20.100000000000001" customHeight="1">
      <c r="B9" s="281" t="s">
        <v>149</v>
      </c>
      <c r="C9" s="282">
        <v>392239.6033580621</v>
      </c>
      <c r="D9" s="282">
        <v>27505.592481931511</v>
      </c>
      <c r="E9" s="282">
        <v>364734.0108761306</v>
      </c>
      <c r="F9" s="282">
        <v>67258.843830096652</v>
      </c>
      <c r="G9" s="282">
        <v>307605.96736593649</v>
      </c>
      <c r="H9" s="39"/>
      <c r="I9" s="282">
        <v>572346.05427673715</v>
      </c>
      <c r="J9" s="282">
        <v>70751.817727930393</v>
      </c>
      <c r="K9" s="282">
        <v>501594.23654880677</v>
      </c>
      <c r="L9" s="282">
        <v>45937.777944375943</v>
      </c>
      <c r="M9" s="282">
        <v>462333.62825774821</v>
      </c>
    </row>
    <row r="10" spans="2:15" s="88" customFormat="1" ht="20.100000000000001" customHeight="1">
      <c r="B10" s="56" t="s">
        <v>161</v>
      </c>
      <c r="C10" s="55"/>
      <c r="D10" s="55"/>
      <c r="E10" s="55"/>
      <c r="F10" s="55">
        <v>9509.9962794025159</v>
      </c>
      <c r="G10" s="55"/>
      <c r="H10" s="151"/>
      <c r="I10" s="55"/>
      <c r="J10" s="55"/>
      <c r="K10" s="55"/>
      <c r="L10" s="55">
        <v>6233.7381958123069</v>
      </c>
      <c r="M10" s="55"/>
    </row>
    <row r="11" spans="2:15" s="88" customFormat="1" ht="20.100000000000001" customHeight="1">
      <c r="B11" s="283" t="s">
        <v>150</v>
      </c>
      <c r="C11" s="55"/>
      <c r="D11" s="55"/>
      <c r="E11" s="55"/>
      <c r="F11" s="55"/>
      <c r="G11" s="55"/>
      <c r="H11" s="151"/>
      <c r="I11" s="55"/>
      <c r="J11" s="55"/>
      <c r="K11" s="55"/>
      <c r="L11" s="55"/>
      <c r="M11" s="55"/>
    </row>
    <row r="12" spans="2:15" ht="20.100000000000001" customHeight="1">
      <c r="B12" s="283" t="s">
        <v>151</v>
      </c>
      <c r="C12" s="55"/>
      <c r="D12" s="55"/>
      <c r="E12" s="55"/>
      <c r="F12" s="55"/>
      <c r="G12" s="55"/>
      <c r="I12" s="55"/>
      <c r="J12" s="55"/>
      <c r="K12" s="55"/>
      <c r="L12" s="55"/>
      <c r="M12" s="55"/>
    </row>
    <row r="13" spans="2:15" ht="20.100000000000001" customHeight="1" thickBot="1">
      <c r="B13" s="92" t="s">
        <v>2</v>
      </c>
      <c r="C13" s="93">
        <f>C9</f>
        <v>392239.6033580621</v>
      </c>
      <c r="D13" s="93">
        <f t="shared" ref="D13:G13" si="0">D9</f>
        <v>27505.592481931511</v>
      </c>
      <c r="E13" s="93">
        <f t="shared" si="0"/>
        <v>364734.0108761306</v>
      </c>
      <c r="F13" s="93">
        <f t="shared" si="0"/>
        <v>67258.843830096652</v>
      </c>
      <c r="G13" s="93">
        <f t="shared" si="0"/>
        <v>307605.96736593649</v>
      </c>
      <c r="I13" s="93">
        <v>572346.05427673715</v>
      </c>
      <c r="J13" s="93">
        <v>70751.817727930393</v>
      </c>
      <c r="K13" s="93">
        <v>501594.23654880677</v>
      </c>
      <c r="L13" s="93">
        <v>45937.777944375943</v>
      </c>
      <c r="M13" s="93">
        <v>462333.62825774821</v>
      </c>
    </row>
    <row r="14" spans="2:15" ht="15" customHeight="1" thickTop="1">
      <c r="B14" s="306"/>
      <c r="C14" s="372"/>
      <c r="D14" s="372"/>
      <c r="E14" s="372"/>
      <c r="F14" s="372"/>
      <c r="G14" s="372"/>
    </row>
    <row r="15" spans="2:15" ht="20.100000000000001" customHeight="1"/>
  </sheetData>
  <mergeCells count="3">
    <mergeCell ref="C6:G6"/>
    <mergeCell ref="I6:M6"/>
    <mergeCell ref="B3:F3"/>
  </mergeCells>
  <hyperlinks>
    <hyperlink ref="O6" location="INDEX!B10" display="Back to index" xr:uid="{00000000-0004-0000-1E00-000000000000}"/>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D1005D"/>
  </sheetPr>
  <dimension ref="B1:Q41"/>
  <sheetViews>
    <sheetView showGridLines="0" workbookViewId="0">
      <selection activeCell="C1" sqref="C1:O1048576"/>
    </sheetView>
  </sheetViews>
  <sheetFormatPr defaultRowHeight="16.5"/>
  <cols>
    <col min="1" max="1" width="12.7109375" style="204" customWidth="1"/>
    <col min="2" max="2" width="15.7109375" style="204" customWidth="1"/>
    <col min="3" max="8" width="11.7109375" style="204" customWidth="1"/>
    <col min="9" max="9" width="5.7109375" style="204" customWidth="1"/>
    <col min="10" max="15" width="11.7109375" style="204" customWidth="1"/>
    <col min="16" max="16" width="9.140625" style="204"/>
    <col min="17" max="17" width="15.85546875" style="204" customWidth="1"/>
    <col min="18" max="16384" width="9.140625" style="204"/>
  </cols>
  <sheetData>
    <row r="1" spans="2:17" ht="15" customHeight="1"/>
    <row r="2" spans="2:17" ht="15" customHeight="1">
      <c r="B2" s="1585" t="s">
        <v>2154</v>
      </c>
      <c r="C2" s="1585"/>
      <c r="D2" s="1056" t="s">
        <v>500</v>
      </c>
      <c r="E2" s="1015"/>
      <c r="F2" s="362"/>
    </row>
    <row r="3" spans="2:17" ht="15" customHeight="1">
      <c r="B3" s="1585" t="str">
        <f>'[3]Template 32'!$B$3:$E$3</f>
        <v>Composition of collateral for exposures to CCR</v>
      </c>
      <c r="C3" s="1585"/>
      <c r="D3" s="1585"/>
      <c r="E3" s="1585"/>
      <c r="F3" s="362"/>
    </row>
    <row r="4" spans="2:17" ht="15" customHeight="1">
      <c r="B4" s="835" t="s">
        <v>1676</v>
      </c>
      <c r="C4" s="835"/>
      <c r="O4" s="590"/>
    </row>
    <row r="5" spans="2:17" ht="15" customHeight="1">
      <c r="B5" s="800"/>
      <c r="C5" s="800"/>
      <c r="O5" s="590"/>
    </row>
    <row r="6" spans="2:17" ht="15" customHeight="1">
      <c r="B6" s="589"/>
      <c r="C6" s="1586" t="s">
        <v>501</v>
      </c>
      <c r="D6" s="1586"/>
      <c r="E6" s="1586"/>
      <c r="F6" s="1586"/>
      <c r="G6" s="1586"/>
      <c r="H6" s="1586"/>
      <c r="I6" s="589"/>
      <c r="J6" s="1586" t="s">
        <v>2115</v>
      </c>
      <c r="K6" s="1586"/>
      <c r="L6" s="1586"/>
      <c r="M6" s="1586"/>
      <c r="N6" s="1586"/>
      <c r="O6" s="1586"/>
      <c r="Q6" s="1443" t="s">
        <v>2234</v>
      </c>
    </row>
    <row r="7" spans="2:17" ht="15" customHeight="1">
      <c r="B7" s="589"/>
      <c r="C7" s="780" t="s">
        <v>84</v>
      </c>
      <c r="D7" s="780" t="s">
        <v>85</v>
      </c>
      <c r="E7" s="780" t="s">
        <v>86</v>
      </c>
      <c r="F7" s="780" t="s">
        <v>87</v>
      </c>
      <c r="G7" s="780" t="s">
        <v>88</v>
      </c>
      <c r="H7" s="780" t="s">
        <v>89</v>
      </c>
      <c r="I7" s="589"/>
      <c r="J7" s="780" t="s">
        <v>84</v>
      </c>
      <c r="K7" s="780" t="s">
        <v>85</v>
      </c>
      <c r="L7" s="780" t="s">
        <v>86</v>
      </c>
      <c r="M7" s="780" t="s">
        <v>87</v>
      </c>
      <c r="N7" s="780" t="s">
        <v>88</v>
      </c>
      <c r="O7" s="780" t="s">
        <v>89</v>
      </c>
    </row>
    <row r="8" spans="2:17" ht="20.100000000000001" customHeight="1">
      <c r="B8" s="1591"/>
      <c r="C8" s="1587" t="s">
        <v>152</v>
      </c>
      <c r="D8" s="1587"/>
      <c r="E8" s="1587"/>
      <c r="F8" s="1587"/>
      <c r="G8" s="1587" t="s">
        <v>153</v>
      </c>
      <c r="H8" s="1587"/>
      <c r="J8" s="1587" t="s">
        <v>152</v>
      </c>
      <c r="K8" s="1587"/>
      <c r="L8" s="1587"/>
      <c r="M8" s="1587"/>
      <c r="N8" s="1587" t="s">
        <v>153</v>
      </c>
      <c r="O8" s="1587"/>
    </row>
    <row r="9" spans="2:17" ht="26.25" customHeight="1">
      <c r="B9" s="1591"/>
      <c r="C9" s="1588" t="s">
        <v>154</v>
      </c>
      <c r="D9" s="1588"/>
      <c r="E9" s="1588" t="s">
        <v>155</v>
      </c>
      <c r="F9" s="1588"/>
      <c r="G9" s="1589" t="s">
        <v>154</v>
      </c>
      <c r="H9" s="1589" t="s">
        <v>155</v>
      </c>
      <c r="J9" s="1588" t="s">
        <v>154</v>
      </c>
      <c r="K9" s="1588"/>
      <c r="L9" s="1588" t="s">
        <v>155</v>
      </c>
      <c r="M9" s="1588"/>
      <c r="N9" s="1589" t="s">
        <v>154</v>
      </c>
      <c r="O9" s="1589" t="s">
        <v>155</v>
      </c>
    </row>
    <row r="10" spans="2:17" ht="27.75" customHeight="1" thickBot="1">
      <c r="B10" s="1590"/>
      <c r="C10" s="280" t="s">
        <v>156</v>
      </c>
      <c r="D10" s="280" t="s">
        <v>157</v>
      </c>
      <c r="E10" s="280" t="s">
        <v>156</v>
      </c>
      <c r="F10" s="280" t="s">
        <v>157</v>
      </c>
      <c r="G10" s="1590"/>
      <c r="H10" s="1590"/>
      <c r="J10" s="280" t="s">
        <v>156</v>
      </c>
      <c r="K10" s="280" t="s">
        <v>157</v>
      </c>
      <c r="L10" s="280" t="s">
        <v>156</v>
      </c>
      <c r="M10" s="280" t="s">
        <v>157</v>
      </c>
      <c r="N10" s="1590"/>
      <c r="O10" s="1590"/>
    </row>
    <row r="11" spans="2:17" ht="20.100000000000001" customHeight="1">
      <c r="B11" s="220" t="s">
        <v>158</v>
      </c>
      <c r="C11" s="1432">
        <v>0</v>
      </c>
      <c r="D11" s="1432">
        <v>20677.669457641467</v>
      </c>
      <c r="E11" s="1432">
        <v>311209.24616585625</v>
      </c>
      <c r="F11" s="1432">
        <v>245646.44344238957</v>
      </c>
      <c r="G11" s="1432">
        <v>0</v>
      </c>
      <c r="H11" s="1432">
        <v>0</v>
      </c>
      <c r="I11" s="1433"/>
      <c r="J11" s="1432">
        <v>0</v>
      </c>
      <c r="K11" s="1432">
        <v>62815.738515241967</v>
      </c>
      <c r="L11" s="1432">
        <v>164792.59671898154</v>
      </c>
      <c r="M11" s="1432">
        <v>286673.48554815963</v>
      </c>
      <c r="N11" s="1432">
        <v>0</v>
      </c>
      <c r="O11" s="1432">
        <v>37087.097609796299</v>
      </c>
    </row>
    <row r="12" spans="2:17" ht="20.100000000000001" customHeight="1">
      <c r="B12" s="219" t="s">
        <v>159</v>
      </c>
      <c r="C12" s="1434"/>
      <c r="D12" s="1434"/>
      <c r="E12" s="1434">
        <v>0</v>
      </c>
      <c r="F12" s="1434"/>
      <c r="G12" s="1434"/>
      <c r="H12" s="1434"/>
      <c r="I12" s="1433"/>
      <c r="J12" s="1434"/>
      <c r="K12" s="1434"/>
      <c r="L12" s="1434">
        <v>0</v>
      </c>
      <c r="M12" s="1434"/>
      <c r="N12" s="1434"/>
      <c r="O12" s="1434"/>
    </row>
    <row r="13" spans="2:17" ht="20.100000000000001" customHeight="1" thickBot="1">
      <c r="B13" s="285" t="s">
        <v>2</v>
      </c>
      <c r="C13" s="1435">
        <v>0</v>
      </c>
      <c r="D13" s="1435">
        <v>20677.669457641467</v>
      </c>
      <c r="E13" s="1435">
        <v>311209.24616585625</v>
      </c>
      <c r="F13" s="1435">
        <v>245646.44344238957</v>
      </c>
      <c r="G13" s="1435">
        <v>0</v>
      </c>
      <c r="H13" s="1435">
        <v>0</v>
      </c>
      <c r="I13" s="1433"/>
      <c r="J13" s="1435">
        <v>0</v>
      </c>
      <c r="K13" s="1435">
        <v>62815.738515241967</v>
      </c>
      <c r="L13" s="1435">
        <v>164792.59671898154</v>
      </c>
      <c r="M13" s="1435">
        <v>286673.48554815963</v>
      </c>
      <c r="N13" s="1435">
        <v>0</v>
      </c>
      <c r="O13" s="1435">
        <v>37087.097609796299</v>
      </c>
    </row>
    <row r="14" spans="2:17" ht="17.25" thickTop="1"/>
    <row r="15" spans="2:17" ht="16.5" customHeight="1">
      <c r="O15"/>
    </row>
    <row r="16" spans="2:17">
      <c r="O16"/>
    </row>
    <row r="19" spans="2:8" ht="24.95" customHeight="1"/>
    <row r="20" spans="2:8" ht="24.95" customHeight="1"/>
    <row r="21" spans="2:8" ht="15" customHeight="1"/>
    <row r="22" spans="2:8" ht="15" customHeight="1"/>
    <row r="23" spans="2:8" ht="15" customHeight="1"/>
    <row r="24" spans="2:8" ht="15" customHeight="1"/>
    <row r="30" spans="2:8">
      <c r="B30"/>
      <c r="C30"/>
      <c r="D30"/>
      <c r="E30"/>
      <c r="F30"/>
      <c r="G30"/>
      <c r="H30"/>
    </row>
    <row r="31" spans="2:8">
      <c r="B31"/>
      <c r="C31"/>
      <c r="D31"/>
      <c r="E31"/>
      <c r="F31"/>
      <c r="G31"/>
      <c r="H31"/>
    </row>
    <row r="32" spans="2:8">
      <c r="B32"/>
      <c r="C32"/>
      <c r="D32"/>
      <c r="E32"/>
      <c r="F32"/>
      <c r="G32"/>
      <c r="H32"/>
    </row>
    <row r="33" spans="2:9">
      <c r="B33"/>
      <c r="C33"/>
      <c r="D33"/>
      <c r="E33"/>
      <c r="F33"/>
      <c r="G33"/>
      <c r="H33"/>
      <c r="I33" s="206"/>
    </row>
    <row r="34" spans="2:9">
      <c r="B34"/>
      <c r="C34"/>
      <c r="D34"/>
      <c r="E34"/>
      <c r="F34"/>
      <c r="G34"/>
      <c r="H34"/>
    </row>
    <row r="35" spans="2:9">
      <c r="B35"/>
      <c r="C35"/>
      <c r="D35"/>
      <c r="E35"/>
      <c r="F35"/>
      <c r="G35"/>
      <c r="H35"/>
    </row>
    <row r="36" spans="2:9">
      <c r="B36"/>
      <c r="C36"/>
      <c r="D36"/>
      <c r="E36"/>
      <c r="F36"/>
      <c r="G36"/>
      <c r="H36"/>
    </row>
    <row r="37" spans="2:9">
      <c r="B37"/>
      <c r="C37"/>
      <c r="D37"/>
      <c r="E37"/>
      <c r="F37"/>
      <c r="G37"/>
      <c r="H37"/>
    </row>
    <row r="38" spans="2:9">
      <c r="B38"/>
      <c r="C38"/>
      <c r="D38"/>
      <c r="E38"/>
      <c r="F38"/>
      <c r="G38"/>
      <c r="H38"/>
    </row>
    <row r="39" spans="2:9">
      <c r="B39"/>
      <c r="C39"/>
      <c r="D39"/>
      <c r="E39"/>
      <c r="F39"/>
      <c r="G39"/>
      <c r="H39"/>
    </row>
    <row r="40" spans="2:9">
      <c r="B40"/>
      <c r="C40"/>
      <c r="D40"/>
      <c r="E40"/>
      <c r="F40"/>
      <c r="G40"/>
      <c r="H40"/>
    </row>
    <row r="41" spans="2:9">
      <c r="B41"/>
      <c r="C41"/>
      <c r="D41"/>
      <c r="E41"/>
      <c r="F41"/>
      <c r="G41"/>
      <c r="H41"/>
    </row>
  </sheetData>
  <mergeCells count="17">
    <mergeCell ref="J9:K9"/>
    <mergeCell ref="L9:M9"/>
    <mergeCell ref="N9:N10"/>
    <mergeCell ref="O9:O10"/>
    <mergeCell ref="B8:B10"/>
    <mergeCell ref="C8:F8"/>
    <mergeCell ref="G8:H8"/>
    <mergeCell ref="C9:D9"/>
    <mergeCell ref="E9:F9"/>
    <mergeCell ref="G9:G10"/>
    <mergeCell ref="H9:H10"/>
    <mergeCell ref="J8:M8"/>
    <mergeCell ref="B3:E3"/>
    <mergeCell ref="B2:C2"/>
    <mergeCell ref="C6:H6"/>
    <mergeCell ref="N8:O8"/>
    <mergeCell ref="J6:O6"/>
  </mergeCells>
  <hyperlinks>
    <hyperlink ref="Q6" location="INDEX!B10" display="Back to index" xr:uid="{00000000-0004-0000-1F00-000000000000}"/>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D1005D"/>
  </sheetPr>
  <dimension ref="A2:K36"/>
  <sheetViews>
    <sheetView showGridLines="0" showZeros="0" zoomScaleNormal="100" workbookViewId="0">
      <selection activeCell="C1" sqref="C1:I1048576"/>
    </sheetView>
  </sheetViews>
  <sheetFormatPr defaultRowHeight="15" customHeight="1"/>
  <cols>
    <col min="1" max="1" width="12.7109375" style="2" customWidth="1"/>
    <col min="2" max="2" width="40.7109375" style="2" customWidth="1"/>
    <col min="3" max="5" width="12.7109375" style="2" customWidth="1"/>
    <col min="6" max="6" width="5.7109375" style="2" customWidth="1"/>
    <col min="7" max="9" width="12.7109375" style="2" customWidth="1"/>
    <col min="10" max="10" width="9.140625" style="2"/>
    <col min="11" max="11" width="13.28515625" style="2" customWidth="1"/>
    <col min="12" max="13" width="9.140625" style="2"/>
    <col min="14" max="15" width="10.28515625" style="2" customWidth="1"/>
    <col min="16" max="16" width="10.7109375" style="2" customWidth="1"/>
    <col min="17" max="16384" width="9.140625" style="2"/>
  </cols>
  <sheetData>
    <row r="2" spans="2:11" ht="15" customHeight="1">
      <c r="B2" s="1448" t="s">
        <v>2155</v>
      </c>
      <c r="C2" s="1056" t="s">
        <v>500</v>
      </c>
      <c r="D2" s="509"/>
      <c r="E2" s="509"/>
      <c r="F2" s="216"/>
      <c r="G2" s="216"/>
    </row>
    <row r="3" spans="2:11" ht="15" customHeight="1">
      <c r="B3" s="1585" t="str">
        <f>'[3]Template 33'!$B$3:$C$3</f>
        <v>Credit derivatives exposures</v>
      </c>
      <c r="C3" s="1585"/>
      <c r="D3" s="509"/>
      <c r="E3" s="509"/>
      <c r="F3" s="216"/>
      <c r="G3" s="216"/>
    </row>
    <row r="4" spans="2:11" ht="15" customHeight="1">
      <c r="B4" s="835" t="s">
        <v>1676</v>
      </c>
      <c r="C4" s="835"/>
      <c r="D4" s="509"/>
      <c r="E4" s="509"/>
      <c r="F4" s="216"/>
      <c r="G4" s="216"/>
      <c r="I4" s="583"/>
    </row>
    <row r="5" spans="2:11" ht="15" customHeight="1">
      <c r="B5" s="800"/>
      <c r="C5" s="800"/>
      <c r="D5" s="774"/>
      <c r="E5" s="774"/>
      <c r="F5" s="216"/>
      <c r="G5" s="216"/>
      <c r="I5" s="773"/>
    </row>
    <row r="6" spans="2:11" ht="15" customHeight="1">
      <c r="B6" s="88"/>
      <c r="C6" s="1586" t="s">
        <v>2114</v>
      </c>
      <c r="D6" s="1586"/>
      <c r="E6" s="1586"/>
      <c r="F6" s="88"/>
      <c r="G6" s="1586" t="s">
        <v>2115</v>
      </c>
      <c r="H6" s="1586"/>
      <c r="I6" s="1586"/>
      <c r="K6" s="1443" t="s">
        <v>2234</v>
      </c>
    </row>
    <row r="7" spans="2:11" s="218" customFormat="1" ht="15" customHeight="1">
      <c r="B7" s="709"/>
      <c r="C7" s="780" t="s">
        <v>84</v>
      </c>
      <c r="D7" s="780" t="s">
        <v>85</v>
      </c>
      <c r="E7" s="780" t="s">
        <v>86</v>
      </c>
      <c r="F7" s="709"/>
      <c r="G7" s="780" t="s">
        <v>84</v>
      </c>
      <c r="H7" s="780" t="s">
        <v>85</v>
      </c>
      <c r="I7" s="780" t="s">
        <v>86</v>
      </c>
    </row>
    <row r="8" spans="2:11" ht="24.95" customHeight="1">
      <c r="B8" s="148"/>
      <c r="C8" s="1592" t="s">
        <v>1252</v>
      </c>
      <c r="D8" s="1592"/>
      <c r="E8" s="1593" t="s">
        <v>1253</v>
      </c>
      <c r="G8" s="1592" t="s">
        <v>1252</v>
      </c>
      <c r="H8" s="1592"/>
      <c r="I8" s="1593" t="s">
        <v>1253</v>
      </c>
    </row>
    <row r="9" spans="2:11" ht="24.95" customHeight="1">
      <c r="B9" s="49"/>
      <c r="C9" s="147" t="s">
        <v>1254</v>
      </c>
      <c r="D9" s="147" t="s">
        <v>1255</v>
      </c>
      <c r="E9" s="1594"/>
      <c r="G9" s="147" t="s">
        <v>1254</v>
      </c>
      <c r="H9" s="147" t="s">
        <v>1255</v>
      </c>
      <c r="I9" s="1594"/>
    </row>
    <row r="10" spans="2:11" ht="15" customHeight="1">
      <c r="B10" s="148" t="s">
        <v>1256</v>
      </c>
      <c r="C10" s="286"/>
      <c r="D10" s="286"/>
      <c r="E10" s="286"/>
      <c r="G10" s="1081">
        <v>0</v>
      </c>
      <c r="H10" s="1081">
        <v>0</v>
      </c>
      <c r="I10" s="1081">
        <v>0</v>
      </c>
    </row>
    <row r="11" spans="2:11" ht="15" customHeight="1">
      <c r="B11" s="102" t="s">
        <v>1257</v>
      </c>
      <c r="C11" s="867">
        <v>2000</v>
      </c>
      <c r="D11" s="867">
        <v>4000</v>
      </c>
      <c r="E11" s="867"/>
      <c r="G11" s="867">
        <v>2000</v>
      </c>
      <c r="H11" s="867">
        <v>4000</v>
      </c>
      <c r="I11" s="867"/>
    </row>
    <row r="12" spans="2:11" ht="15" customHeight="1">
      <c r="B12" s="53" t="s">
        <v>1258</v>
      </c>
      <c r="C12" s="867">
        <v>0</v>
      </c>
      <c r="D12" s="867">
        <v>0</v>
      </c>
      <c r="E12" s="867">
        <v>0</v>
      </c>
      <c r="G12" s="867">
        <v>0</v>
      </c>
      <c r="H12" s="867">
        <v>0</v>
      </c>
      <c r="I12" s="867">
        <v>0</v>
      </c>
    </row>
    <row r="13" spans="2:11" ht="15" customHeight="1">
      <c r="B13" s="53" t="s">
        <v>1259</v>
      </c>
      <c r="C13" s="867">
        <v>0</v>
      </c>
      <c r="D13" s="867">
        <v>0</v>
      </c>
      <c r="E13" s="867">
        <v>30000</v>
      </c>
      <c r="G13" s="867">
        <v>0</v>
      </c>
      <c r="H13" s="867">
        <v>0</v>
      </c>
      <c r="I13" s="867">
        <v>30000</v>
      </c>
    </row>
    <row r="14" spans="2:11" ht="15" customHeight="1">
      <c r="B14" s="53" t="s">
        <v>1253</v>
      </c>
      <c r="C14" s="867">
        <v>0</v>
      </c>
      <c r="D14" s="867">
        <v>0</v>
      </c>
      <c r="E14" s="867">
        <v>0</v>
      </c>
      <c r="G14" s="867">
        <v>0</v>
      </c>
      <c r="H14" s="867">
        <v>0</v>
      </c>
      <c r="I14" s="867">
        <v>0</v>
      </c>
    </row>
    <row r="15" spans="2:11" ht="15" customHeight="1">
      <c r="B15" s="150" t="s">
        <v>1260</v>
      </c>
      <c r="C15" s="1082">
        <v>2000</v>
      </c>
      <c r="D15" s="1082">
        <v>4000</v>
      </c>
      <c r="E15" s="1082">
        <v>30000</v>
      </c>
      <c r="G15" s="1082">
        <v>2000</v>
      </c>
      <c r="H15" s="1082">
        <v>4000</v>
      </c>
      <c r="I15" s="1082">
        <v>30000</v>
      </c>
    </row>
    <row r="16" spans="2:11" ht="15" customHeight="1">
      <c r="B16" s="150" t="s">
        <v>1261</v>
      </c>
      <c r="C16" s="867">
        <v>0</v>
      </c>
      <c r="D16" s="867">
        <v>0</v>
      </c>
      <c r="E16" s="867">
        <v>0</v>
      </c>
      <c r="G16" s="867">
        <v>0</v>
      </c>
      <c r="H16" s="867">
        <v>0</v>
      </c>
      <c r="I16" s="867">
        <v>0</v>
      </c>
    </row>
    <row r="17" spans="1:9" ht="15" customHeight="1">
      <c r="B17" s="53" t="s">
        <v>1262</v>
      </c>
      <c r="C17" s="867">
        <v>182</v>
      </c>
      <c r="D17" s="867">
        <v>0</v>
      </c>
      <c r="E17" s="867">
        <v>0</v>
      </c>
      <c r="G17" s="867">
        <v>182</v>
      </c>
      <c r="H17" s="867">
        <v>0</v>
      </c>
      <c r="I17" s="867">
        <v>0</v>
      </c>
    </row>
    <row r="18" spans="1:9" ht="15" customHeight="1" thickBot="1">
      <c r="B18" s="264" t="s">
        <v>1263</v>
      </c>
      <c r="C18" s="1083">
        <v>93</v>
      </c>
      <c r="D18" s="1083">
        <v>0</v>
      </c>
      <c r="E18" s="1083">
        <v>650</v>
      </c>
      <c r="G18" s="1083">
        <v>91</v>
      </c>
      <c r="H18" s="1083">
        <v>0</v>
      </c>
      <c r="I18" s="1083">
        <v>1391</v>
      </c>
    </row>
    <row r="19" spans="1:9" ht="15" customHeight="1" thickTop="1">
      <c r="B19" s="39"/>
      <c r="C19" s="145"/>
      <c r="D19" s="145"/>
      <c r="E19" s="145"/>
    </row>
    <row r="20" spans="1:9" ht="15" customHeight="1">
      <c r="I20"/>
    </row>
    <row r="21" spans="1:9" ht="15" customHeight="1">
      <c r="I21"/>
    </row>
    <row r="22" spans="1:9" ht="15" customHeight="1">
      <c r="A22" s="39"/>
      <c r="F22" s="39"/>
      <c r="G22" s="39"/>
    </row>
    <row r="23" spans="1:9" s="88" customFormat="1" ht="15" customHeight="1">
      <c r="F23" s="151"/>
    </row>
    <row r="24" spans="1:9" s="6" customFormat="1" ht="24.95" customHeight="1"/>
    <row r="25" spans="1:9" s="6" customFormat="1" ht="24.95" customHeight="1"/>
    <row r="26" spans="1:9" ht="15" customHeight="1">
      <c r="G26" s="149">
        <v>0</v>
      </c>
      <c r="H26" s="149">
        <v>0</v>
      </c>
    </row>
    <row r="27" spans="1:9" ht="15" customHeight="1">
      <c r="G27" s="149">
        <v>0</v>
      </c>
      <c r="H27" s="149">
        <v>0</v>
      </c>
    </row>
    <row r="28" spans="1:9" ht="15" customHeight="1">
      <c r="G28" s="149">
        <v>0</v>
      </c>
      <c r="H28" s="149">
        <v>0</v>
      </c>
    </row>
    <row r="29" spans="1:9" ht="15" customHeight="1">
      <c r="G29" s="149">
        <v>0</v>
      </c>
      <c r="H29" s="149">
        <v>0</v>
      </c>
    </row>
    <row r="30" spans="1:9" ht="15" customHeight="1">
      <c r="G30" s="149">
        <v>0</v>
      </c>
      <c r="H30" s="149">
        <v>0</v>
      </c>
    </row>
    <row r="31" spans="1:9" ht="15" customHeight="1">
      <c r="G31" s="149">
        <v>0</v>
      </c>
      <c r="H31" s="149">
        <v>0</v>
      </c>
    </row>
    <row r="32" spans="1:9" ht="15" customHeight="1">
      <c r="G32" s="149">
        <v>0</v>
      </c>
      <c r="H32" s="149">
        <v>0</v>
      </c>
    </row>
    <row r="33" spans="2:8" ht="15" customHeight="1">
      <c r="G33" s="149">
        <v>0</v>
      </c>
      <c r="H33" s="149">
        <v>0</v>
      </c>
    </row>
    <row r="34" spans="2:8" ht="15" customHeight="1">
      <c r="G34" s="149">
        <v>0</v>
      </c>
      <c r="H34" s="149">
        <v>0</v>
      </c>
    </row>
    <row r="35" spans="2:8" ht="12">
      <c r="B35" s="1595"/>
      <c r="C35" s="1595"/>
      <c r="D35" s="1595"/>
      <c r="E35" s="1595"/>
      <c r="F35" s="152"/>
      <c r="G35" s="149">
        <v>0</v>
      </c>
      <c r="H35" s="149">
        <v>0</v>
      </c>
    </row>
    <row r="36" spans="2:8" ht="15" customHeight="1">
      <c r="G36" s="149">
        <v>0</v>
      </c>
      <c r="H36" s="149">
        <v>0</v>
      </c>
    </row>
  </sheetData>
  <mergeCells count="8">
    <mergeCell ref="B3:C3"/>
    <mergeCell ref="G8:H8"/>
    <mergeCell ref="I8:I9"/>
    <mergeCell ref="B35:E35"/>
    <mergeCell ref="C8:D8"/>
    <mergeCell ref="E8:E9"/>
    <mergeCell ref="G6:I6"/>
    <mergeCell ref="C6:E6"/>
  </mergeCells>
  <hyperlinks>
    <hyperlink ref="K6" location="INDEX!B10" display="Back to index" xr:uid="{00000000-0004-0000-2000-000000000000}"/>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D1005D"/>
  </sheetPr>
  <dimension ref="B1:L38"/>
  <sheetViews>
    <sheetView showGridLines="0" showZeros="0" zoomScaleNormal="100" workbookViewId="0">
      <selection activeCell="C1" sqref="C1:G1048576"/>
    </sheetView>
  </sheetViews>
  <sheetFormatPr defaultRowHeight="15" customHeight="1"/>
  <cols>
    <col min="1" max="1" width="12.7109375" style="154" customWidth="1"/>
    <col min="2" max="2" width="40.7109375" style="154" customWidth="1"/>
    <col min="3" max="4" width="15.7109375" style="154" customWidth="1"/>
    <col min="5" max="5" width="5.7109375" style="154" customWidth="1"/>
    <col min="6" max="6" width="15.7109375" style="161" customWidth="1"/>
    <col min="7" max="7" width="15.7109375" style="154" customWidth="1"/>
    <col min="8" max="8" width="9.140625" style="154"/>
    <col min="9" max="9" width="14.140625" style="154" customWidth="1"/>
    <col min="10" max="16384" width="9.140625" style="154"/>
  </cols>
  <sheetData>
    <row r="1" spans="2:12" ht="15" customHeight="1">
      <c r="B1" s="153"/>
    </row>
    <row r="2" spans="2:12" ht="15" customHeight="1">
      <c r="B2" s="1448" t="s">
        <v>2156</v>
      </c>
      <c r="C2" s="1056" t="s">
        <v>500</v>
      </c>
    </row>
    <row r="3" spans="2:12" ht="15" customHeight="1">
      <c r="B3" s="1585" t="str">
        <f>'[3]Template 34'!$B$3:$C$3</f>
        <v>Market risk under the standardised approach</v>
      </c>
      <c r="C3" s="1585"/>
    </row>
    <row r="4" spans="2:12" ht="15" customHeight="1">
      <c r="B4" s="835" t="s">
        <v>1676</v>
      </c>
      <c r="C4" s="835"/>
    </row>
    <row r="5" spans="2:12" ht="15" customHeight="1">
      <c r="D5" s="772"/>
      <c r="G5" s="579"/>
    </row>
    <row r="6" spans="2:12" ht="15" customHeight="1">
      <c r="C6" s="1586" t="s">
        <v>2114</v>
      </c>
      <c r="D6" s="1586"/>
      <c r="F6" s="1586" t="s">
        <v>2115</v>
      </c>
      <c r="G6" s="1586"/>
      <c r="I6" s="1443" t="s">
        <v>2234</v>
      </c>
    </row>
    <row r="7" spans="2:12" ht="15" customHeight="1">
      <c r="C7" s="780" t="s">
        <v>84</v>
      </c>
      <c r="D7" s="780" t="s">
        <v>85</v>
      </c>
      <c r="F7" s="780" t="s">
        <v>84</v>
      </c>
      <c r="G7" s="780" t="s">
        <v>85</v>
      </c>
    </row>
    <row r="8" spans="2:12" ht="38.25" customHeight="1">
      <c r="B8" s="574"/>
      <c r="C8" s="1372" t="s">
        <v>1</v>
      </c>
      <c r="D8" s="1372" t="s">
        <v>1264</v>
      </c>
      <c r="F8" s="1372" t="s">
        <v>1</v>
      </c>
      <c r="G8" s="1372" t="s">
        <v>1264</v>
      </c>
    </row>
    <row r="9" spans="2:12" ht="15" customHeight="1">
      <c r="B9" s="157" t="s">
        <v>1265</v>
      </c>
      <c r="C9" s="293"/>
      <c r="D9" s="293"/>
      <c r="F9" s="293"/>
      <c r="G9" s="293"/>
      <c r="K9"/>
      <c r="L9"/>
    </row>
    <row r="10" spans="2:12" ht="15" customHeight="1">
      <c r="B10" s="255" t="s">
        <v>1266</v>
      </c>
      <c r="C10" s="290">
        <v>66219.818172753134</v>
      </c>
      <c r="D10" s="290">
        <v>5297.5854538202511</v>
      </c>
      <c r="F10" s="290">
        <v>41920.94</v>
      </c>
      <c r="G10" s="290">
        <v>3353.6752000000001</v>
      </c>
      <c r="K10"/>
      <c r="L10"/>
    </row>
    <row r="11" spans="2:12" ht="15" customHeight="1">
      <c r="B11" s="255" t="s">
        <v>1267</v>
      </c>
      <c r="C11" s="290">
        <v>551.13316840000005</v>
      </c>
      <c r="D11" s="290">
        <v>44.090653472000007</v>
      </c>
      <c r="F11" s="290">
        <v>1439.5508750000001</v>
      </c>
      <c r="G11" s="290">
        <v>115.16407000000001</v>
      </c>
      <c r="K11"/>
      <c r="L11"/>
    </row>
    <row r="12" spans="2:12" ht="15" customHeight="1">
      <c r="B12" s="255" t="s">
        <v>1268</v>
      </c>
      <c r="C12" s="290">
        <v>371521.46670457872</v>
      </c>
      <c r="D12" s="290">
        <v>29721.717336366299</v>
      </c>
      <c r="F12" s="290">
        <v>378227.10471901228</v>
      </c>
      <c r="G12" s="290">
        <v>30258.168377520982</v>
      </c>
      <c r="K12"/>
      <c r="L12"/>
    </row>
    <row r="13" spans="2:12" ht="15" customHeight="1">
      <c r="B13" s="255" t="s">
        <v>1269</v>
      </c>
      <c r="C13" s="290">
        <v>447.31545616249997</v>
      </c>
      <c r="D13" s="290">
        <v>35.785236492999999</v>
      </c>
      <c r="F13" s="290">
        <v>369.36362948750002</v>
      </c>
      <c r="G13" s="290">
        <v>29.549090359000001</v>
      </c>
    </row>
    <row r="14" spans="2:12" ht="15" customHeight="1">
      <c r="B14" s="158" t="s">
        <v>1270</v>
      </c>
      <c r="C14" s="289"/>
      <c r="D14" s="289"/>
      <c r="F14" s="289"/>
      <c r="G14" s="289"/>
    </row>
    <row r="15" spans="2:12" ht="15" customHeight="1">
      <c r="B15" s="255" t="s">
        <v>1271</v>
      </c>
      <c r="C15" s="294"/>
      <c r="D15" s="294"/>
      <c r="F15" s="294"/>
      <c r="G15" s="294"/>
    </row>
    <row r="16" spans="2:12" ht="15" customHeight="1">
      <c r="B16" s="255" t="s">
        <v>1272</v>
      </c>
      <c r="C16" s="290"/>
      <c r="D16" s="290"/>
      <c r="F16" s="290"/>
      <c r="G16" s="290"/>
    </row>
    <row r="17" spans="2:8" ht="15" customHeight="1">
      <c r="B17" s="255" t="s">
        <v>1273</v>
      </c>
      <c r="C17" s="290"/>
      <c r="D17" s="290"/>
      <c r="F17" s="290"/>
      <c r="G17" s="290"/>
    </row>
    <row r="18" spans="2:8" ht="15" customHeight="1">
      <c r="B18" s="158" t="s">
        <v>1274</v>
      </c>
      <c r="C18" s="290"/>
      <c r="D18" s="290"/>
      <c r="F18" s="290"/>
      <c r="G18" s="290"/>
    </row>
    <row r="19" spans="2:8" ht="15" customHeight="1" thickBot="1">
      <c r="B19" s="159" t="s">
        <v>2</v>
      </c>
      <c r="C19" s="160">
        <f>SUM(C10:C13)+SUM(C15:C18)</f>
        <v>438739.73350189434</v>
      </c>
      <c r="D19" s="160">
        <f>SUM(D10:D13)+SUM(D15:D18)</f>
        <v>35099.178680151548</v>
      </c>
      <c r="F19" s="160">
        <f>SUM(F10:F13)+SUM(F15:F18)</f>
        <v>421956.95922349981</v>
      </c>
      <c r="G19" s="160">
        <f>SUM(G10:G13)+SUM(G15:G18)</f>
        <v>33756.556737879982</v>
      </c>
    </row>
    <row r="20" spans="2:8" ht="15" customHeight="1" thickTop="1">
      <c r="B20" s="153"/>
      <c r="C20" s="155"/>
      <c r="D20" s="155"/>
    </row>
    <row r="21" spans="2:8" ht="27" customHeight="1">
      <c r="B21" s="1596"/>
      <c r="C21" s="1596"/>
      <c r="D21" s="1596"/>
      <c r="G21"/>
    </row>
    <row r="22" spans="2:8" ht="15" customHeight="1">
      <c r="C22" s="161"/>
      <c r="E22" s="162"/>
      <c r="G22"/>
    </row>
    <row r="23" spans="2:8" ht="15" customHeight="1">
      <c r="E23" s="153"/>
    </row>
    <row r="25" spans="2:8" s="163" customFormat="1" ht="24.95" customHeight="1">
      <c r="F25" s="164"/>
      <c r="G25" s="164"/>
      <c r="H25" s="164"/>
    </row>
    <row r="27" spans="2:8" ht="15" customHeight="1">
      <c r="E27" s="165"/>
    </row>
    <row r="28" spans="2:8" ht="15" customHeight="1">
      <c r="E28" s="165"/>
    </row>
    <row r="29" spans="2:8" ht="15" customHeight="1">
      <c r="E29" s="165"/>
    </row>
    <row r="30" spans="2:8" ht="15" customHeight="1">
      <c r="E30" s="165"/>
    </row>
    <row r="32" spans="2:8" ht="15" customHeight="1">
      <c r="E32" s="166"/>
      <c r="F32" s="167"/>
      <c r="G32" s="166"/>
    </row>
    <row r="35" spans="2:8" s="161" customFormat="1" ht="15" customHeight="1">
      <c r="E35" s="154"/>
      <c r="G35" s="154"/>
      <c r="H35" s="154"/>
    </row>
    <row r="36" spans="2:8" s="161" customFormat="1" ht="15" customHeight="1">
      <c r="E36" s="154"/>
      <c r="G36" s="154"/>
      <c r="H36" s="154"/>
    </row>
    <row r="37" spans="2:8" s="161" customFormat="1" ht="11.25">
      <c r="B37" s="1597"/>
      <c r="C37" s="1597"/>
      <c r="D37" s="1597"/>
      <c r="E37" s="154"/>
      <c r="G37" s="154"/>
      <c r="H37" s="154"/>
    </row>
    <row r="38" spans="2:8" s="161" customFormat="1" ht="15" customHeight="1">
      <c r="B38" s="168"/>
      <c r="C38" s="168"/>
      <c r="D38" s="168"/>
      <c r="E38" s="154"/>
      <c r="G38" s="154"/>
      <c r="H38" s="154"/>
    </row>
  </sheetData>
  <mergeCells count="5">
    <mergeCell ref="B21:D21"/>
    <mergeCell ref="B37:D37"/>
    <mergeCell ref="F6:G6"/>
    <mergeCell ref="C6:D6"/>
    <mergeCell ref="B3:C3"/>
  </mergeCells>
  <hyperlinks>
    <hyperlink ref="I6" location="INDEX!B10" display="Back to index" xr:uid="{00000000-0004-0000-2100-000000000000}"/>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D1005D"/>
  </sheetPr>
  <dimension ref="B2:I24"/>
  <sheetViews>
    <sheetView showGridLines="0" showZeros="0" zoomScaleNormal="100" workbookViewId="0">
      <selection activeCell="C1" sqref="C1:G1048576"/>
    </sheetView>
  </sheetViews>
  <sheetFormatPr defaultRowHeight="15" customHeight="1"/>
  <cols>
    <col min="1" max="1" width="12.7109375" style="162" customWidth="1"/>
    <col min="2" max="2" width="98" style="162" customWidth="1"/>
    <col min="3" max="4" width="15.7109375" style="162" customWidth="1"/>
    <col min="5" max="5" width="5.7109375" style="162" customWidth="1"/>
    <col min="6" max="7" width="15.7109375" style="162" customWidth="1"/>
    <col min="8" max="8" width="8.7109375" style="162" customWidth="1"/>
    <col min="9" max="9" width="12.7109375" style="162" customWidth="1"/>
    <col min="10" max="16384" width="9.140625" style="162"/>
  </cols>
  <sheetData>
    <row r="2" spans="2:9" ht="15" customHeight="1">
      <c r="B2" s="363" t="s">
        <v>2157</v>
      </c>
      <c r="D2" s="1056" t="s">
        <v>500</v>
      </c>
    </row>
    <row r="3" spans="2:9" ht="15" customHeight="1">
      <c r="B3" s="365" t="str">
        <f>'[3]Template 35'!$B$3</f>
        <v>Market risk under the IMA</v>
      </c>
    </row>
    <row r="4" spans="2:9" ht="15" customHeight="1">
      <c r="B4" s="835" t="s">
        <v>1676</v>
      </c>
      <c r="C4" s="835"/>
      <c r="G4" s="579"/>
    </row>
    <row r="5" spans="2:9" ht="15" customHeight="1">
      <c r="B5" s="800"/>
      <c r="C5" s="800"/>
      <c r="G5" s="772"/>
    </row>
    <row r="6" spans="2:9" ht="15" customHeight="1">
      <c r="C6" s="1598" t="s">
        <v>2114</v>
      </c>
      <c r="D6" s="1598"/>
      <c r="F6" s="1598" t="s">
        <v>2115</v>
      </c>
      <c r="G6" s="1598"/>
      <c r="I6" s="1443" t="s">
        <v>2234</v>
      </c>
    </row>
    <row r="7" spans="2:9" s="580" customFormat="1" ht="15" customHeight="1">
      <c r="C7" s="780" t="s">
        <v>84</v>
      </c>
      <c r="D7" s="780" t="s">
        <v>85</v>
      </c>
      <c r="F7" s="780" t="s">
        <v>84</v>
      </c>
      <c r="G7" s="780" t="s">
        <v>85</v>
      </c>
    </row>
    <row r="8" spans="2:9" ht="35.1" customHeight="1">
      <c r="B8" s="574"/>
      <c r="C8" s="1372" t="s">
        <v>1</v>
      </c>
      <c r="D8" s="1372" t="s">
        <v>1264</v>
      </c>
      <c r="F8" s="1372" t="s">
        <v>1</v>
      </c>
      <c r="G8" s="1372" t="s">
        <v>1264</v>
      </c>
      <c r="I8"/>
    </row>
    <row r="9" spans="2:9" ht="15" customHeight="1">
      <c r="B9" s="157" t="s">
        <v>1275</v>
      </c>
      <c r="C9" s="288">
        <v>99851.429259660887</v>
      </c>
      <c r="D9" s="288">
        <v>7988.1143407728705</v>
      </c>
      <c r="F9" s="288">
        <f>+G9*12.5</f>
        <v>181236.83411626521</v>
      </c>
      <c r="G9" s="288">
        <v>14498.946729301217</v>
      </c>
    </row>
    <row r="10" spans="2:9" ht="15" customHeight="1">
      <c r="B10" s="255" t="s">
        <v>1276</v>
      </c>
      <c r="C10" s="291"/>
      <c r="D10" s="290">
        <v>1819.6090197767012</v>
      </c>
      <c r="F10" s="291"/>
      <c r="G10" s="290">
        <v>4998.0624757023097</v>
      </c>
      <c r="H10"/>
    </row>
    <row r="11" spans="2:9" ht="24.95" customHeight="1">
      <c r="B11" s="253" t="s">
        <v>1277</v>
      </c>
      <c r="C11" s="889"/>
      <c r="D11" s="290">
        <v>7988.1143407728705</v>
      </c>
      <c r="F11" s="889"/>
      <c r="G11" s="290">
        <v>14498.946729301217</v>
      </c>
    </row>
    <row r="12" spans="2:9" ht="15" customHeight="1">
      <c r="B12" s="158" t="s">
        <v>1278</v>
      </c>
      <c r="C12" s="290">
        <v>767583.18931160658</v>
      </c>
      <c r="D12" s="290">
        <v>61406.655144928525</v>
      </c>
      <c r="F12" s="290">
        <f>+G12*12.5</f>
        <v>545744.82995509985</v>
      </c>
      <c r="G12" s="290">
        <v>43659.586396407991</v>
      </c>
    </row>
    <row r="13" spans="2:9" ht="15" customHeight="1">
      <c r="B13" s="253" t="s">
        <v>1279</v>
      </c>
      <c r="C13" s="291"/>
      <c r="D13" s="290">
        <v>17539.605006153342</v>
      </c>
      <c r="F13" s="291"/>
      <c r="G13" s="290">
        <v>12030.0798605089</v>
      </c>
    </row>
    <row r="14" spans="2:9" ht="24.95" customHeight="1">
      <c r="B14" s="253" t="s">
        <v>1280</v>
      </c>
      <c r="C14" s="889"/>
      <c r="D14" s="290">
        <v>61406.655144928525</v>
      </c>
      <c r="F14" s="889"/>
      <c r="G14" s="290">
        <v>43659.586396407991</v>
      </c>
    </row>
    <row r="15" spans="2:9" ht="15" customHeight="1">
      <c r="B15" s="158" t="s">
        <v>1281</v>
      </c>
      <c r="C15" s="290">
        <v>0</v>
      </c>
      <c r="D15" s="290">
        <v>0</v>
      </c>
      <c r="F15" s="290"/>
      <c r="G15" s="290"/>
    </row>
    <row r="16" spans="2:9" ht="15" customHeight="1">
      <c r="B16" s="253" t="s">
        <v>1282</v>
      </c>
      <c r="C16" s="291"/>
      <c r="D16" s="290"/>
      <c r="F16" s="291"/>
      <c r="G16" s="290"/>
    </row>
    <row r="17" spans="2:7" ht="15" customHeight="1">
      <c r="B17" s="253" t="s">
        <v>1283</v>
      </c>
      <c r="C17" s="889"/>
      <c r="D17" s="290"/>
      <c r="F17" s="889"/>
      <c r="G17" s="290"/>
    </row>
    <row r="18" spans="2:7" ht="15" customHeight="1">
      <c r="B18" s="158" t="s">
        <v>1284</v>
      </c>
      <c r="C18" s="290">
        <v>0</v>
      </c>
      <c r="D18" s="290">
        <v>0</v>
      </c>
      <c r="F18" s="290"/>
      <c r="G18" s="290"/>
    </row>
    <row r="19" spans="2:7" ht="15" customHeight="1">
      <c r="B19" s="253" t="s">
        <v>1285</v>
      </c>
      <c r="C19" s="291"/>
      <c r="D19" s="290"/>
      <c r="F19" s="291"/>
      <c r="G19" s="290"/>
    </row>
    <row r="20" spans="2:7" ht="15" customHeight="1">
      <c r="B20" s="253" t="s">
        <v>1286</v>
      </c>
      <c r="C20" s="890"/>
      <c r="D20" s="292"/>
      <c r="F20" s="890"/>
      <c r="G20" s="292"/>
    </row>
    <row r="21" spans="2:7" ht="24.95" customHeight="1">
      <c r="B21" s="253" t="s">
        <v>1287</v>
      </c>
      <c r="C21" s="889"/>
      <c r="D21" s="292"/>
      <c r="F21" s="889"/>
      <c r="G21" s="292"/>
    </row>
    <row r="22" spans="2:7" ht="15" customHeight="1">
      <c r="B22" s="158" t="s">
        <v>1288</v>
      </c>
      <c r="C22" s="292">
        <v>0</v>
      </c>
      <c r="D22" s="292">
        <v>0</v>
      </c>
      <c r="F22" s="292"/>
      <c r="G22" s="292"/>
    </row>
    <row r="23" spans="2:7" ht="15" customHeight="1" thickBot="1">
      <c r="B23" s="159" t="s">
        <v>2</v>
      </c>
      <c r="C23" s="160">
        <v>867434.61857126746</v>
      </c>
      <c r="D23" s="160">
        <v>69394.769485701399</v>
      </c>
      <c r="F23" s="160">
        <f>F9+F12+F15+F18+F22</f>
        <v>726981.66407136503</v>
      </c>
      <c r="G23" s="160">
        <f>G9+G12+G15+G18+G22</f>
        <v>58158.533125709204</v>
      </c>
    </row>
    <row r="24" spans="2:7" s="154" customFormat="1" ht="15" customHeight="1" thickTop="1">
      <c r="B24" s="162"/>
      <c r="C24" s="162"/>
      <c r="D24" s="162"/>
    </row>
  </sheetData>
  <mergeCells count="2">
    <mergeCell ref="F6:G6"/>
    <mergeCell ref="C6:D6"/>
  </mergeCells>
  <hyperlinks>
    <hyperlink ref="I6" location="INDEX!B10" display="Back to index" xr:uid="{00000000-0004-0000-2200-000000000000}"/>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D1005D"/>
  </sheetPr>
  <dimension ref="A2:S21"/>
  <sheetViews>
    <sheetView showGridLines="0" showZeros="0" zoomScaleNormal="100" workbookViewId="0">
      <selection activeCell="C1" sqref="C1:Q1048576"/>
    </sheetView>
  </sheetViews>
  <sheetFormatPr defaultRowHeight="15" customHeight="1"/>
  <cols>
    <col min="1" max="1" width="12.7109375" style="162" customWidth="1"/>
    <col min="2" max="2" width="40.28515625" style="162" customWidth="1"/>
    <col min="3" max="8" width="10.7109375" style="162" customWidth="1"/>
    <col min="9" max="9" width="13.42578125" style="162" customWidth="1"/>
    <col min="10" max="10" width="5.7109375" style="162" customWidth="1"/>
    <col min="11" max="16" width="10.7109375" style="162" customWidth="1"/>
    <col min="17" max="17" width="12.5703125" style="162" customWidth="1"/>
    <col min="18" max="18" width="8.7109375" style="162" customWidth="1"/>
    <col min="19" max="19" width="12.7109375" style="162" customWidth="1"/>
    <col min="20" max="20" width="10.28515625" style="162" customWidth="1"/>
    <col min="21" max="21" width="10.7109375" style="162" customWidth="1"/>
    <col min="22" max="16384" width="9.140625" style="162"/>
  </cols>
  <sheetData>
    <row r="2" spans="1:19" ht="15" customHeight="1">
      <c r="B2" s="1446" t="s">
        <v>2158</v>
      </c>
      <c r="C2" s="1001"/>
      <c r="D2" s="1056" t="s">
        <v>500</v>
      </c>
      <c r="E2" s="1001"/>
      <c r="F2" s="1001"/>
      <c r="G2" s="1001"/>
      <c r="H2" s="833"/>
      <c r="I2" s="592"/>
    </row>
    <row r="3" spans="1:19" ht="15" customHeight="1">
      <c r="B3" s="1535" t="str">
        <f>'[3]Template 36'!$B$3:$G$3</f>
        <v>RWA flow statements of market risk exposures under the IMA</v>
      </c>
      <c r="C3" s="1535"/>
      <c r="D3" s="1535"/>
      <c r="E3" s="1535"/>
      <c r="F3" s="1535"/>
      <c r="G3" s="1535"/>
      <c r="H3" s="1535"/>
      <c r="I3" s="833"/>
    </row>
    <row r="4" spans="1:19" ht="15" customHeight="1">
      <c r="B4" s="835" t="s">
        <v>1676</v>
      </c>
      <c r="C4" s="835"/>
      <c r="I4" s="579"/>
      <c r="Q4" s="579"/>
    </row>
    <row r="5" spans="1:19" ht="15" customHeight="1">
      <c r="B5" s="800"/>
      <c r="C5" s="800"/>
      <c r="I5" s="772"/>
      <c r="Q5" s="772"/>
    </row>
    <row r="6" spans="1:19" ht="15" customHeight="1">
      <c r="B6" s="170"/>
      <c r="C6" s="1507" t="s">
        <v>2114</v>
      </c>
      <c r="D6" s="1507"/>
      <c r="E6" s="1507"/>
      <c r="F6" s="1507"/>
      <c r="G6" s="1507"/>
      <c r="H6" s="1507"/>
      <c r="I6" s="1507"/>
      <c r="J6"/>
      <c r="K6" s="1507" t="s">
        <v>2227</v>
      </c>
      <c r="L6" s="1507"/>
      <c r="M6" s="1507"/>
      <c r="N6" s="1507"/>
      <c r="O6" s="1507"/>
      <c r="P6" s="1507"/>
      <c r="Q6" s="1507"/>
      <c r="S6" s="1443" t="s">
        <v>2234</v>
      </c>
    </row>
    <row r="7" spans="1:19" ht="15" customHeight="1">
      <c r="B7" s="170"/>
      <c r="C7" s="780" t="s">
        <v>84</v>
      </c>
      <c r="D7" s="780" t="s">
        <v>85</v>
      </c>
      <c r="E7" s="780" t="s">
        <v>86</v>
      </c>
      <c r="F7" s="780" t="s">
        <v>87</v>
      </c>
      <c r="G7" s="780" t="s">
        <v>88</v>
      </c>
      <c r="H7" s="780" t="s">
        <v>89</v>
      </c>
      <c r="I7" s="780" t="s">
        <v>90</v>
      </c>
      <c r="J7"/>
      <c r="K7" s="780" t="s">
        <v>84</v>
      </c>
      <c r="L7" s="780" t="s">
        <v>85</v>
      </c>
      <c r="M7" s="780" t="s">
        <v>86</v>
      </c>
      <c r="N7" s="780" t="s">
        <v>87</v>
      </c>
      <c r="O7" s="780" t="s">
        <v>88</v>
      </c>
      <c r="P7" s="780" t="s">
        <v>89</v>
      </c>
      <c r="Q7" s="780" t="s">
        <v>90</v>
      </c>
      <c r="S7"/>
    </row>
    <row r="8" spans="1:19" ht="50.1" customHeight="1">
      <c r="A8" s="172"/>
      <c r="B8" s="574"/>
      <c r="C8" s="1359" t="s">
        <v>139</v>
      </c>
      <c r="D8" s="1359" t="s">
        <v>140</v>
      </c>
      <c r="E8" s="591" t="s">
        <v>141</v>
      </c>
      <c r="F8" s="1359" t="s">
        <v>1289</v>
      </c>
      <c r="G8" s="1359" t="s">
        <v>969</v>
      </c>
      <c r="H8" s="1359" t="s">
        <v>1290</v>
      </c>
      <c r="I8" s="1359" t="s">
        <v>1291</v>
      </c>
      <c r="K8" s="1359" t="s">
        <v>139</v>
      </c>
      <c r="L8" s="1359" t="s">
        <v>140</v>
      </c>
      <c r="M8" s="591" t="s">
        <v>141</v>
      </c>
      <c r="N8" s="1359" t="s">
        <v>1289</v>
      </c>
      <c r="O8" s="1359" t="s">
        <v>969</v>
      </c>
      <c r="P8" s="1359" t="s">
        <v>1290</v>
      </c>
      <c r="Q8" s="1359" t="s">
        <v>1291</v>
      </c>
    </row>
    <row r="9" spans="1:19" ht="27" customHeight="1">
      <c r="B9" s="173" t="s">
        <v>1187</v>
      </c>
      <c r="C9" s="174">
        <v>129082.93181753352</v>
      </c>
      <c r="D9" s="174">
        <v>608916.81564124278</v>
      </c>
      <c r="E9" s="174"/>
      <c r="F9" s="174"/>
      <c r="G9" s="174"/>
      <c r="H9" s="174">
        <v>737999.74745877623</v>
      </c>
      <c r="I9" s="174">
        <v>59039.9797967021</v>
      </c>
      <c r="J9" s="153"/>
      <c r="K9" s="174">
        <v>181236.83411626521</v>
      </c>
      <c r="L9" s="174">
        <v>545744.82995509997</v>
      </c>
      <c r="M9" s="174">
        <v>0</v>
      </c>
      <c r="N9" s="174">
        <v>0</v>
      </c>
      <c r="O9" s="174">
        <v>0</v>
      </c>
      <c r="P9" s="174">
        <v>726981.66407136514</v>
      </c>
      <c r="Q9" s="174">
        <v>58158.533125709204</v>
      </c>
    </row>
    <row r="10" spans="1:19" s="170" customFormat="1" ht="15" customHeight="1">
      <c r="A10" s="162"/>
      <c r="B10" s="56" t="s">
        <v>1292</v>
      </c>
      <c r="C10" s="346">
        <v>108835.76847733565</v>
      </c>
      <c r="D10" s="346">
        <v>477928.87861928396</v>
      </c>
      <c r="E10" s="347"/>
      <c r="F10" s="347"/>
      <c r="G10" s="347"/>
      <c r="H10" s="254">
        <v>586764.64709661959</v>
      </c>
      <c r="I10" s="254">
        <v>46941.171767729575</v>
      </c>
      <c r="J10" s="171"/>
      <c r="K10" s="346">
        <v>118761.05316998633</v>
      </c>
      <c r="L10" s="346">
        <v>395368.83169873868</v>
      </c>
      <c r="M10" s="347"/>
      <c r="N10" s="347"/>
      <c r="O10" s="347"/>
      <c r="P10" s="254">
        <v>514129.88486872503</v>
      </c>
      <c r="Q10" s="254">
        <v>41130.390789498</v>
      </c>
    </row>
    <row r="11" spans="1:19" s="172" customFormat="1" ht="15" customHeight="1">
      <c r="A11" s="162"/>
      <c r="B11" s="56" t="s">
        <v>1293</v>
      </c>
      <c r="C11" s="346">
        <v>20247.163340197876</v>
      </c>
      <c r="D11" s="346">
        <v>130987.93702195876</v>
      </c>
      <c r="E11" s="347"/>
      <c r="F11" s="347"/>
      <c r="G11" s="347"/>
      <c r="H11" s="254">
        <v>151235.10036215663</v>
      </c>
      <c r="I11" s="254">
        <v>12098.808028972531</v>
      </c>
      <c r="K11" s="346">
        <v>62475.780946278879</v>
      </c>
      <c r="L11" s="346">
        <v>150375.99825636126</v>
      </c>
      <c r="M11" s="347"/>
      <c r="N11" s="347"/>
      <c r="O11" s="347"/>
      <c r="P11" s="254">
        <v>212851.77920264011</v>
      </c>
      <c r="Q11" s="254">
        <v>17028.142336211207</v>
      </c>
    </row>
    <row r="12" spans="1:19" ht="15" customHeight="1">
      <c r="B12" s="53" t="s">
        <v>1294</v>
      </c>
      <c r="C12" s="346">
        <v>2497.9494070108904</v>
      </c>
      <c r="D12" s="346">
        <v>88257.125554957995</v>
      </c>
      <c r="E12" s="346"/>
      <c r="F12" s="346"/>
      <c r="G12" s="346"/>
      <c r="H12" s="254">
        <v>90755.074961968901</v>
      </c>
      <c r="I12" s="254">
        <v>7260.4059969575128</v>
      </c>
      <c r="K12" s="346">
        <v>-42228.617606081003</v>
      </c>
      <c r="L12" s="346">
        <v>-19388.061234402492</v>
      </c>
      <c r="M12" s="346"/>
      <c r="N12" s="346"/>
      <c r="O12" s="346"/>
      <c r="P12" s="254">
        <v>-61616.678840483488</v>
      </c>
      <c r="Q12" s="254">
        <v>-4929.3343072386779</v>
      </c>
    </row>
    <row r="13" spans="1:19" ht="15" customHeight="1">
      <c r="B13" s="53" t="s">
        <v>1295</v>
      </c>
      <c r="C13" s="346"/>
      <c r="D13" s="346"/>
      <c r="E13" s="346"/>
      <c r="F13" s="346"/>
      <c r="G13" s="346"/>
      <c r="H13" s="254"/>
      <c r="I13" s="254"/>
      <c r="K13" s="346"/>
      <c r="L13" s="346"/>
      <c r="M13" s="346"/>
      <c r="N13" s="346"/>
      <c r="O13" s="346"/>
      <c r="P13" s="254"/>
      <c r="Q13" s="254"/>
    </row>
    <row r="14" spans="1:19" ht="15" customHeight="1">
      <c r="B14" s="53" t="s">
        <v>1191</v>
      </c>
      <c r="C14" s="346"/>
      <c r="D14" s="346"/>
      <c r="E14" s="346"/>
      <c r="F14" s="346"/>
      <c r="G14" s="346"/>
      <c r="H14" s="254"/>
      <c r="I14" s="254"/>
      <c r="K14" s="346"/>
      <c r="L14" s="346"/>
      <c r="M14" s="346"/>
      <c r="N14" s="346"/>
      <c r="O14" s="346"/>
      <c r="P14" s="254"/>
      <c r="Q14" s="254"/>
    </row>
    <row r="15" spans="1:19" ht="15" customHeight="1">
      <c r="B15" s="102" t="s">
        <v>1192</v>
      </c>
      <c r="C15" s="346"/>
      <c r="D15" s="346"/>
      <c r="E15" s="346"/>
      <c r="F15" s="346"/>
      <c r="G15" s="346"/>
      <c r="H15" s="254"/>
      <c r="I15" s="254"/>
      <c r="K15" s="346"/>
      <c r="L15" s="346"/>
      <c r="M15" s="346"/>
      <c r="N15" s="346"/>
      <c r="O15" s="346"/>
      <c r="P15" s="254"/>
      <c r="Q15" s="254"/>
    </row>
    <row r="16" spans="1:19" ht="15" customHeight="1">
      <c r="B16" s="102" t="s">
        <v>1193</v>
      </c>
      <c r="C16" s="346"/>
      <c r="D16" s="346"/>
      <c r="E16" s="346"/>
      <c r="F16" s="346"/>
      <c r="G16" s="346"/>
      <c r="H16" s="254"/>
      <c r="I16" s="254"/>
      <c r="K16" s="346"/>
      <c r="L16" s="346"/>
      <c r="M16" s="346"/>
      <c r="N16" s="346"/>
      <c r="O16" s="346"/>
      <c r="P16" s="254"/>
      <c r="Q16" s="254"/>
    </row>
    <row r="17" spans="2:17" ht="15" customHeight="1">
      <c r="B17" s="53" t="s">
        <v>969</v>
      </c>
      <c r="C17" s="346"/>
      <c r="D17" s="346"/>
      <c r="E17" s="346"/>
      <c r="F17" s="346"/>
      <c r="G17" s="346"/>
      <c r="H17" s="254"/>
      <c r="I17" s="254"/>
      <c r="K17" s="346"/>
      <c r="L17" s="346"/>
      <c r="M17" s="346"/>
      <c r="N17" s="346"/>
      <c r="O17" s="346"/>
      <c r="P17" s="254"/>
      <c r="Q17" s="254"/>
    </row>
    <row r="18" spans="2:17" ht="26.25" customHeight="1">
      <c r="B18" s="56" t="s">
        <v>1296</v>
      </c>
      <c r="C18" s="346">
        <v>22745.112747208768</v>
      </c>
      <c r="D18" s="346">
        <v>219245.06257691677</v>
      </c>
      <c r="E18" s="347"/>
      <c r="F18" s="347"/>
      <c r="G18" s="347"/>
      <c r="H18" s="254">
        <v>241990.17532412554</v>
      </c>
      <c r="I18" s="254">
        <v>19359.214025930043</v>
      </c>
      <c r="K18" s="346">
        <v>20247.163340197876</v>
      </c>
      <c r="L18" s="346">
        <v>130987.93702195876</v>
      </c>
      <c r="M18" s="347"/>
      <c r="N18" s="347"/>
      <c r="O18" s="347"/>
      <c r="P18" s="254">
        <v>151235.10036215663</v>
      </c>
      <c r="Q18" s="254">
        <v>12098.808028972531</v>
      </c>
    </row>
    <row r="19" spans="2:17" ht="15" customHeight="1">
      <c r="B19" s="56" t="s">
        <v>1292</v>
      </c>
      <c r="C19" s="346">
        <v>77106.316512452118</v>
      </c>
      <c r="D19" s="346">
        <v>548338.12673468969</v>
      </c>
      <c r="E19" s="347"/>
      <c r="F19" s="347"/>
      <c r="G19" s="347"/>
      <c r="H19" s="254">
        <v>625444.44324714202</v>
      </c>
      <c r="I19" s="254">
        <v>50035.555459771349</v>
      </c>
      <c r="K19" s="346">
        <v>108835.76847733565</v>
      </c>
      <c r="L19" s="346">
        <v>477928.87861928396</v>
      </c>
      <c r="M19" s="347"/>
      <c r="N19" s="347"/>
      <c r="O19" s="347"/>
      <c r="P19" s="254">
        <v>586764.64709661959</v>
      </c>
      <c r="Q19" s="254">
        <v>46941.171767729575</v>
      </c>
    </row>
    <row r="20" spans="2:17" ht="33" customHeight="1" thickBot="1">
      <c r="B20" s="175" t="s">
        <v>1194</v>
      </c>
      <c r="C20" s="176">
        <v>99851.429259660887</v>
      </c>
      <c r="D20" s="176">
        <v>767583.18931160658</v>
      </c>
      <c r="E20" s="176"/>
      <c r="F20" s="176"/>
      <c r="G20" s="176"/>
      <c r="H20" s="176">
        <v>867434.61857126746</v>
      </c>
      <c r="I20" s="176">
        <v>69394.769485701399</v>
      </c>
      <c r="K20" s="1084">
        <v>129082.93181753352</v>
      </c>
      <c r="L20" s="1084">
        <v>608916.81564124278</v>
      </c>
      <c r="M20" s="1084"/>
      <c r="N20" s="1084"/>
      <c r="O20" s="1084"/>
      <c r="P20" s="1084">
        <v>737999.74745877623</v>
      </c>
      <c r="Q20" s="1084">
        <v>59039.9797967021</v>
      </c>
    </row>
    <row r="21" spans="2:17" ht="15" customHeight="1" thickTop="1"/>
  </sheetData>
  <mergeCells count="3">
    <mergeCell ref="C6:I6"/>
    <mergeCell ref="K6:Q6"/>
    <mergeCell ref="B3:H3"/>
  </mergeCells>
  <hyperlinks>
    <hyperlink ref="S6" location="INDEX!B10" display="Back to index" xr:uid="{00000000-0004-0000-2300-000000000000}"/>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D1005D"/>
  </sheetPr>
  <dimension ref="B2:I52"/>
  <sheetViews>
    <sheetView showGridLines="0" showZeros="0" zoomScaleNormal="100" workbookViewId="0">
      <selection activeCell="C1" sqref="C1:E1048576"/>
    </sheetView>
  </sheetViews>
  <sheetFormatPr defaultRowHeight="15" customHeight="1"/>
  <cols>
    <col min="1" max="1" width="12.7109375" style="179" customWidth="1"/>
    <col min="2" max="2" width="55.7109375" style="179" customWidth="1"/>
    <col min="3" max="3" width="15.7109375" style="154" customWidth="1"/>
    <col min="4" max="4" width="5.7109375" style="179" customWidth="1"/>
    <col min="5" max="5" width="15.7109375" style="179" customWidth="1"/>
    <col min="6" max="6" width="8.7109375" style="179" customWidth="1"/>
    <col min="7" max="7" width="12.7109375" style="179" customWidth="1"/>
    <col min="8" max="16384" width="9.140625" style="179"/>
  </cols>
  <sheetData>
    <row r="2" spans="2:7" ht="15" customHeight="1">
      <c r="B2" s="363" t="s">
        <v>2159</v>
      </c>
      <c r="D2" s="1056" t="s">
        <v>500</v>
      </c>
    </row>
    <row r="3" spans="2:7" ht="15" customHeight="1">
      <c r="B3" s="365" t="str">
        <f>'[3]Template 37'!$B$3</f>
        <v>IMA values for trading portfolios</v>
      </c>
    </row>
    <row r="4" spans="2:7" ht="15" customHeight="1">
      <c r="B4" s="835" t="s">
        <v>1676</v>
      </c>
      <c r="C4" s="835"/>
      <c r="E4" s="579"/>
    </row>
    <row r="5" spans="2:7" ht="15" customHeight="1">
      <c r="B5" s="800"/>
      <c r="C5" s="800"/>
      <c r="E5" s="772"/>
    </row>
    <row r="6" spans="2:7" ht="15" customHeight="1">
      <c r="C6" s="1450" t="s">
        <v>2114</v>
      </c>
      <c r="E6" s="1450" t="s">
        <v>2115</v>
      </c>
      <c r="G6" s="1443" t="s">
        <v>2234</v>
      </c>
    </row>
    <row r="7" spans="2:7" ht="15" customHeight="1">
      <c r="C7" s="797" t="s">
        <v>84</v>
      </c>
      <c r="D7" s="797"/>
      <c r="E7" s="797" t="s">
        <v>84</v>
      </c>
      <c r="G7"/>
    </row>
    <row r="8" spans="2:7" ht="15" customHeight="1">
      <c r="B8" s="217" t="s">
        <v>1297</v>
      </c>
      <c r="C8" s="593"/>
      <c r="E8" s="593"/>
      <c r="G8"/>
    </row>
    <row r="9" spans="2:7" ht="15" customHeight="1">
      <c r="B9" s="295" t="s">
        <v>1298</v>
      </c>
      <c r="C9" s="290">
        <v>5055.6073507022902</v>
      </c>
      <c r="E9" s="290">
        <v>5419.0619017338395</v>
      </c>
      <c r="G9"/>
    </row>
    <row r="10" spans="2:7" ht="15" customHeight="1">
      <c r="B10" s="295" t="s">
        <v>1299</v>
      </c>
      <c r="C10" s="290">
        <v>2067.0521865754595</v>
      </c>
      <c r="E10" s="290">
        <v>3131.2063475253317</v>
      </c>
    </row>
    <row r="11" spans="2:7" ht="15" customHeight="1">
      <c r="B11" s="295" t="s">
        <v>1300</v>
      </c>
      <c r="C11" s="290">
        <v>813.55734790785186</v>
      </c>
      <c r="E11" s="290">
        <v>1759.51601545738</v>
      </c>
    </row>
    <row r="12" spans="2:7" ht="15" customHeight="1">
      <c r="B12" s="295" t="s">
        <v>1301</v>
      </c>
      <c r="C12" s="290">
        <v>1884.9291674025164</v>
      </c>
      <c r="E12" s="290">
        <v>4998.0624757023097</v>
      </c>
    </row>
    <row r="13" spans="2:7" ht="15" customHeight="1">
      <c r="B13" s="158" t="s">
        <v>1302</v>
      </c>
      <c r="C13" s="180"/>
      <c r="E13" s="180"/>
    </row>
    <row r="14" spans="2:7" ht="15" customHeight="1">
      <c r="B14" s="295" t="s">
        <v>1298</v>
      </c>
      <c r="C14" s="290">
        <v>16024.0928613002</v>
      </c>
      <c r="E14" s="290">
        <v>13048.836338413899</v>
      </c>
    </row>
    <row r="15" spans="2:7" ht="15" customHeight="1">
      <c r="B15" s="295" t="s">
        <v>1299</v>
      </c>
      <c r="C15" s="290">
        <v>11662.880347946826</v>
      </c>
      <c r="E15" s="290">
        <v>9809.1041187339597</v>
      </c>
    </row>
    <row r="16" spans="2:7" ht="15" customHeight="1">
      <c r="B16" s="295" t="s">
        <v>1300</v>
      </c>
      <c r="C16" s="290">
        <v>9456.5576626185102</v>
      </c>
      <c r="E16" s="290">
        <v>8091.7441544481098</v>
      </c>
    </row>
    <row r="17" spans="2:5" ht="15" customHeight="1">
      <c r="B17" s="295" t="s">
        <v>1301</v>
      </c>
      <c r="C17" s="290">
        <v>15945.095460139399</v>
      </c>
      <c r="E17" s="290">
        <v>12030.0798605089</v>
      </c>
    </row>
    <row r="18" spans="2:5" ht="15" customHeight="1">
      <c r="B18" s="158" t="s">
        <v>142</v>
      </c>
      <c r="C18" s="180"/>
      <c r="E18" s="180"/>
    </row>
    <row r="19" spans="2:5" ht="15" customHeight="1">
      <c r="B19" s="295" t="s">
        <v>1298</v>
      </c>
      <c r="C19" s="290"/>
      <c r="E19" s="290"/>
    </row>
    <row r="20" spans="2:5" ht="15" customHeight="1">
      <c r="B20" s="295" t="s">
        <v>1299</v>
      </c>
      <c r="C20" s="290"/>
      <c r="E20" s="290"/>
    </row>
    <row r="21" spans="2:5" ht="15" customHeight="1">
      <c r="B21" s="295" t="s">
        <v>1300</v>
      </c>
      <c r="C21" s="290"/>
      <c r="E21" s="290"/>
    </row>
    <row r="22" spans="2:5" ht="15" customHeight="1">
      <c r="B22" s="295" t="s">
        <v>1301</v>
      </c>
      <c r="C22" s="290"/>
      <c r="E22" s="290"/>
    </row>
    <row r="23" spans="2:5" ht="15" customHeight="1">
      <c r="B23" s="158" t="s">
        <v>1303</v>
      </c>
      <c r="C23" s="180"/>
      <c r="E23" s="180"/>
    </row>
    <row r="24" spans="2:5" ht="15" customHeight="1">
      <c r="B24" s="295" t="s">
        <v>1298</v>
      </c>
      <c r="C24" s="290"/>
      <c r="E24" s="290"/>
    </row>
    <row r="25" spans="2:5" ht="15" customHeight="1">
      <c r="B25" s="295" t="s">
        <v>1299</v>
      </c>
      <c r="C25" s="290"/>
      <c r="E25" s="290"/>
    </row>
    <row r="26" spans="2:5" ht="15" customHeight="1">
      <c r="B26" s="295" t="s">
        <v>1300</v>
      </c>
      <c r="C26" s="290"/>
      <c r="E26" s="290"/>
    </row>
    <row r="27" spans="2:5" ht="15" customHeight="1" thickBot="1">
      <c r="B27" s="296" t="s">
        <v>1301</v>
      </c>
      <c r="C27" s="297"/>
      <c r="E27" s="297"/>
    </row>
    <row r="28" spans="2:5" ht="15" customHeight="1" thickTop="1"/>
    <row r="33" spans="5:9" s="181" customFormat="1" ht="15" customHeight="1">
      <c r="E33" s="182"/>
      <c r="F33" s="182"/>
      <c r="G33" s="182"/>
      <c r="H33" s="182"/>
      <c r="I33" s="182"/>
    </row>
    <row r="34" spans="5:9" s="183" customFormat="1" ht="15" customHeight="1"/>
    <row r="35" spans="5:9" s="183" customFormat="1" ht="15" customHeight="1"/>
    <row r="36" spans="5:9" s="183" customFormat="1" ht="15" customHeight="1"/>
    <row r="37" spans="5:9" s="183" customFormat="1" ht="15" customHeight="1"/>
    <row r="38" spans="5:9" s="181" customFormat="1" ht="15" customHeight="1">
      <c r="E38" s="182"/>
      <c r="F38" s="182"/>
      <c r="G38" s="182"/>
      <c r="H38" s="182"/>
      <c r="I38" s="182"/>
    </row>
    <row r="39" spans="5:9" s="183" customFormat="1" ht="15" customHeight="1"/>
    <row r="40" spans="5:9" s="183" customFormat="1" ht="15" customHeight="1"/>
    <row r="41" spans="5:9" s="183" customFormat="1" ht="15" customHeight="1"/>
    <row r="42" spans="5:9" s="183" customFormat="1" ht="15" customHeight="1"/>
    <row r="43" spans="5:9" s="181" customFormat="1" ht="15" customHeight="1">
      <c r="E43" s="182"/>
      <c r="F43" s="182"/>
      <c r="G43" s="182"/>
      <c r="H43" s="182"/>
      <c r="I43" s="182"/>
    </row>
    <row r="44" spans="5:9" s="183" customFormat="1" ht="15" customHeight="1"/>
    <row r="45" spans="5:9" s="183" customFormat="1" ht="15" customHeight="1"/>
    <row r="46" spans="5:9" s="183" customFormat="1" ht="15" customHeight="1"/>
    <row r="47" spans="5:9" s="183" customFormat="1" ht="15" customHeight="1"/>
    <row r="48" spans="5:9" s="181" customFormat="1" ht="15" customHeight="1">
      <c r="E48" s="182"/>
      <c r="F48" s="182"/>
      <c r="G48" s="182"/>
      <c r="H48" s="182"/>
      <c r="I48" s="182"/>
    </row>
    <row r="49" s="183" customFormat="1" ht="15" customHeight="1"/>
    <row r="50" s="183" customFormat="1" ht="15" customHeight="1"/>
    <row r="51" s="183" customFormat="1" ht="15" customHeight="1"/>
    <row r="52" s="183" customFormat="1" ht="15" customHeight="1"/>
  </sheetData>
  <hyperlinks>
    <hyperlink ref="G6" location="INDEX!B10" display="Back to index" xr:uid="{00000000-0004-0000-2400-000000000000}"/>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D1005D"/>
  </sheetPr>
  <dimension ref="A1:Y141"/>
  <sheetViews>
    <sheetView showGridLines="0" showZeros="0" zoomScaleNormal="100" workbookViewId="0">
      <selection activeCell="B6" sqref="B6:X59"/>
    </sheetView>
  </sheetViews>
  <sheetFormatPr defaultRowHeight="15" customHeight="1"/>
  <cols>
    <col min="1" max="1" width="12.7109375" style="162" customWidth="1"/>
    <col min="2" max="4" width="9.7109375" style="162" customWidth="1"/>
    <col min="5" max="5" width="5.7109375" style="170" customWidth="1"/>
    <col min="6" max="8" width="9.7109375" style="162" customWidth="1"/>
    <col min="9" max="9" width="5.7109375" style="170" customWidth="1"/>
    <col min="10" max="12" width="9.7109375" style="162" customWidth="1"/>
    <col min="13" max="13" width="5.7109375" style="162" customWidth="1"/>
    <col min="14" max="16" width="9.7109375" style="162" customWidth="1"/>
    <col min="17" max="17" width="5.7109375" style="162" customWidth="1"/>
    <col min="18" max="20" width="9.7109375" style="162" customWidth="1"/>
    <col min="21" max="21" width="5.7109375" style="162" customWidth="1"/>
    <col min="22" max="24" width="9.7109375" style="162" customWidth="1"/>
    <col min="25" max="25" width="5.7109375" style="162" customWidth="1"/>
    <col min="26" max="16384" width="9.140625" style="162"/>
  </cols>
  <sheetData>
    <row r="1" spans="1:25" ht="15" customHeight="1">
      <c r="A1" s="184"/>
    </row>
    <row r="2" spans="1:25" ht="15" customHeight="1">
      <c r="A2" s="184"/>
      <c r="B2" s="1600" t="s">
        <v>2224</v>
      </c>
      <c r="C2" s="1600"/>
      <c r="D2" s="1600"/>
      <c r="E2" s="1600"/>
      <c r="F2" s="1600"/>
      <c r="G2" s="1600"/>
      <c r="H2" s="1600"/>
      <c r="I2" s="1600"/>
      <c r="J2" s="1600"/>
      <c r="K2"/>
      <c r="L2" s="1056" t="s">
        <v>500</v>
      </c>
      <c r="O2"/>
    </row>
    <row r="3" spans="1:25" ht="15" customHeight="1">
      <c r="A3" s="184"/>
      <c r="B3" s="1599" t="s">
        <v>2216</v>
      </c>
      <c r="C3" s="1599"/>
      <c r="D3" s="1599"/>
      <c r="E3" s="1599"/>
      <c r="F3" s="1599"/>
      <c r="G3" s="1599"/>
      <c r="H3" s="1599"/>
      <c r="I3" s="1599"/>
      <c r="J3" s="1599"/>
      <c r="K3" s="538"/>
      <c r="L3" s="538"/>
      <c r="O3"/>
      <c r="X3" s="1505" t="s">
        <v>2234</v>
      </c>
    </row>
    <row r="4" spans="1:25" s="184" customFormat="1" ht="15" customHeight="1">
      <c r="B4" s="1599" t="str">
        <f>'[3]Template 38-I '!$B$4:$J$4</f>
        <v>Backtesting of the Trading Book (Portugal)</v>
      </c>
      <c r="C4" s="1599"/>
      <c r="D4" s="1599"/>
      <c r="E4" s="1599"/>
      <c r="F4" s="1599"/>
      <c r="G4" s="1599"/>
      <c r="H4" s="1599"/>
      <c r="I4" s="1599"/>
      <c r="J4" s="1599"/>
      <c r="K4" s="538"/>
      <c r="L4" s="538"/>
      <c r="X4" s="1505"/>
    </row>
    <row r="5" spans="1:25" s="184" customFormat="1" ht="15" customHeight="1">
      <c r="B5" s="1599" t="str">
        <f>'[3]Template 38-I '!$B$5</f>
        <v>I - Hypothetical results</v>
      </c>
      <c r="C5" s="1599"/>
      <c r="D5" s="1599"/>
      <c r="E5" s="1599"/>
      <c r="F5" s="1599"/>
      <c r="G5" s="1599"/>
      <c r="H5" s="1599"/>
      <c r="I5" s="1599"/>
      <c r="J5" s="1599"/>
      <c r="K5" s="850"/>
      <c r="L5" s="850"/>
    </row>
    <row r="6" spans="1:25" s="184" customFormat="1" ht="15" customHeight="1">
      <c r="B6" s="1548" t="s">
        <v>1676</v>
      </c>
      <c r="C6" s="1548"/>
      <c r="D6" s="186"/>
      <c r="E6" s="186"/>
      <c r="F6" s="186"/>
      <c r="G6" s="186"/>
      <c r="H6" s="186"/>
      <c r="I6" s="186"/>
      <c r="J6" s="186"/>
      <c r="N6" s="194"/>
      <c r="O6" s="168"/>
      <c r="P6" s="168"/>
      <c r="Q6" s="191"/>
      <c r="R6" s="168"/>
      <c r="S6" s="168"/>
      <c r="T6" s="168"/>
      <c r="U6" s="191"/>
      <c r="V6" s="168"/>
      <c r="W6" s="168"/>
      <c r="X6" s="168"/>
      <c r="Y6" s="162"/>
    </row>
    <row r="7" spans="1:25" s="184" customFormat="1" ht="9" customHeight="1">
      <c r="B7" s="800"/>
      <c r="C7" s="800"/>
      <c r="D7" s="186"/>
      <c r="E7" s="186"/>
      <c r="F7" s="186"/>
      <c r="G7" s="186"/>
      <c r="H7" s="186"/>
      <c r="I7" s="186"/>
      <c r="J7" s="186"/>
      <c r="N7" s="194"/>
      <c r="O7" s="168"/>
      <c r="P7" s="168"/>
      <c r="Q7" s="191"/>
      <c r="R7" s="168"/>
      <c r="S7" s="168"/>
      <c r="T7" s="168"/>
      <c r="U7" s="191"/>
      <c r="V7" s="168"/>
      <c r="W7" s="168"/>
      <c r="X7" s="168"/>
      <c r="Y7" s="162"/>
    </row>
    <row r="8" spans="1:25" s="187" customFormat="1" ht="24.95" customHeight="1">
      <c r="B8" s="188" t="s">
        <v>1304</v>
      </c>
      <c r="C8" s="189" t="s">
        <v>139</v>
      </c>
      <c r="D8" s="1362" t="s">
        <v>1305</v>
      </c>
      <c r="E8" s="190"/>
      <c r="F8" s="188" t="s">
        <v>1304</v>
      </c>
      <c r="G8" s="189" t="s">
        <v>139</v>
      </c>
      <c r="H8" s="1362" t="s">
        <v>1305</v>
      </c>
      <c r="I8" s="190"/>
      <c r="J8" s="188" t="s">
        <v>1304</v>
      </c>
      <c r="K8" s="189" t="s">
        <v>139</v>
      </c>
      <c r="L8" s="1362" t="s">
        <v>1305</v>
      </c>
      <c r="N8" s="188" t="s">
        <v>1304</v>
      </c>
      <c r="O8" s="189" t="s">
        <v>139</v>
      </c>
      <c r="P8" s="1362" t="s">
        <v>1305</v>
      </c>
      <c r="Q8" s="190"/>
      <c r="R8" s="188" t="s">
        <v>1304</v>
      </c>
      <c r="S8" s="189" t="s">
        <v>139</v>
      </c>
      <c r="T8" s="1362" t="s">
        <v>1305</v>
      </c>
      <c r="U8" s="190"/>
      <c r="V8" s="188" t="s">
        <v>1304</v>
      </c>
      <c r="W8" s="189" t="s">
        <v>139</v>
      </c>
      <c r="X8" s="1362" t="s">
        <v>1305</v>
      </c>
    </row>
    <row r="9" spans="1:25" ht="15" customHeight="1">
      <c r="B9" s="300" t="s">
        <v>620</v>
      </c>
      <c r="C9" s="164">
        <v>1120.16975</v>
      </c>
      <c r="D9" s="164">
        <v>-184.87135999999998</v>
      </c>
      <c r="E9" s="301"/>
      <c r="F9" s="618" t="s">
        <v>621</v>
      </c>
      <c r="G9" s="164">
        <v>995.76592000000005</v>
      </c>
      <c r="H9" s="164">
        <v>-1057.3838400000002</v>
      </c>
      <c r="I9" s="1352" t="s">
        <v>37</v>
      </c>
      <c r="J9" s="300" t="s">
        <v>622</v>
      </c>
      <c r="K9" s="164">
        <v>1093.4123100000002</v>
      </c>
      <c r="L9" s="164">
        <v>-550.00324999999998</v>
      </c>
      <c r="M9" s="1346"/>
      <c r="N9" s="300" t="s">
        <v>623</v>
      </c>
      <c r="O9" s="164">
        <v>936.29121999999995</v>
      </c>
      <c r="P9" s="164">
        <v>-731.95412999999996</v>
      </c>
      <c r="Q9" s="301"/>
      <c r="R9" s="300" t="s">
        <v>624</v>
      </c>
      <c r="S9" s="164">
        <v>441.84426000000002</v>
      </c>
      <c r="T9" s="164">
        <v>-346.98969</v>
      </c>
      <c r="U9" s="301"/>
      <c r="V9" s="300" t="s">
        <v>625</v>
      </c>
      <c r="W9" s="164">
        <v>718.24345999999991</v>
      </c>
      <c r="X9" s="164">
        <v>132.12254000000001</v>
      </c>
      <c r="Y9" s="305"/>
    </row>
    <row r="10" spans="1:25" ht="15" customHeight="1">
      <c r="B10" s="302" t="s">
        <v>626</v>
      </c>
      <c r="C10" s="290">
        <v>1099.7699399999999</v>
      </c>
      <c r="D10" s="290">
        <v>919.66938000000005</v>
      </c>
      <c r="E10" s="301"/>
      <c r="F10" s="302" t="s">
        <v>627</v>
      </c>
      <c r="G10" s="290">
        <v>1105.5355300000001</v>
      </c>
      <c r="H10" s="290">
        <v>164.58116000000001</v>
      </c>
      <c r="I10" s="1352"/>
      <c r="J10" s="302" t="s">
        <v>628</v>
      </c>
      <c r="K10" s="290">
        <v>1126.6505199999999</v>
      </c>
      <c r="L10" s="290">
        <v>22.309900000000003</v>
      </c>
      <c r="M10" s="1346"/>
      <c r="N10" s="302" t="s">
        <v>629</v>
      </c>
      <c r="O10" s="290">
        <v>881.52512000000002</v>
      </c>
      <c r="P10" s="290">
        <v>8.19299</v>
      </c>
      <c r="Q10" s="301"/>
      <c r="R10" s="302" t="s">
        <v>630</v>
      </c>
      <c r="S10" s="290">
        <v>432.69478999999995</v>
      </c>
      <c r="T10" s="290">
        <v>187.12226999999999</v>
      </c>
      <c r="U10" s="301"/>
      <c r="V10" s="302" t="s">
        <v>631</v>
      </c>
      <c r="W10" s="290">
        <v>698.73185999999998</v>
      </c>
      <c r="X10" s="290">
        <v>13.99963</v>
      </c>
    </row>
    <row r="11" spans="1:25" ht="15" customHeight="1">
      <c r="B11" s="302" t="s">
        <v>632</v>
      </c>
      <c r="C11" s="290">
        <v>1088.0298</v>
      </c>
      <c r="D11" s="290">
        <v>260.27656999999999</v>
      </c>
      <c r="E11" s="301"/>
      <c r="F11" s="302" t="s">
        <v>633</v>
      </c>
      <c r="G11" s="290">
        <v>1165.0213600000002</v>
      </c>
      <c r="H11" s="290">
        <v>-96.143860000000004</v>
      </c>
      <c r="I11" s="1352"/>
      <c r="J11" s="302" t="s">
        <v>634</v>
      </c>
      <c r="K11" s="290">
        <v>1121.23622</v>
      </c>
      <c r="L11" s="290">
        <v>-540.83689000000004</v>
      </c>
      <c r="M11" s="1346"/>
      <c r="N11" s="302" t="s">
        <v>635</v>
      </c>
      <c r="O11" s="290">
        <v>912.60397</v>
      </c>
      <c r="P11" s="290">
        <v>-550.73443999999995</v>
      </c>
      <c r="Q11" s="301"/>
      <c r="R11" s="302" t="s">
        <v>636</v>
      </c>
      <c r="S11" s="290">
        <v>418.71252000000004</v>
      </c>
      <c r="T11" s="290">
        <v>60.36656</v>
      </c>
      <c r="U11" s="301"/>
      <c r="V11" s="302" t="s">
        <v>637</v>
      </c>
      <c r="W11" s="290">
        <v>625.89231999999993</v>
      </c>
      <c r="X11" s="290">
        <v>64.514009999999999</v>
      </c>
    </row>
    <row r="12" spans="1:25" ht="15" customHeight="1">
      <c r="B12" s="302" t="s">
        <v>638</v>
      </c>
      <c r="C12" s="290">
        <v>1085.54468</v>
      </c>
      <c r="D12" s="290">
        <v>241.95210999999998</v>
      </c>
      <c r="E12" s="301"/>
      <c r="F12" s="302" t="s">
        <v>639</v>
      </c>
      <c r="G12" s="290">
        <v>1149.3571200000001</v>
      </c>
      <c r="H12" s="290">
        <v>-74.524439999999998</v>
      </c>
      <c r="I12" s="1352"/>
      <c r="J12" s="302" t="s">
        <v>640</v>
      </c>
      <c r="K12" s="290">
        <v>1120.5796699999999</v>
      </c>
      <c r="L12" s="290">
        <v>298.54879</v>
      </c>
      <c r="M12" s="1346"/>
      <c r="N12" s="302" t="s">
        <v>641</v>
      </c>
      <c r="O12" s="290">
        <v>922.29584999999997</v>
      </c>
      <c r="P12" s="290">
        <v>528.67987000000005</v>
      </c>
      <c r="Q12" s="301"/>
      <c r="R12" s="302" t="s">
        <v>642</v>
      </c>
      <c r="S12" s="290">
        <v>414.02929</v>
      </c>
      <c r="T12" s="290">
        <v>-77.670079999999999</v>
      </c>
      <c r="U12" s="301"/>
      <c r="V12" s="302" t="s">
        <v>643</v>
      </c>
      <c r="W12" s="290">
        <v>475.17467999999997</v>
      </c>
      <c r="X12" s="290">
        <v>-13.388059999999999</v>
      </c>
    </row>
    <row r="13" spans="1:25" ht="15" customHeight="1">
      <c r="B13" s="302" t="s">
        <v>644</v>
      </c>
      <c r="C13" s="290">
        <v>1043.4029499999999</v>
      </c>
      <c r="D13" s="290">
        <v>-15.902049999999999</v>
      </c>
      <c r="E13" s="301"/>
      <c r="F13" s="302" t="s">
        <v>645</v>
      </c>
      <c r="G13" s="290">
        <v>1179.6001899999999</v>
      </c>
      <c r="H13" s="290">
        <v>59.925370000000001</v>
      </c>
      <c r="I13" s="1352"/>
      <c r="J13" s="302" t="s">
        <v>646</v>
      </c>
      <c r="K13" s="290">
        <v>1101.0389599999999</v>
      </c>
      <c r="L13" s="290">
        <v>-131.38949</v>
      </c>
      <c r="M13" s="1346"/>
      <c r="N13" s="302" t="s">
        <v>647</v>
      </c>
      <c r="O13" s="290">
        <v>968.38490000000002</v>
      </c>
      <c r="P13" s="290">
        <v>-231.36392999999998</v>
      </c>
      <c r="Q13" s="163"/>
      <c r="R13" s="302" t="s">
        <v>648</v>
      </c>
      <c r="S13" s="290">
        <v>390.68705999999997</v>
      </c>
      <c r="T13" s="290">
        <v>-13.947959999999998</v>
      </c>
      <c r="U13" s="301"/>
      <c r="V13" s="302" t="s">
        <v>649</v>
      </c>
      <c r="W13" s="290">
        <v>504.81582000000003</v>
      </c>
      <c r="X13" s="290">
        <v>149.08157</v>
      </c>
    </row>
    <row r="14" spans="1:25" ht="15" customHeight="1">
      <c r="B14" s="302" t="s">
        <v>650</v>
      </c>
      <c r="C14" s="290">
        <v>1047.9810600000001</v>
      </c>
      <c r="D14" s="290">
        <v>-121.68901</v>
      </c>
      <c r="E14" s="619"/>
      <c r="F14" s="302" t="s">
        <v>651</v>
      </c>
      <c r="G14" s="290">
        <v>1153.4083700000001</v>
      </c>
      <c r="H14" s="290">
        <v>428.21487999999999</v>
      </c>
      <c r="I14" s="1351"/>
      <c r="J14" s="302" t="s">
        <v>652</v>
      </c>
      <c r="K14" s="290">
        <v>1081.8184799999999</v>
      </c>
      <c r="L14" s="290">
        <v>271.85935999999998</v>
      </c>
      <c r="M14" s="1346"/>
      <c r="N14" s="302" t="s">
        <v>653</v>
      </c>
      <c r="O14" s="290">
        <v>958.71368999999993</v>
      </c>
      <c r="P14" s="290">
        <v>-488.26832999999999</v>
      </c>
      <c r="Q14" s="163"/>
      <c r="R14" s="302" t="s">
        <v>654</v>
      </c>
      <c r="S14" s="290">
        <v>378.42644999999999</v>
      </c>
      <c r="T14" s="290">
        <v>-170.19441</v>
      </c>
      <c r="U14" s="163"/>
      <c r="V14" s="302" t="s">
        <v>655</v>
      </c>
      <c r="W14" s="290">
        <v>323.68847</v>
      </c>
      <c r="X14" s="290">
        <v>109.36462</v>
      </c>
      <c r="Y14" s="305"/>
    </row>
    <row r="15" spans="1:25" ht="15" customHeight="1">
      <c r="B15" s="302" t="s">
        <v>656</v>
      </c>
      <c r="C15" s="290">
        <v>1039.5264499999998</v>
      </c>
      <c r="D15" s="290">
        <v>-236.05207000000001</v>
      </c>
      <c r="E15" s="163"/>
      <c r="F15" s="302" t="s">
        <v>657</v>
      </c>
      <c r="G15" s="290">
        <v>1147.8871200000001</v>
      </c>
      <c r="H15" s="290">
        <v>491.87074999999999</v>
      </c>
      <c r="I15" s="1351"/>
      <c r="J15" s="302" t="s">
        <v>658</v>
      </c>
      <c r="K15" s="290">
        <v>1177.75128</v>
      </c>
      <c r="L15" s="290">
        <v>510.90584999999999</v>
      </c>
      <c r="M15" s="619"/>
      <c r="N15" s="302" t="s">
        <v>659</v>
      </c>
      <c r="O15" s="290">
        <v>957.07222999999999</v>
      </c>
      <c r="P15" s="290">
        <v>-1.5227899999999999</v>
      </c>
      <c r="Q15" s="163"/>
      <c r="R15" s="302" t="s">
        <v>660</v>
      </c>
      <c r="S15" s="290">
        <v>424.38946000000004</v>
      </c>
      <c r="T15" s="290">
        <v>-63.204339999999995</v>
      </c>
      <c r="U15" s="163"/>
      <c r="V15" s="302" t="s">
        <v>661</v>
      </c>
      <c r="W15" s="290">
        <v>257.26942000000003</v>
      </c>
      <c r="X15" s="290">
        <v>10.66239</v>
      </c>
    </row>
    <row r="16" spans="1:25" ht="15" customHeight="1">
      <c r="B16" s="302" t="s">
        <v>662</v>
      </c>
      <c r="C16" s="290">
        <v>1071.548</v>
      </c>
      <c r="D16" s="290">
        <v>-164.69123999999999</v>
      </c>
      <c r="E16" s="163"/>
      <c r="F16" s="302" t="s">
        <v>663</v>
      </c>
      <c r="G16" s="290">
        <v>1133.04943</v>
      </c>
      <c r="H16" s="290">
        <v>-93.575980000000001</v>
      </c>
      <c r="I16" s="1351"/>
      <c r="J16" s="302" t="s">
        <v>664</v>
      </c>
      <c r="K16" s="290">
        <v>870.31885999999997</v>
      </c>
      <c r="L16" s="290">
        <v>-504.61475000000002</v>
      </c>
      <c r="M16" s="619"/>
      <c r="N16" s="302" t="s">
        <v>665</v>
      </c>
      <c r="O16" s="290">
        <v>937.22824000000003</v>
      </c>
      <c r="P16" s="290">
        <v>-219.53166000000002</v>
      </c>
      <c r="Q16" s="163"/>
      <c r="R16" s="302" t="s">
        <v>666</v>
      </c>
      <c r="S16" s="290">
        <v>454.32231999999999</v>
      </c>
      <c r="T16" s="290">
        <v>136.74278000000001</v>
      </c>
      <c r="U16" s="163"/>
      <c r="V16" s="302" t="s">
        <v>667</v>
      </c>
      <c r="W16" s="290">
        <v>271.57782000000003</v>
      </c>
      <c r="X16" s="290">
        <v>-68.664559999999994</v>
      </c>
    </row>
    <row r="17" spans="2:25" ht="15" customHeight="1">
      <c r="B17" s="302" t="s">
        <v>668</v>
      </c>
      <c r="C17" s="290">
        <v>1077.3168899999998</v>
      </c>
      <c r="D17" s="290">
        <v>-419.62561999999997</v>
      </c>
      <c r="E17" s="163"/>
      <c r="F17" s="302" t="s">
        <v>669</v>
      </c>
      <c r="G17" s="290">
        <v>1136.7473400000001</v>
      </c>
      <c r="H17" s="290">
        <v>418.40896999999995</v>
      </c>
      <c r="I17" s="1351"/>
      <c r="J17" s="302" t="s">
        <v>670</v>
      </c>
      <c r="K17" s="290">
        <v>826.30453</v>
      </c>
      <c r="L17" s="290">
        <v>-634.02733999999998</v>
      </c>
      <c r="M17" s="619"/>
      <c r="N17" s="302" t="s">
        <v>671</v>
      </c>
      <c r="O17" s="290">
        <v>929.06110999999999</v>
      </c>
      <c r="P17" s="290">
        <v>366.77590999999995</v>
      </c>
      <c r="Q17" s="163"/>
      <c r="R17" s="302" t="s">
        <v>672</v>
      </c>
      <c r="S17" s="290">
        <v>487.30646000000002</v>
      </c>
      <c r="T17" s="290">
        <v>45.368120000000005</v>
      </c>
      <c r="U17" s="163"/>
      <c r="V17" s="302" t="s">
        <v>673</v>
      </c>
      <c r="W17" s="290">
        <v>270.91935999999998</v>
      </c>
      <c r="X17" s="290">
        <v>-3.9068000000000001</v>
      </c>
    </row>
    <row r="18" spans="2:25" ht="15" customHeight="1">
      <c r="B18" s="302" t="s">
        <v>674</v>
      </c>
      <c r="C18" s="290">
        <v>1061.6354899999999</v>
      </c>
      <c r="D18" s="290">
        <v>353.09871999999996</v>
      </c>
      <c r="E18" s="163"/>
      <c r="F18" s="302" t="s">
        <v>675</v>
      </c>
      <c r="G18" s="290">
        <v>961.13418000000001</v>
      </c>
      <c r="H18" s="290">
        <v>-242.56057000000001</v>
      </c>
      <c r="I18" s="1351"/>
      <c r="J18" s="302" t="s">
        <v>676</v>
      </c>
      <c r="K18" s="290">
        <v>827.12216000000001</v>
      </c>
      <c r="L18" s="290">
        <v>280.38996999999995</v>
      </c>
      <c r="M18" s="619"/>
      <c r="N18" s="302" t="s">
        <v>677</v>
      </c>
      <c r="O18" s="290">
        <v>959.45375000000001</v>
      </c>
      <c r="P18" s="290">
        <v>-273.65376000000003</v>
      </c>
      <c r="Q18" s="163"/>
      <c r="R18" s="302" t="s">
        <v>678</v>
      </c>
      <c r="S18" s="290">
        <v>478.93619000000001</v>
      </c>
      <c r="T18" s="290">
        <v>-5.7531000000000008</v>
      </c>
      <c r="U18" s="163"/>
      <c r="V18" s="302" t="s">
        <v>679</v>
      </c>
      <c r="W18" s="290">
        <v>270.31796999999995</v>
      </c>
      <c r="X18" s="290">
        <v>39.799239999999998</v>
      </c>
    </row>
    <row r="19" spans="2:25" ht="15" customHeight="1">
      <c r="B19" s="302" t="s">
        <v>680</v>
      </c>
      <c r="C19" s="290">
        <v>1061.0641699999999</v>
      </c>
      <c r="D19" s="290">
        <v>399.88319999999999</v>
      </c>
      <c r="E19" s="163"/>
      <c r="F19" s="302" t="s">
        <v>681</v>
      </c>
      <c r="G19" s="290">
        <v>1018.09302</v>
      </c>
      <c r="H19" s="290">
        <v>-703.07831999999996</v>
      </c>
      <c r="I19" s="1351"/>
      <c r="J19" s="302" t="s">
        <v>682</v>
      </c>
      <c r="K19" s="290">
        <v>890.89639999999997</v>
      </c>
      <c r="L19" s="290">
        <v>-504.61475000000002</v>
      </c>
      <c r="M19" s="619"/>
      <c r="N19" s="302" t="s">
        <v>683</v>
      </c>
      <c r="O19" s="290">
        <v>938.88454000000002</v>
      </c>
      <c r="P19" s="290">
        <v>-462.06356</v>
      </c>
      <c r="Q19" s="163"/>
      <c r="R19" s="302" t="s">
        <v>684</v>
      </c>
      <c r="S19" s="290">
        <v>512.21722</v>
      </c>
      <c r="T19" s="290">
        <v>122.67331</v>
      </c>
      <c r="U19" s="163"/>
      <c r="V19" s="302" t="s">
        <v>685</v>
      </c>
      <c r="W19" s="290">
        <v>296.70885999999996</v>
      </c>
      <c r="X19" s="290">
        <v>-162.85067999999998</v>
      </c>
    </row>
    <row r="20" spans="2:25" ht="15" customHeight="1">
      <c r="B20" s="302" t="s">
        <v>686</v>
      </c>
      <c r="C20" s="290">
        <v>1045.3564200000001</v>
      </c>
      <c r="D20" s="290">
        <v>352.66152</v>
      </c>
      <c r="E20" s="303"/>
      <c r="F20" s="302" t="s">
        <v>687</v>
      </c>
      <c r="G20" s="290">
        <v>1192.1808500000002</v>
      </c>
      <c r="H20" s="290">
        <v>-1976.34987</v>
      </c>
      <c r="I20" s="1351" t="s">
        <v>38</v>
      </c>
      <c r="J20" s="302" t="s">
        <v>688</v>
      </c>
      <c r="K20" s="290">
        <v>964.20447000000001</v>
      </c>
      <c r="L20" s="290">
        <v>-190.37273000000002</v>
      </c>
      <c r="M20" s="619"/>
      <c r="N20" s="302" t="s">
        <v>689</v>
      </c>
      <c r="O20" s="290">
        <v>921.68655000000001</v>
      </c>
      <c r="P20" s="290">
        <v>-129.35552999999999</v>
      </c>
      <c r="Q20" s="163"/>
      <c r="R20" s="302" t="s">
        <v>690</v>
      </c>
      <c r="S20" s="290">
        <v>468.80816999999996</v>
      </c>
      <c r="T20" s="290">
        <v>164.15380999999999</v>
      </c>
      <c r="U20" s="163"/>
      <c r="V20" s="302" t="s">
        <v>691</v>
      </c>
      <c r="W20" s="290">
        <v>317.53525999999999</v>
      </c>
      <c r="X20" s="290">
        <v>346.65478000000002</v>
      </c>
    </row>
    <row r="21" spans="2:25" ht="15" customHeight="1">
      <c r="B21" s="302" t="s">
        <v>692</v>
      </c>
      <c r="C21" s="290">
        <v>1014.7028</v>
      </c>
      <c r="D21" s="290">
        <v>-25.520659999999999</v>
      </c>
      <c r="E21" s="163"/>
      <c r="F21" s="302" t="s">
        <v>693</v>
      </c>
      <c r="G21" s="290">
        <v>1413.1539599999999</v>
      </c>
      <c r="H21" s="290">
        <v>-1133.38723</v>
      </c>
      <c r="I21" s="1351"/>
      <c r="J21" s="302" t="s">
        <v>694</v>
      </c>
      <c r="K21" s="290">
        <v>965.49745999999993</v>
      </c>
      <c r="L21" s="290">
        <v>-309.60646999999994</v>
      </c>
      <c r="M21" s="1346"/>
      <c r="N21" s="302" t="s">
        <v>695</v>
      </c>
      <c r="O21" s="290">
        <v>898.59269999999992</v>
      </c>
      <c r="P21" s="290">
        <v>-508.68506000000002</v>
      </c>
      <c r="Q21" s="163"/>
      <c r="R21" s="302" t="s">
        <v>696</v>
      </c>
      <c r="S21" s="290">
        <v>468.96095000000003</v>
      </c>
      <c r="T21" s="290">
        <v>468.28458000000001</v>
      </c>
      <c r="U21" s="163"/>
      <c r="V21" s="302" t="s">
        <v>697</v>
      </c>
      <c r="W21" s="290">
        <v>341.26615999999996</v>
      </c>
      <c r="X21" s="290">
        <v>75.03201</v>
      </c>
    </row>
    <row r="22" spans="2:25" ht="15" customHeight="1">
      <c r="B22" s="302" t="s">
        <v>698</v>
      </c>
      <c r="C22" s="290">
        <v>1010.99753</v>
      </c>
      <c r="D22" s="290">
        <v>-275.51414</v>
      </c>
      <c r="E22" s="163"/>
      <c r="F22" s="302" t="s">
        <v>699</v>
      </c>
      <c r="G22" s="290">
        <v>1433.58521</v>
      </c>
      <c r="H22" s="290">
        <v>105.56763000000001</v>
      </c>
      <c r="I22" s="1351"/>
      <c r="J22" s="302" t="s">
        <v>700</v>
      </c>
      <c r="K22" s="290">
        <v>1074.0858500000002</v>
      </c>
      <c r="L22" s="290">
        <v>23.980220000000003</v>
      </c>
      <c r="M22" s="1346"/>
      <c r="N22" s="302" t="s">
        <v>701</v>
      </c>
      <c r="O22" s="290">
        <v>912.55826999999999</v>
      </c>
      <c r="P22" s="290">
        <v>-337.75059999999996</v>
      </c>
      <c r="Q22" s="163"/>
      <c r="R22" s="302" t="s">
        <v>702</v>
      </c>
      <c r="S22" s="290">
        <v>465.38135999999997</v>
      </c>
      <c r="T22" s="290">
        <v>-108.76</v>
      </c>
      <c r="U22" s="163"/>
      <c r="V22" s="302" t="s">
        <v>703</v>
      </c>
      <c r="W22" s="290">
        <v>339.82352000000003</v>
      </c>
      <c r="X22" s="290">
        <v>52.74438</v>
      </c>
    </row>
    <row r="23" spans="2:25" ht="15" customHeight="1">
      <c r="B23" s="302" t="s">
        <v>704</v>
      </c>
      <c r="C23" s="290">
        <v>1076.43788</v>
      </c>
      <c r="D23" s="290">
        <v>-209.08107000000001</v>
      </c>
      <c r="E23" s="163"/>
      <c r="F23" s="302" t="s">
        <v>705</v>
      </c>
      <c r="G23" s="290">
        <v>1421.2540300000001</v>
      </c>
      <c r="H23" s="254" t="s">
        <v>610</v>
      </c>
      <c r="I23" s="1351" t="s">
        <v>39</v>
      </c>
      <c r="J23" s="302" t="s">
        <v>706</v>
      </c>
      <c r="K23" s="290">
        <v>1067.3996599999998</v>
      </c>
      <c r="L23" s="290">
        <v>-457.71307999999999</v>
      </c>
      <c r="M23" s="1346"/>
      <c r="N23" s="302" t="s">
        <v>707</v>
      </c>
      <c r="O23" s="290">
        <v>1016.2907700000001</v>
      </c>
      <c r="P23" s="290">
        <v>-627.70321999999999</v>
      </c>
      <c r="Q23" s="163"/>
      <c r="R23" s="302" t="s">
        <v>708</v>
      </c>
      <c r="S23" s="290">
        <v>506.52226000000002</v>
      </c>
      <c r="T23" s="290">
        <v>-71.200980000000001</v>
      </c>
      <c r="U23" s="163"/>
      <c r="V23" s="302" t="s">
        <v>709</v>
      </c>
      <c r="W23" s="290">
        <v>296.28399000000002</v>
      </c>
      <c r="X23" s="290">
        <v>41.31597</v>
      </c>
    </row>
    <row r="24" spans="2:25" ht="15" customHeight="1">
      <c r="B24" s="302" t="s">
        <v>710</v>
      </c>
      <c r="C24" s="290">
        <v>1060.59016</v>
      </c>
      <c r="D24" s="290">
        <v>-637.16837999999996</v>
      </c>
      <c r="E24" s="163"/>
      <c r="F24" s="302" t="s">
        <v>711</v>
      </c>
      <c r="G24" s="290">
        <v>1486.59031</v>
      </c>
      <c r="H24" s="290">
        <v>157.14707000000001</v>
      </c>
      <c r="I24" s="1351"/>
      <c r="J24" s="302" t="s">
        <v>712</v>
      </c>
      <c r="K24" s="290">
        <v>1176.35394</v>
      </c>
      <c r="L24" s="290">
        <v>-94.301749999999998</v>
      </c>
      <c r="M24" s="1346"/>
      <c r="N24" s="302" t="s">
        <v>713</v>
      </c>
      <c r="O24" s="290">
        <v>1064.3044</v>
      </c>
      <c r="P24" s="290">
        <v>-421.85401000000002</v>
      </c>
      <c r="Q24" s="163"/>
      <c r="R24" s="302" t="s">
        <v>714</v>
      </c>
      <c r="S24" s="290">
        <v>539.83090000000004</v>
      </c>
      <c r="T24" s="290">
        <v>124.93797000000001</v>
      </c>
      <c r="U24" s="163"/>
      <c r="V24" s="302" t="s">
        <v>715</v>
      </c>
      <c r="W24" s="290">
        <v>319.81716</v>
      </c>
      <c r="X24" s="290">
        <v>21.414429999999999</v>
      </c>
    </row>
    <row r="25" spans="2:25" ht="15" customHeight="1">
      <c r="B25" s="302" t="s">
        <v>716</v>
      </c>
      <c r="C25" s="290">
        <v>1020.95329</v>
      </c>
      <c r="D25" s="290">
        <v>444.56632000000002</v>
      </c>
      <c r="E25" s="163"/>
      <c r="F25" s="302" t="s">
        <v>717</v>
      </c>
      <c r="G25" s="290">
        <v>1520.1626799999999</v>
      </c>
      <c r="H25" s="290">
        <v>-58.008800000000001</v>
      </c>
      <c r="I25" s="1351"/>
      <c r="J25" s="302" t="s">
        <v>718</v>
      </c>
      <c r="K25" s="290">
        <v>1166.4395200000001</v>
      </c>
      <c r="L25" s="290">
        <v>49.974779999999996</v>
      </c>
      <c r="M25" s="1346"/>
      <c r="N25" s="302" t="s">
        <v>719</v>
      </c>
      <c r="O25" s="290">
        <v>1051.2040500000001</v>
      </c>
      <c r="P25" s="290">
        <v>-369.73134000000005</v>
      </c>
      <c r="Q25" s="163"/>
      <c r="R25" s="302" t="s">
        <v>720</v>
      </c>
      <c r="S25" s="290">
        <v>541.47884999999997</v>
      </c>
      <c r="T25" s="290">
        <v>-265.64681000000002</v>
      </c>
      <c r="U25" s="163"/>
      <c r="V25" s="302" t="s">
        <v>721</v>
      </c>
      <c r="W25" s="290">
        <v>342.78047999999995</v>
      </c>
      <c r="X25" s="290">
        <v>-46.683930000000004</v>
      </c>
      <c r="Y25" s="192"/>
    </row>
    <row r="26" spans="2:25" ht="15" customHeight="1">
      <c r="B26" s="302" t="s">
        <v>722</v>
      </c>
      <c r="C26" s="290">
        <v>1027.8195600000001</v>
      </c>
      <c r="D26" s="290">
        <v>76.788470000000004</v>
      </c>
      <c r="E26" s="163"/>
      <c r="F26" s="302" t="s">
        <v>723</v>
      </c>
      <c r="G26" s="290">
        <v>1450.16058</v>
      </c>
      <c r="H26" s="290">
        <v>1765.9976200000001</v>
      </c>
      <c r="I26" s="1351"/>
      <c r="J26" s="302" t="s">
        <v>724</v>
      </c>
      <c r="K26" s="290">
        <v>1243.77061</v>
      </c>
      <c r="L26" s="290">
        <v>-346.97293999999999</v>
      </c>
      <c r="M26" s="1346"/>
      <c r="N26" s="302" t="s">
        <v>725</v>
      </c>
      <c r="O26" s="290">
        <v>1052.06583</v>
      </c>
      <c r="P26" s="290">
        <v>-998.59372999999994</v>
      </c>
      <c r="Q26" s="163"/>
      <c r="R26" s="302" t="s">
        <v>726</v>
      </c>
      <c r="S26" s="290">
        <v>534.62222999999994</v>
      </c>
      <c r="T26" s="290">
        <v>448.59621999999996</v>
      </c>
      <c r="U26" s="163"/>
      <c r="V26" s="302" t="s">
        <v>727</v>
      </c>
      <c r="W26" s="290">
        <v>405.04417999999998</v>
      </c>
      <c r="X26" s="290">
        <v>-92.081410000000005</v>
      </c>
    </row>
    <row r="27" spans="2:25" ht="15" customHeight="1">
      <c r="B27" s="302" t="s">
        <v>728</v>
      </c>
      <c r="C27" s="290">
        <v>1030.5683899999999</v>
      </c>
      <c r="D27" s="290">
        <v>-165.96326000000002</v>
      </c>
      <c r="E27" s="163"/>
      <c r="F27" s="302" t="s">
        <v>729</v>
      </c>
      <c r="G27" s="290">
        <v>1406.4313400000001</v>
      </c>
      <c r="H27" s="290">
        <v>-615.96485999999993</v>
      </c>
      <c r="I27" s="1351"/>
      <c r="J27" s="302" t="s">
        <v>730</v>
      </c>
      <c r="K27" s="290">
        <v>1221.2305200000001</v>
      </c>
      <c r="L27" s="290">
        <v>-300.55721</v>
      </c>
      <c r="M27" s="1346"/>
      <c r="N27" s="302" t="s">
        <v>731</v>
      </c>
      <c r="O27" s="290">
        <v>1112.5970199999999</v>
      </c>
      <c r="P27" s="290">
        <v>800.53756999999996</v>
      </c>
      <c r="Q27" s="163"/>
      <c r="R27" s="302" t="s">
        <v>732</v>
      </c>
      <c r="S27" s="290">
        <v>421.61434000000003</v>
      </c>
      <c r="T27" s="290">
        <v>506.26221999999996</v>
      </c>
      <c r="U27" s="163"/>
      <c r="V27" s="302" t="s">
        <v>733</v>
      </c>
      <c r="W27" s="290">
        <v>484.18306999999999</v>
      </c>
      <c r="X27" s="290">
        <v>148.05274</v>
      </c>
    </row>
    <row r="28" spans="2:25" ht="15" customHeight="1">
      <c r="B28" s="302" t="s">
        <v>734</v>
      </c>
      <c r="C28" s="290">
        <v>1082.1225300000001</v>
      </c>
      <c r="D28" s="290">
        <v>-178.19686999999999</v>
      </c>
      <c r="E28" s="163"/>
      <c r="F28" s="302" t="s">
        <v>735</v>
      </c>
      <c r="G28" s="290">
        <v>1419.39697</v>
      </c>
      <c r="H28" s="290">
        <v>577.07218999999998</v>
      </c>
      <c r="I28" s="1351"/>
      <c r="J28" s="302" t="s">
        <v>736</v>
      </c>
      <c r="K28" s="290">
        <v>1285.0552700000001</v>
      </c>
      <c r="L28" s="290">
        <v>-530.53284999999994</v>
      </c>
      <c r="M28" s="1346"/>
      <c r="N28" s="302" t="s">
        <v>737</v>
      </c>
      <c r="O28" s="290">
        <v>1117.65832</v>
      </c>
      <c r="P28" s="290">
        <v>-496.39578</v>
      </c>
      <c r="Q28" s="163"/>
      <c r="R28" s="302" t="s">
        <v>738</v>
      </c>
      <c r="S28" s="290">
        <v>260.34882999999996</v>
      </c>
      <c r="T28" s="290">
        <v>215.36985999999999</v>
      </c>
      <c r="U28" s="163"/>
      <c r="V28" s="302" t="s">
        <v>739</v>
      </c>
      <c r="W28" s="290">
        <v>420.60310999999996</v>
      </c>
      <c r="X28" s="290">
        <v>-58.46452</v>
      </c>
    </row>
    <row r="29" spans="2:25" ht="15" customHeight="1">
      <c r="B29" s="302" t="s">
        <v>740</v>
      </c>
      <c r="C29" s="290">
        <v>1077.49728</v>
      </c>
      <c r="D29" s="290">
        <v>-247.00457</v>
      </c>
      <c r="E29" s="163"/>
      <c r="F29" s="302" t="s">
        <v>741</v>
      </c>
      <c r="G29" s="290">
        <v>1082.0997199999999</v>
      </c>
      <c r="H29" s="290">
        <v>239.30430999999999</v>
      </c>
      <c r="I29" s="1351"/>
      <c r="J29" s="302" t="s">
        <v>742</v>
      </c>
      <c r="K29" s="290">
        <v>1294.85546</v>
      </c>
      <c r="L29" s="290">
        <v>941.50337000000002</v>
      </c>
      <c r="M29" s="1346"/>
      <c r="N29" s="302" t="s">
        <v>743</v>
      </c>
      <c r="O29" s="290">
        <v>1109.22975</v>
      </c>
      <c r="P29" s="290">
        <v>-279.68135999999998</v>
      </c>
      <c r="Q29" s="163"/>
      <c r="R29" s="302" t="s">
        <v>744</v>
      </c>
      <c r="S29" s="290">
        <v>378.88423999999998</v>
      </c>
      <c r="T29" s="290">
        <v>54.204250000000002</v>
      </c>
      <c r="U29" s="163"/>
      <c r="V29" s="302" t="s">
        <v>745</v>
      </c>
      <c r="W29" s="290">
        <v>410.12121000000002</v>
      </c>
      <c r="X29" s="290">
        <v>-19.936709999999998</v>
      </c>
    </row>
    <row r="30" spans="2:25" ht="15" customHeight="1">
      <c r="B30" s="302" t="s">
        <v>746</v>
      </c>
      <c r="C30" s="290">
        <v>1025.4429599999999</v>
      </c>
      <c r="D30" s="290">
        <v>182.41929999999999</v>
      </c>
      <c r="E30" s="163"/>
      <c r="F30" s="302" t="s">
        <v>747</v>
      </c>
      <c r="G30" s="290">
        <v>989.62025000000006</v>
      </c>
      <c r="H30" s="290">
        <v>271.22389000000004</v>
      </c>
      <c r="I30" s="1351"/>
      <c r="J30" s="302" t="s">
        <v>748</v>
      </c>
      <c r="K30" s="290">
        <v>1275.60771</v>
      </c>
      <c r="L30" s="290">
        <v>-238.74207999999999</v>
      </c>
      <c r="M30" s="1346"/>
      <c r="N30" s="302" t="s">
        <v>749</v>
      </c>
      <c r="O30" s="290">
        <v>1081.9752900000001</v>
      </c>
      <c r="P30" s="290">
        <v>-313.58767</v>
      </c>
      <c r="Q30" s="163"/>
      <c r="R30" s="302" t="s">
        <v>750</v>
      </c>
      <c r="S30" s="290">
        <v>616.89472999999998</v>
      </c>
      <c r="T30" s="290">
        <v>93.325270000000003</v>
      </c>
      <c r="U30" s="163"/>
      <c r="V30" s="302" t="s">
        <v>751</v>
      </c>
      <c r="W30" s="290">
        <v>406.99723</v>
      </c>
      <c r="X30" s="290">
        <v>-21.254159999999999</v>
      </c>
    </row>
    <row r="31" spans="2:25" ht="15" customHeight="1">
      <c r="B31" s="302" t="s">
        <v>752</v>
      </c>
      <c r="C31" s="290">
        <v>1070.2457400000001</v>
      </c>
      <c r="D31" s="290">
        <v>155.84970000000001</v>
      </c>
      <c r="E31" s="163"/>
      <c r="F31" s="302" t="s">
        <v>753</v>
      </c>
      <c r="G31" s="290">
        <v>991.57538999999997</v>
      </c>
      <c r="H31" s="290">
        <v>-121.60283</v>
      </c>
      <c r="I31" s="1351"/>
      <c r="J31" s="302" t="s">
        <v>754</v>
      </c>
      <c r="K31" s="290">
        <v>1290.79818</v>
      </c>
      <c r="L31" s="290">
        <v>-168.00642000000002</v>
      </c>
      <c r="M31" s="1346"/>
      <c r="N31" s="302" t="s">
        <v>755</v>
      </c>
      <c r="O31" s="290">
        <v>1090.0856399999998</v>
      </c>
      <c r="P31" s="290">
        <v>-667.02393000000006</v>
      </c>
      <c r="Q31" s="163"/>
      <c r="R31" s="302" t="s">
        <v>756</v>
      </c>
      <c r="S31" s="290">
        <v>771.11897999999997</v>
      </c>
      <c r="T31" s="290">
        <v>-59.044400000000003</v>
      </c>
      <c r="U31" s="163"/>
      <c r="V31" s="302" t="s">
        <v>757</v>
      </c>
      <c r="W31" s="290">
        <v>496.94126</v>
      </c>
      <c r="X31" s="290">
        <v>259.87196999999998</v>
      </c>
    </row>
    <row r="32" spans="2:25" ht="15" customHeight="1">
      <c r="B32" s="302" t="s">
        <v>758</v>
      </c>
      <c r="C32" s="290">
        <v>1061.89879</v>
      </c>
      <c r="D32" s="290">
        <v>-178.80345</v>
      </c>
      <c r="E32" s="163"/>
      <c r="F32" s="302" t="s">
        <v>759</v>
      </c>
      <c r="G32" s="290">
        <v>977.17603000000008</v>
      </c>
      <c r="H32" s="290">
        <v>-215.32451999999998</v>
      </c>
      <c r="I32" s="1351"/>
      <c r="J32" s="302" t="s">
        <v>760</v>
      </c>
      <c r="K32" s="290">
        <v>1299.6732099999999</v>
      </c>
      <c r="L32" s="290">
        <v>-36.341500000000003</v>
      </c>
      <c r="M32" s="1347"/>
      <c r="N32" s="302" t="s">
        <v>761</v>
      </c>
      <c r="O32" s="290">
        <v>665.69750999999997</v>
      </c>
      <c r="P32" s="290">
        <v>-372.94337999999999</v>
      </c>
      <c r="Q32" s="163"/>
      <c r="R32" s="302" t="s">
        <v>762</v>
      </c>
      <c r="S32" s="290">
        <v>863.41663000000005</v>
      </c>
      <c r="T32" s="290">
        <v>177.92266000000001</v>
      </c>
      <c r="U32" s="163"/>
      <c r="V32" s="302" t="s">
        <v>763</v>
      </c>
      <c r="W32" s="290">
        <v>370.41167999999999</v>
      </c>
      <c r="X32" s="290">
        <v>108.51335</v>
      </c>
    </row>
    <row r="33" spans="2:25" ht="15" customHeight="1">
      <c r="B33" s="302" t="s">
        <v>764</v>
      </c>
      <c r="C33" s="290">
        <v>1066.1837700000001</v>
      </c>
      <c r="D33" s="290">
        <v>-38.668959999999998</v>
      </c>
      <c r="E33" s="303"/>
      <c r="F33" s="302" t="s">
        <v>765</v>
      </c>
      <c r="G33" s="290">
        <v>1054.2149199999999</v>
      </c>
      <c r="H33" s="290">
        <v>-315.69034000000005</v>
      </c>
      <c r="I33" s="1351"/>
      <c r="J33" s="302" t="s">
        <v>766</v>
      </c>
      <c r="K33" s="290">
        <v>1318.8149599999999</v>
      </c>
      <c r="L33" s="290">
        <v>-242.07741000000001</v>
      </c>
      <c r="M33" s="1346"/>
      <c r="N33" s="302" t="s">
        <v>767</v>
      </c>
      <c r="O33" s="290">
        <v>720.7136999999999</v>
      </c>
      <c r="P33" s="290">
        <v>446.52517999999998</v>
      </c>
      <c r="Q33" s="163"/>
      <c r="R33" s="302" t="s">
        <v>768</v>
      </c>
      <c r="S33" s="290">
        <v>804.19078000000002</v>
      </c>
      <c r="T33" s="290">
        <v>-80.871780000000001</v>
      </c>
      <c r="U33" s="163"/>
      <c r="V33" s="302" t="s">
        <v>769</v>
      </c>
      <c r="W33" s="290">
        <v>287.0455</v>
      </c>
      <c r="X33" s="290">
        <v>29.3004</v>
      </c>
    </row>
    <row r="34" spans="2:25" ht="15" customHeight="1">
      <c r="B34" s="302" t="s">
        <v>770</v>
      </c>
      <c r="C34" s="290">
        <v>1144.8281100000002</v>
      </c>
      <c r="D34" s="290">
        <v>-1013.21054</v>
      </c>
      <c r="E34" s="303"/>
      <c r="F34" s="302" t="s">
        <v>771</v>
      </c>
      <c r="G34" s="290">
        <v>1062.0643700000001</v>
      </c>
      <c r="H34" s="290">
        <v>391.37768</v>
      </c>
      <c r="I34" s="1351"/>
      <c r="J34" s="302" t="s">
        <v>772</v>
      </c>
      <c r="K34" s="290">
        <v>1313.0417199999999</v>
      </c>
      <c r="L34" s="290">
        <v>263.37810999999999</v>
      </c>
      <c r="M34" s="1346"/>
      <c r="N34" s="302" t="s">
        <v>773</v>
      </c>
      <c r="O34" s="290">
        <v>710.60113000000001</v>
      </c>
      <c r="P34" s="290">
        <v>405.44934999999998</v>
      </c>
      <c r="Q34" s="163"/>
      <c r="R34" s="302" t="s">
        <v>774</v>
      </c>
      <c r="S34" s="290">
        <v>799.32956000000001</v>
      </c>
      <c r="T34" s="290">
        <v>-300.47174999999999</v>
      </c>
      <c r="U34" s="163"/>
      <c r="V34" s="302" t="s">
        <v>775</v>
      </c>
      <c r="W34" s="290">
        <v>290.83440000000002</v>
      </c>
      <c r="X34" s="290">
        <v>52.699210000000001</v>
      </c>
    </row>
    <row r="35" spans="2:25" ht="15" customHeight="1">
      <c r="B35" s="302" t="s">
        <v>776</v>
      </c>
      <c r="C35" s="290">
        <v>1073.82781</v>
      </c>
      <c r="D35" s="290">
        <v>-498.64807000000002</v>
      </c>
      <c r="E35" s="163"/>
      <c r="F35" s="302" t="s">
        <v>777</v>
      </c>
      <c r="G35" s="290">
        <v>1039.0235299999999</v>
      </c>
      <c r="H35" s="290">
        <v>930.47646999999995</v>
      </c>
      <c r="I35" s="1351"/>
      <c r="J35" s="302" t="s">
        <v>778</v>
      </c>
      <c r="K35" s="290">
        <v>1304.4757299999999</v>
      </c>
      <c r="L35" s="290">
        <v>-1756.7157999999999</v>
      </c>
      <c r="M35" s="163" t="s">
        <v>463</v>
      </c>
      <c r="N35" s="302" t="s">
        <v>779</v>
      </c>
      <c r="O35" s="290">
        <v>711.43534999999997</v>
      </c>
      <c r="P35" s="290">
        <v>-486.13990000000001</v>
      </c>
      <c r="Q35" s="163"/>
      <c r="R35" s="302" t="s">
        <v>780</v>
      </c>
      <c r="S35" s="290">
        <v>963.44845999999995</v>
      </c>
      <c r="T35" s="290">
        <v>213.94110999999998</v>
      </c>
      <c r="U35" s="163"/>
      <c r="V35" s="302" t="s">
        <v>781</v>
      </c>
      <c r="W35" s="290">
        <v>295.73660999999998</v>
      </c>
      <c r="X35" s="290">
        <v>-47.48301</v>
      </c>
    </row>
    <row r="36" spans="2:25" ht="15" customHeight="1">
      <c r="B36" s="302" t="s">
        <v>782</v>
      </c>
      <c r="C36" s="290">
        <v>1066.19696</v>
      </c>
      <c r="D36" s="290">
        <v>340.15926999999999</v>
      </c>
      <c r="E36" s="303"/>
      <c r="F36" s="302" t="s">
        <v>783</v>
      </c>
      <c r="G36" s="290">
        <v>815.90284999999994</v>
      </c>
      <c r="H36" s="290">
        <v>-94.46399000000001</v>
      </c>
      <c r="I36" s="1351"/>
      <c r="J36" s="302" t="s">
        <v>784</v>
      </c>
      <c r="K36" s="290">
        <v>1611.4682700000001</v>
      </c>
      <c r="L36" s="290">
        <v>1430.9936399999999</v>
      </c>
      <c r="M36" s="1346"/>
      <c r="N36" s="302" t="s">
        <v>785</v>
      </c>
      <c r="O36" s="290">
        <v>736.97265000000004</v>
      </c>
      <c r="P36" s="290">
        <v>288.52533</v>
      </c>
      <c r="Q36" s="303"/>
      <c r="R36" s="302" t="s">
        <v>786</v>
      </c>
      <c r="S36" s="290">
        <v>886.4425500000001</v>
      </c>
      <c r="T36" s="290">
        <v>170.71458999999999</v>
      </c>
      <c r="U36" s="163"/>
      <c r="V36" s="302" t="s">
        <v>787</v>
      </c>
      <c r="W36" s="290">
        <v>300.6121</v>
      </c>
      <c r="X36" s="290">
        <v>66.333169999999996</v>
      </c>
    </row>
    <row r="37" spans="2:25" ht="15" customHeight="1">
      <c r="B37" s="302" t="s">
        <v>788</v>
      </c>
      <c r="C37" s="290">
        <v>1025.3045300000001</v>
      </c>
      <c r="D37" s="290">
        <v>377.54266999999999</v>
      </c>
      <c r="E37" s="163"/>
      <c r="F37" s="302" t="s">
        <v>789</v>
      </c>
      <c r="G37" s="290">
        <v>869.27419999999995</v>
      </c>
      <c r="H37" s="290">
        <v>127.69813000000001</v>
      </c>
      <c r="I37" s="1351"/>
      <c r="J37" s="302" t="s">
        <v>790</v>
      </c>
      <c r="K37" s="290">
        <v>1713.6578400000001</v>
      </c>
      <c r="L37" s="290">
        <v>-842.45348999999999</v>
      </c>
      <c r="M37" s="1347"/>
      <c r="N37" s="302" t="s">
        <v>791</v>
      </c>
      <c r="O37" s="290">
        <v>731.73749999999995</v>
      </c>
      <c r="P37" s="290">
        <v>559.34832999999992</v>
      </c>
      <c r="Q37" s="163"/>
      <c r="R37" s="302" t="s">
        <v>792</v>
      </c>
      <c r="S37" s="290">
        <v>698.45220999999992</v>
      </c>
      <c r="T37" s="290">
        <v>73.432199999999995</v>
      </c>
      <c r="U37" s="163"/>
      <c r="V37" s="302" t="s">
        <v>793</v>
      </c>
      <c r="W37" s="290">
        <v>295.80010999999996</v>
      </c>
      <c r="X37" s="290">
        <v>-26.993580000000001</v>
      </c>
    </row>
    <row r="38" spans="2:25" ht="15" customHeight="1">
      <c r="B38" s="302" t="s">
        <v>794</v>
      </c>
      <c r="C38" s="290">
        <v>985.42668999999989</v>
      </c>
      <c r="D38" s="290">
        <v>46.504589999999993</v>
      </c>
      <c r="E38" s="163"/>
      <c r="F38" s="302" t="s">
        <v>795</v>
      </c>
      <c r="G38" s="290">
        <v>959.76055000000008</v>
      </c>
      <c r="H38" s="290">
        <v>421.87461999999999</v>
      </c>
      <c r="I38" s="1351"/>
      <c r="J38" s="302" t="s">
        <v>796</v>
      </c>
      <c r="K38" s="290">
        <v>1702.3457700000001</v>
      </c>
      <c r="L38" s="290">
        <v>937.46643999999992</v>
      </c>
      <c r="M38" s="1346"/>
      <c r="N38" s="302" t="s">
        <v>797</v>
      </c>
      <c r="O38" s="290">
        <v>648.11887999999999</v>
      </c>
      <c r="P38" s="290">
        <v>-495.75850000000003</v>
      </c>
      <c r="Q38" s="163"/>
      <c r="R38" s="302" t="s">
        <v>798</v>
      </c>
      <c r="S38" s="290">
        <v>526.00503000000003</v>
      </c>
      <c r="T38" s="290">
        <v>-56.686680000000003</v>
      </c>
      <c r="U38" s="163"/>
      <c r="V38" s="302" t="s">
        <v>799</v>
      </c>
      <c r="W38" s="290">
        <v>285.72678999999999</v>
      </c>
      <c r="X38" s="290">
        <v>-145.76665</v>
      </c>
    </row>
    <row r="39" spans="2:25" ht="15" customHeight="1">
      <c r="B39" s="302" t="s">
        <v>800</v>
      </c>
      <c r="C39" s="290">
        <v>1094.80951</v>
      </c>
      <c r="D39" s="290">
        <v>-399.45362</v>
      </c>
      <c r="E39" s="163"/>
      <c r="F39" s="302" t="s">
        <v>801</v>
      </c>
      <c r="G39" s="290">
        <v>815.05263000000002</v>
      </c>
      <c r="H39" s="290">
        <v>-450.96386999999999</v>
      </c>
      <c r="I39" s="1351"/>
      <c r="J39" s="302" t="s">
        <v>802</v>
      </c>
      <c r="K39" s="290">
        <v>1631.0900100000001</v>
      </c>
      <c r="L39" s="290">
        <v>-554.26243999999997</v>
      </c>
      <c r="M39" s="1346"/>
      <c r="N39" s="302" t="s">
        <v>803</v>
      </c>
      <c r="O39" s="290">
        <v>530.58298000000002</v>
      </c>
      <c r="P39" s="290">
        <v>93.776330000000002</v>
      </c>
      <c r="Q39" s="163"/>
      <c r="R39" s="302" t="s">
        <v>804</v>
      </c>
      <c r="S39" s="290">
        <v>673.25630000000001</v>
      </c>
      <c r="T39" s="290">
        <v>-407.86725000000001</v>
      </c>
      <c r="U39" s="163"/>
      <c r="V39" s="302" t="s">
        <v>805</v>
      </c>
      <c r="W39" s="290">
        <v>523.10081000000002</v>
      </c>
      <c r="X39" s="290">
        <v>-15.674329999999999</v>
      </c>
      <c r="Y39" s="620"/>
    </row>
    <row r="40" spans="2:25" ht="15" customHeight="1">
      <c r="B40" s="302" t="s">
        <v>806</v>
      </c>
      <c r="C40" s="290">
        <v>1057.0856799999999</v>
      </c>
      <c r="D40" s="290">
        <v>171.51626000000002</v>
      </c>
      <c r="E40" s="163"/>
      <c r="F40" s="302" t="s">
        <v>807</v>
      </c>
      <c r="G40" s="290">
        <v>820.50807999999995</v>
      </c>
      <c r="H40" s="290">
        <v>-59.609749999999998</v>
      </c>
      <c r="I40" s="1351"/>
      <c r="J40" s="302" t="s">
        <v>808</v>
      </c>
      <c r="K40" s="290">
        <v>1631.8497199999999</v>
      </c>
      <c r="L40" s="290">
        <v>-537.14913000000001</v>
      </c>
      <c r="M40" s="1346"/>
      <c r="N40" s="302" t="s">
        <v>809</v>
      </c>
      <c r="O40" s="290">
        <v>523.24999000000003</v>
      </c>
      <c r="P40" s="290">
        <v>-139.24106</v>
      </c>
      <c r="Q40" s="163"/>
      <c r="R40" s="302" t="s">
        <v>810</v>
      </c>
      <c r="S40" s="290">
        <v>800.09721000000002</v>
      </c>
      <c r="T40" s="290">
        <v>242.37923000000001</v>
      </c>
      <c r="U40" s="163"/>
      <c r="V40" s="302" t="s">
        <v>811</v>
      </c>
      <c r="W40" s="290">
        <v>596.06693999999993</v>
      </c>
      <c r="X40" s="290">
        <v>445.87637000000001</v>
      </c>
      <c r="Y40" s="620"/>
    </row>
    <row r="41" spans="2:25" ht="15" customHeight="1">
      <c r="B41" s="302" t="s">
        <v>812</v>
      </c>
      <c r="C41" s="290">
        <v>1054.9241000000002</v>
      </c>
      <c r="D41" s="290">
        <v>164.23635999999999</v>
      </c>
      <c r="E41" s="163"/>
      <c r="F41" s="302" t="s">
        <v>813</v>
      </c>
      <c r="G41" s="290">
        <v>907.03399999999999</v>
      </c>
      <c r="H41" s="290">
        <v>248.08392999999998</v>
      </c>
      <c r="I41" s="1351"/>
      <c r="J41" s="302" t="s">
        <v>814</v>
      </c>
      <c r="K41" s="290">
        <v>1630.4429299999999</v>
      </c>
      <c r="L41" s="290">
        <v>649.69601</v>
      </c>
      <c r="M41" s="1346"/>
      <c r="N41" s="302" t="s">
        <v>815</v>
      </c>
      <c r="O41" s="290">
        <v>684.77313000000004</v>
      </c>
      <c r="P41" s="290">
        <v>-306.27125000000001</v>
      </c>
      <c r="Q41" s="163"/>
      <c r="R41" s="302" t="s">
        <v>816</v>
      </c>
      <c r="S41" s="290">
        <v>767.72503000000006</v>
      </c>
      <c r="T41" s="290">
        <v>-61.434750000000001</v>
      </c>
      <c r="U41" s="163"/>
      <c r="V41" s="1345">
        <v>0</v>
      </c>
      <c r="W41" s="259">
        <v>0</v>
      </c>
      <c r="X41" s="259">
        <v>0</v>
      </c>
      <c r="Y41" s="620"/>
    </row>
    <row r="42" spans="2:25" ht="15" customHeight="1">
      <c r="B42" s="302" t="s">
        <v>817</v>
      </c>
      <c r="C42" s="290">
        <v>1042.6512499999999</v>
      </c>
      <c r="D42" s="290">
        <v>-122.01723</v>
      </c>
      <c r="E42" s="163"/>
      <c r="F42" s="302" t="s">
        <v>818</v>
      </c>
      <c r="G42" s="290">
        <v>964.53620000000001</v>
      </c>
      <c r="H42" s="290">
        <v>-683.74943999999994</v>
      </c>
      <c r="I42" s="1351"/>
      <c r="J42" s="302" t="s">
        <v>819</v>
      </c>
      <c r="K42" s="290">
        <v>1610.29847</v>
      </c>
      <c r="L42" s="290">
        <v>-327.59906000000001</v>
      </c>
      <c r="M42" s="1347"/>
      <c r="N42" s="302" t="s">
        <v>820</v>
      </c>
      <c r="O42" s="290">
        <v>682.68809999999996</v>
      </c>
      <c r="P42" s="290">
        <v>157.23483999999999</v>
      </c>
      <c r="Q42" s="163"/>
      <c r="R42" s="302" t="s">
        <v>821</v>
      </c>
      <c r="S42" s="290">
        <v>587.21537000000001</v>
      </c>
      <c r="T42" s="290">
        <v>357.49923999999999</v>
      </c>
      <c r="U42" s="163"/>
      <c r="V42" s="1345">
        <v>0</v>
      </c>
      <c r="W42" s="259">
        <v>0</v>
      </c>
      <c r="X42" s="259">
        <v>0</v>
      </c>
      <c r="Y42" s="620"/>
    </row>
    <row r="43" spans="2:25" ht="15" customHeight="1">
      <c r="B43" s="302" t="s">
        <v>822</v>
      </c>
      <c r="C43" s="290">
        <v>1037.64303</v>
      </c>
      <c r="D43" s="290">
        <v>35.629069999999999</v>
      </c>
      <c r="E43" s="163"/>
      <c r="F43" s="302" t="s">
        <v>823</v>
      </c>
      <c r="G43" s="290">
        <v>1160.9421499999999</v>
      </c>
      <c r="H43" s="290">
        <v>324.55450000000002</v>
      </c>
      <c r="I43" s="1351"/>
      <c r="J43" s="302" t="s">
        <v>824</v>
      </c>
      <c r="K43" s="290">
        <v>1574.74155</v>
      </c>
      <c r="L43" s="290">
        <v>-177.4325</v>
      </c>
      <c r="M43" s="1346"/>
      <c r="N43" s="302" t="s">
        <v>825</v>
      </c>
      <c r="O43" s="290">
        <v>664.49321999999995</v>
      </c>
      <c r="P43" s="290">
        <v>-78.444479999999999</v>
      </c>
      <c r="Q43" s="163"/>
      <c r="R43" s="302" t="s">
        <v>826</v>
      </c>
      <c r="S43" s="290">
        <v>260.11806999999999</v>
      </c>
      <c r="T43" s="290">
        <v>37.452500000000001</v>
      </c>
      <c r="U43" s="163"/>
      <c r="V43" s="1345">
        <v>0</v>
      </c>
      <c r="W43" s="259">
        <v>0</v>
      </c>
      <c r="X43" s="259">
        <v>0</v>
      </c>
      <c r="Y43" s="620"/>
    </row>
    <row r="44" spans="2:25" ht="15" customHeight="1">
      <c r="B44" s="302" t="s">
        <v>827</v>
      </c>
      <c r="C44" s="290">
        <v>1056.4206100000001</v>
      </c>
      <c r="D44" s="290">
        <v>576.69952000000001</v>
      </c>
      <c r="E44" s="163"/>
      <c r="F44" s="302" t="s">
        <v>828</v>
      </c>
      <c r="G44" s="290">
        <v>1132.8182400000001</v>
      </c>
      <c r="H44" s="290">
        <v>-164.60247000000001</v>
      </c>
      <c r="I44" s="1351"/>
      <c r="J44" s="302" t="s">
        <v>829</v>
      </c>
      <c r="K44" s="290">
        <v>1580.52613</v>
      </c>
      <c r="L44" s="290">
        <v>-554.26243999999997</v>
      </c>
      <c r="M44" s="1346"/>
      <c r="N44" s="302" t="s">
        <v>830</v>
      </c>
      <c r="O44" s="290">
        <v>600.33315000000005</v>
      </c>
      <c r="P44" s="290">
        <v>-91.40133999999999</v>
      </c>
      <c r="Q44" s="163"/>
      <c r="R44" s="302" t="s">
        <v>831</v>
      </c>
      <c r="S44" s="290">
        <v>271.19213000000002</v>
      </c>
      <c r="T44" s="254" t="s">
        <v>610</v>
      </c>
      <c r="U44" s="1351" t="s">
        <v>39</v>
      </c>
      <c r="V44" s="1345">
        <v>0</v>
      </c>
      <c r="W44" s="259">
        <v>0</v>
      </c>
      <c r="X44" s="259">
        <v>0</v>
      </c>
    </row>
    <row r="45" spans="2:25" ht="15" customHeight="1">
      <c r="B45" s="302" t="s">
        <v>832</v>
      </c>
      <c r="C45" s="290">
        <v>1034.7060899999999</v>
      </c>
      <c r="D45" s="290">
        <v>-510.76016999999996</v>
      </c>
      <c r="E45" s="163"/>
      <c r="F45" s="302" t="s">
        <v>833</v>
      </c>
      <c r="G45" s="290">
        <v>1093.3671399999998</v>
      </c>
      <c r="H45" s="290">
        <v>278.70044999999999</v>
      </c>
      <c r="I45" s="1351"/>
      <c r="J45" s="302" t="s">
        <v>834</v>
      </c>
      <c r="K45" s="290">
        <v>1598.72342</v>
      </c>
      <c r="L45" s="290">
        <v>53.306019999999997</v>
      </c>
      <c r="M45" s="1346"/>
      <c r="N45" s="302" t="s">
        <v>835</v>
      </c>
      <c r="O45" s="290">
        <v>651.76463999999999</v>
      </c>
      <c r="P45" s="290">
        <v>-177.52696</v>
      </c>
      <c r="Q45" s="163"/>
      <c r="R45" s="302" t="s">
        <v>836</v>
      </c>
      <c r="S45" s="290">
        <v>269.71767999999997</v>
      </c>
      <c r="T45" s="290">
        <v>13.762729999999999</v>
      </c>
      <c r="U45" s="163"/>
      <c r="V45" s="1345">
        <v>0</v>
      </c>
      <c r="W45" s="259">
        <v>0</v>
      </c>
      <c r="X45" s="259">
        <v>0</v>
      </c>
    </row>
    <row r="46" spans="2:25" ht="15" customHeight="1">
      <c r="B46" s="302" t="s">
        <v>837</v>
      </c>
      <c r="C46" s="290">
        <v>1057.2738899999999</v>
      </c>
      <c r="D46" s="290">
        <v>211.00445000000002</v>
      </c>
      <c r="E46" s="163"/>
      <c r="F46" s="302" t="s">
        <v>838</v>
      </c>
      <c r="G46" s="290">
        <v>1070.1334999999999</v>
      </c>
      <c r="H46" s="290">
        <v>198.05548000000002</v>
      </c>
      <c r="I46" s="1351"/>
      <c r="J46" s="302" t="s">
        <v>839</v>
      </c>
      <c r="K46" s="290">
        <v>1483.32582</v>
      </c>
      <c r="L46" s="290">
        <v>-335.70346000000001</v>
      </c>
      <c r="M46" s="1346"/>
      <c r="N46" s="302" t="s">
        <v>840</v>
      </c>
      <c r="O46" s="290">
        <v>585.10729000000003</v>
      </c>
      <c r="P46" s="290">
        <v>728.86254000000008</v>
      </c>
      <c r="Q46" s="163"/>
      <c r="R46" s="302" t="s">
        <v>841</v>
      </c>
      <c r="S46" s="290">
        <v>534.17454000000009</v>
      </c>
      <c r="T46" s="290">
        <v>88.419610000000006</v>
      </c>
      <c r="U46" s="163"/>
      <c r="V46" s="1345">
        <v>0</v>
      </c>
      <c r="W46" s="259">
        <v>0</v>
      </c>
      <c r="X46" s="259">
        <v>0</v>
      </c>
    </row>
    <row r="47" spans="2:25" ht="15" customHeight="1">
      <c r="B47" s="302" t="s">
        <v>842</v>
      </c>
      <c r="C47" s="290">
        <v>1046.8855699999999</v>
      </c>
      <c r="D47" s="290">
        <v>193.97979999999998</v>
      </c>
      <c r="E47" s="163"/>
      <c r="F47" s="302" t="s">
        <v>843</v>
      </c>
      <c r="G47" s="290">
        <v>903.52805000000001</v>
      </c>
      <c r="H47" s="290">
        <v>253.72873000000001</v>
      </c>
      <c r="I47" s="1351"/>
      <c r="J47" s="302" t="s">
        <v>844</v>
      </c>
      <c r="K47" s="290">
        <v>1224.38634</v>
      </c>
      <c r="L47" s="290">
        <v>-296.62367999999998</v>
      </c>
      <c r="M47" s="1347"/>
      <c r="N47" s="302" t="s">
        <v>845</v>
      </c>
      <c r="O47" s="290">
        <v>598.43985999999995</v>
      </c>
      <c r="P47" s="290">
        <v>961.85973999999999</v>
      </c>
      <c r="Q47" s="163"/>
      <c r="R47" s="302" t="s">
        <v>846</v>
      </c>
      <c r="S47" s="290">
        <v>576.99218000000008</v>
      </c>
      <c r="T47" s="290">
        <v>-410.91525999999999</v>
      </c>
      <c r="U47" s="163"/>
      <c r="V47" s="1345">
        <v>0</v>
      </c>
      <c r="W47" s="259">
        <v>0</v>
      </c>
      <c r="X47" s="259">
        <v>0</v>
      </c>
    </row>
    <row r="48" spans="2:25" ht="15" customHeight="1">
      <c r="B48" s="302" t="s">
        <v>847</v>
      </c>
      <c r="C48" s="290">
        <v>1048.0715600000001</v>
      </c>
      <c r="D48" s="290">
        <v>696.01509999999996</v>
      </c>
      <c r="E48" s="163"/>
      <c r="F48" s="302" t="s">
        <v>848</v>
      </c>
      <c r="G48" s="290">
        <v>878.86430000000007</v>
      </c>
      <c r="H48" s="290">
        <v>35.789250000000003</v>
      </c>
      <c r="I48" s="1353"/>
      <c r="J48" s="302" t="s">
        <v>849</v>
      </c>
      <c r="K48" s="290">
        <v>1272.24774</v>
      </c>
      <c r="L48" s="290">
        <v>841.12378000000001</v>
      </c>
      <c r="M48" s="1346"/>
      <c r="N48" s="302" t="s">
        <v>850</v>
      </c>
      <c r="O48" s="290">
        <v>411.73833000000002</v>
      </c>
      <c r="P48" s="290">
        <v>-245.51222000000001</v>
      </c>
      <c r="Q48" s="163"/>
      <c r="R48" s="302" t="s">
        <v>851</v>
      </c>
      <c r="S48" s="290">
        <v>763.41786000000002</v>
      </c>
      <c r="T48" s="290">
        <v>-75.583380000000005</v>
      </c>
      <c r="U48" s="163"/>
      <c r="V48" s="1345">
        <v>0</v>
      </c>
      <c r="W48" s="259">
        <v>0</v>
      </c>
      <c r="X48" s="259">
        <v>0</v>
      </c>
    </row>
    <row r="49" spans="2:24" ht="15" customHeight="1">
      <c r="B49" s="302" t="s">
        <v>852</v>
      </c>
      <c r="C49" s="290">
        <v>962.60654</v>
      </c>
      <c r="D49" s="290">
        <v>494.35332</v>
      </c>
      <c r="E49" s="163"/>
      <c r="F49" s="302" t="s">
        <v>853</v>
      </c>
      <c r="G49" s="290">
        <v>902.69007999999997</v>
      </c>
      <c r="H49" s="290">
        <v>-230.453</v>
      </c>
      <c r="I49" s="1351"/>
      <c r="J49" s="302" t="s">
        <v>854</v>
      </c>
      <c r="K49" s="290">
        <v>1216.94433</v>
      </c>
      <c r="L49" s="290">
        <v>-246.73953</v>
      </c>
      <c r="M49" s="1346"/>
      <c r="N49" s="302" t="s">
        <v>855</v>
      </c>
      <c r="O49" s="290">
        <v>536.11171999999999</v>
      </c>
      <c r="P49" s="290">
        <v>520.16754000000003</v>
      </c>
      <c r="Q49" s="163"/>
      <c r="R49" s="302" t="s">
        <v>856</v>
      </c>
      <c r="S49" s="290">
        <v>749.50346000000002</v>
      </c>
      <c r="T49" s="290">
        <v>-171.05626000000001</v>
      </c>
      <c r="U49" s="163"/>
      <c r="V49" s="1345">
        <v>0</v>
      </c>
      <c r="W49" s="259">
        <v>0</v>
      </c>
      <c r="X49" s="259">
        <v>0</v>
      </c>
    </row>
    <row r="50" spans="2:24" ht="15" customHeight="1">
      <c r="B50" s="302" t="s">
        <v>857</v>
      </c>
      <c r="C50" s="290">
        <v>872.82868000000008</v>
      </c>
      <c r="D50" s="290">
        <v>33.361069999999998</v>
      </c>
      <c r="E50" s="163"/>
      <c r="F50" s="302" t="s">
        <v>858</v>
      </c>
      <c r="G50" s="290">
        <v>881.55895999999996</v>
      </c>
      <c r="H50" s="290">
        <v>-432.21040000000005</v>
      </c>
      <c r="I50" s="1351"/>
      <c r="J50" s="302" t="s">
        <v>859</v>
      </c>
      <c r="K50" s="290">
        <v>1198.7648000000002</v>
      </c>
      <c r="L50" s="290">
        <v>366.66077000000001</v>
      </c>
      <c r="M50" s="1346"/>
      <c r="N50" s="302" t="s">
        <v>860</v>
      </c>
      <c r="O50" s="290">
        <v>547.2201</v>
      </c>
      <c r="P50" s="290">
        <v>166.24184</v>
      </c>
      <c r="Q50" s="163"/>
      <c r="R50" s="302" t="s">
        <v>861</v>
      </c>
      <c r="S50" s="290">
        <v>735.1240600000001</v>
      </c>
      <c r="T50" s="290">
        <v>-87.152919999999995</v>
      </c>
      <c r="U50" s="163"/>
      <c r="V50" s="1345">
        <v>0</v>
      </c>
      <c r="W50" s="259">
        <v>0</v>
      </c>
      <c r="X50" s="259">
        <v>0</v>
      </c>
    </row>
    <row r="51" spans="2:24" ht="15" customHeight="1">
      <c r="B51" s="302" t="s">
        <v>862</v>
      </c>
      <c r="C51" s="290">
        <v>999.80240000000003</v>
      </c>
      <c r="D51" s="290">
        <v>-270.35298</v>
      </c>
      <c r="E51" s="163"/>
      <c r="F51" s="302" t="s">
        <v>863</v>
      </c>
      <c r="G51" s="290">
        <v>1070.6514499999998</v>
      </c>
      <c r="H51" s="290">
        <v>-137.42074</v>
      </c>
      <c r="I51" s="1351"/>
      <c r="J51" s="302" t="s">
        <v>864</v>
      </c>
      <c r="K51" s="290">
        <v>1188.2745600000001</v>
      </c>
      <c r="L51" s="290">
        <v>917.68628000000001</v>
      </c>
      <c r="M51" s="1346"/>
      <c r="N51" s="302" t="s">
        <v>865</v>
      </c>
      <c r="O51" s="290">
        <v>476.10453999999999</v>
      </c>
      <c r="P51" s="290">
        <v>-359.29184999999995</v>
      </c>
      <c r="Q51" s="163"/>
      <c r="R51" s="302" t="s">
        <v>866</v>
      </c>
      <c r="S51" s="290">
        <v>737.84556999999995</v>
      </c>
      <c r="T51" s="290">
        <v>458.15414000000004</v>
      </c>
      <c r="U51" s="163"/>
      <c r="V51" s="1345">
        <v>0</v>
      </c>
      <c r="W51" s="259">
        <v>0</v>
      </c>
      <c r="X51" s="259">
        <v>0</v>
      </c>
    </row>
    <row r="52" spans="2:24" ht="15" customHeight="1">
      <c r="B52" s="302" t="s">
        <v>867</v>
      </c>
      <c r="C52" s="290">
        <v>988.94669999999996</v>
      </c>
      <c r="D52" s="290">
        <v>10.017940000000001</v>
      </c>
      <c r="E52" s="163"/>
      <c r="F52" s="302" t="s">
        <v>868</v>
      </c>
      <c r="G52" s="290">
        <v>1170.05528</v>
      </c>
      <c r="H52" s="290">
        <v>-127.67504</v>
      </c>
      <c r="I52" s="1351"/>
      <c r="J52" s="302" t="s">
        <v>869</v>
      </c>
      <c r="K52" s="290">
        <v>1126.2026000000001</v>
      </c>
      <c r="L52" s="290">
        <v>895.27288999999996</v>
      </c>
      <c r="M52" s="1346"/>
      <c r="N52" s="302" t="s">
        <v>870</v>
      </c>
      <c r="O52" s="290">
        <v>477.67430999999999</v>
      </c>
      <c r="P52" s="290">
        <v>453.72656000000001</v>
      </c>
      <c r="Q52" s="163"/>
      <c r="R52" s="302" t="s">
        <v>871</v>
      </c>
      <c r="S52" s="290">
        <v>747.44858999999997</v>
      </c>
      <c r="T52" s="290">
        <v>303.04696999999999</v>
      </c>
      <c r="U52" s="163"/>
      <c r="V52" s="1345">
        <v>0</v>
      </c>
      <c r="W52" s="259">
        <v>0</v>
      </c>
      <c r="X52" s="259">
        <v>0</v>
      </c>
    </row>
    <row r="53" spans="2:24" ht="15" customHeight="1" thickBot="1">
      <c r="B53" s="304" t="s">
        <v>872</v>
      </c>
      <c r="C53" s="297">
        <v>985.51542000000006</v>
      </c>
      <c r="D53" s="297">
        <v>-662.41316000000006</v>
      </c>
      <c r="E53" s="163"/>
      <c r="F53" s="304" t="s">
        <v>873</v>
      </c>
      <c r="G53" s="297">
        <v>1232.0565100000001</v>
      </c>
      <c r="H53" s="297">
        <v>-22.277889999999999</v>
      </c>
      <c r="I53" s="1351"/>
      <c r="J53" s="304" t="s">
        <v>874</v>
      </c>
      <c r="K53" s="297">
        <v>1048.1953599999999</v>
      </c>
      <c r="L53" s="297">
        <v>268.32292999999999</v>
      </c>
      <c r="M53" s="305"/>
      <c r="N53" s="304" t="s">
        <v>875</v>
      </c>
      <c r="O53" s="297">
        <v>545.74851999999998</v>
      </c>
      <c r="P53" s="297">
        <v>775.41552999999999</v>
      </c>
      <c r="Q53" s="163"/>
      <c r="R53" s="304" t="s">
        <v>876</v>
      </c>
      <c r="S53" s="297">
        <v>738.01616999999999</v>
      </c>
      <c r="T53" s="297">
        <v>-71.098089999999999</v>
      </c>
      <c r="U53" s="163"/>
      <c r="V53" s="621">
        <v>0</v>
      </c>
      <c r="W53" s="525">
        <v>0</v>
      </c>
      <c r="X53" s="525">
        <v>0</v>
      </c>
    </row>
    <row r="54" spans="2:24" ht="7.5" customHeight="1" thickTop="1">
      <c r="B54" s="168"/>
      <c r="C54" s="168"/>
      <c r="D54" s="168"/>
      <c r="E54" s="191"/>
      <c r="F54" s="168"/>
      <c r="G54" s="168"/>
      <c r="H54" s="168"/>
      <c r="I54" s="191"/>
      <c r="J54" s="168"/>
      <c r="K54" s="168"/>
      <c r="L54" s="193"/>
    </row>
    <row r="55" spans="2:24" ht="12">
      <c r="B55" s="1601" t="s">
        <v>2238</v>
      </c>
      <c r="C55" s="1601"/>
      <c r="D55" s="1601"/>
      <c r="E55" s="1601"/>
      <c r="F55" s="1601"/>
      <c r="G55" s="1601"/>
      <c r="H55" s="1601"/>
      <c r="I55" s="1601"/>
      <c r="J55" s="1601"/>
      <c r="K55" s="1601"/>
      <c r="L55" s="1601"/>
      <c r="M55" s="1601"/>
      <c r="N55" s="1601"/>
      <c r="O55" s="1601"/>
      <c r="P55" s="1601"/>
      <c r="Q55" s="1601"/>
      <c r="R55" s="1601"/>
      <c r="S55" s="1601"/>
      <c r="T55" s="1601"/>
      <c r="U55" s="1601"/>
      <c r="V55" s="1601"/>
      <c r="W55" s="1601"/>
      <c r="X55" s="1601"/>
    </row>
    <row r="56" spans="2:24" ht="15" customHeight="1">
      <c r="B56" s="1601" t="s">
        <v>2239</v>
      </c>
      <c r="C56" s="1601"/>
      <c r="D56" s="1601"/>
      <c r="E56" s="1601"/>
      <c r="F56" s="1601"/>
      <c r="G56" s="1601"/>
      <c r="H56" s="1601"/>
      <c r="I56" s="1601"/>
      <c r="J56" s="1601"/>
      <c r="K56" s="1601"/>
      <c r="L56" s="1601"/>
      <c r="M56" s="1601"/>
      <c r="N56" s="1601"/>
      <c r="O56" s="1601"/>
      <c r="P56" s="1601"/>
      <c r="Q56" s="1601"/>
      <c r="R56" s="1601"/>
      <c r="S56" s="1601"/>
      <c r="T56" s="1601"/>
      <c r="U56" s="1601"/>
      <c r="V56" s="1601"/>
      <c r="W56" s="1601"/>
      <c r="X56" s="1601"/>
    </row>
    <row r="57" spans="2:24" ht="15" customHeight="1">
      <c r="B57" s="1601" t="s">
        <v>2240</v>
      </c>
      <c r="C57" s="1601"/>
      <c r="D57" s="1601"/>
      <c r="E57" s="1601"/>
      <c r="F57" s="1601"/>
      <c r="G57" s="1601"/>
      <c r="H57" s="1601"/>
      <c r="I57" s="1601"/>
      <c r="J57" s="1601"/>
      <c r="K57" s="1601"/>
      <c r="L57" s="1601"/>
      <c r="M57" s="1601"/>
      <c r="N57" s="1601"/>
      <c r="O57" s="1601"/>
      <c r="P57" s="1601"/>
      <c r="Q57" s="1601"/>
      <c r="R57" s="1601"/>
      <c r="S57" s="1601"/>
      <c r="T57" s="1601"/>
      <c r="U57" s="1601"/>
      <c r="V57" s="1601"/>
      <c r="W57" s="1601"/>
      <c r="X57" s="1601"/>
    </row>
    <row r="58" spans="2:24" ht="15" customHeight="1">
      <c r="B58" s="1601" t="s">
        <v>2241</v>
      </c>
      <c r="C58" s="1601"/>
      <c r="D58" s="1601"/>
      <c r="E58" s="1601"/>
      <c r="F58" s="1601"/>
      <c r="G58" s="1601"/>
      <c r="H58" s="1601"/>
      <c r="I58" s="1601"/>
      <c r="J58" s="1601"/>
      <c r="K58" s="1601"/>
      <c r="L58" s="1601"/>
      <c r="M58" s="1601"/>
      <c r="N58" s="1601"/>
      <c r="O58" s="1601"/>
      <c r="P58" s="1601"/>
      <c r="Q58" s="1601"/>
      <c r="R58" s="1601"/>
      <c r="S58" s="1601"/>
      <c r="T58" s="1601"/>
      <c r="U58" s="1601"/>
      <c r="V58" s="1601"/>
      <c r="W58" s="1601"/>
      <c r="X58" s="1601"/>
    </row>
    <row r="59" spans="2:24" ht="15" customHeight="1">
      <c r="B59" s="1601" t="s">
        <v>1306</v>
      </c>
      <c r="C59" s="1601"/>
      <c r="D59" s="1601"/>
      <c r="E59" s="1601"/>
      <c r="F59" s="1601"/>
      <c r="G59" s="1601"/>
      <c r="H59" s="1601"/>
      <c r="I59" s="1601"/>
      <c r="J59" s="1601"/>
      <c r="K59" s="1601"/>
      <c r="L59" s="1601"/>
      <c r="M59" s="1601"/>
      <c r="N59" s="1601"/>
      <c r="O59" s="1601"/>
      <c r="P59" s="1601"/>
      <c r="Q59" s="1601"/>
      <c r="R59" s="1601"/>
      <c r="S59" s="1601"/>
      <c r="T59" s="1601"/>
      <c r="U59" s="1601"/>
      <c r="V59" s="1601"/>
      <c r="W59" s="1601"/>
      <c r="X59" s="1601"/>
    </row>
    <row r="60" spans="2:24" ht="15" customHeight="1">
      <c r="E60" s="162"/>
      <c r="I60" s="162"/>
    </row>
    <row r="61" spans="2:24" ht="15" customHeight="1">
      <c r="E61" s="162"/>
      <c r="I61" s="162"/>
    </row>
    <row r="62" spans="2:24" ht="15" customHeight="1">
      <c r="E62" s="162"/>
      <c r="I62" s="162"/>
    </row>
    <row r="63" spans="2:24" ht="15" customHeight="1">
      <c r="E63" s="162"/>
      <c r="I63" s="162"/>
    </row>
    <row r="64" spans="2:24" ht="15" customHeight="1">
      <c r="E64" s="162"/>
      <c r="I64" s="162"/>
    </row>
    <row r="65" spans="5:9" ht="15" customHeight="1">
      <c r="E65" s="162"/>
      <c r="I65" s="162"/>
    </row>
    <row r="66" spans="5:9" ht="15" customHeight="1">
      <c r="E66" s="162"/>
      <c r="I66" s="162"/>
    </row>
    <row r="67" spans="5:9" ht="15" customHeight="1">
      <c r="E67" s="162"/>
      <c r="I67" s="162"/>
    </row>
    <row r="68" spans="5:9" ht="15" customHeight="1">
      <c r="E68" s="162"/>
      <c r="I68" s="162"/>
    </row>
    <row r="69" spans="5:9" ht="15" customHeight="1">
      <c r="E69" s="162"/>
      <c r="I69" s="162"/>
    </row>
    <row r="70" spans="5:9" ht="15" customHeight="1">
      <c r="E70" s="162"/>
      <c r="I70" s="162"/>
    </row>
    <row r="71" spans="5:9" ht="15" customHeight="1">
      <c r="E71" s="162"/>
      <c r="I71" s="162"/>
    </row>
    <row r="72" spans="5:9" ht="15" customHeight="1">
      <c r="E72" s="162"/>
      <c r="I72" s="162"/>
    </row>
    <row r="73" spans="5:9" ht="15" customHeight="1">
      <c r="E73" s="162"/>
      <c r="I73" s="162"/>
    </row>
    <row r="74" spans="5:9" ht="15" customHeight="1">
      <c r="E74" s="162"/>
      <c r="I74" s="162"/>
    </row>
    <row r="75" spans="5:9" ht="15" customHeight="1">
      <c r="E75" s="162"/>
      <c r="I75" s="162"/>
    </row>
    <row r="76" spans="5:9" ht="15" customHeight="1">
      <c r="E76" s="162"/>
      <c r="I76" s="162"/>
    </row>
    <row r="77" spans="5:9" ht="15" customHeight="1">
      <c r="E77" s="162"/>
      <c r="I77" s="162"/>
    </row>
    <row r="78" spans="5:9" ht="15" customHeight="1">
      <c r="E78" s="162"/>
      <c r="I78" s="162"/>
    </row>
    <row r="79" spans="5:9" ht="15" customHeight="1">
      <c r="E79" s="162"/>
      <c r="I79" s="162"/>
    </row>
    <row r="80" spans="5:9" ht="15" customHeight="1">
      <c r="E80" s="162"/>
      <c r="I80" s="162"/>
    </row>
    <row r="81" spans="5:9" ht="15" customHeight="1">
      <c r="E81" s="162"/>
      <c r="I81" s="162"/>
    </row>
    <row r="82" spans="5:9" ht="15" customHeight="1">
      <c r="E82" s="162"/>
      <c r="I82" s="162"/>
    </row>
    <row r="83" spans="5:9" ht="15" customHeight="1">
      <c r="E83" s="162"/>
      <c r="I83" s="162"/>
    </row>
    <row r="84" spans="5:9" ht="15" customHeight="1">
      <c r="E84" s="162"/>
      <c r="I84" s="162"/>
    </row>
    <row r="85" spans="5:9" ht="15" customHeight="1">
      <c r="E85" s="162"/>
      <c r="I85" s="162"/>
    </row>
    <row r="86" spans="5:9" ht="15" customHeight="1">
      <c r="E86" s="162"/>
      <c r="I86" s="162"/>
    </row>
    <row r="87" spans="5:9" ht="15" customHeight="1">
      <c r="E87" s="162"/>
      <c r="I87" s="162"/>
    </row>
    <row r="88" spans="5:9" ht="15" customHeight="1">
      <c r="E88" s="162"/>
      <c r="I88" s="162"/>
    </row>
    <row r="89" spans="5:9" ht="15" customHeight="1">
      <c r="E89" s="162"/>
      <c r="I89" s="162"/>
    </row>
    <row r="90" spans="5:9" ht="15" customHeight="1">
      <c r="E90" s="162"/>
      <c r="I90" s="162"/>
    </row>
    <row r="91" spans="5:9" ht="15" customHeight="1">
      <c r="E91" s="162"/>
      <c r="I91" s="162"/>
    </row>
    <row r="92" spans="5:9" ht="15" customHeight="1">
      <c r="E92" s="162"/>
      <c r="I92" s="162"/>
    </row>
    <row r="93" spans="5:9" ht="15" customHeight="1">
      <c r="E93" s="162"/>
      <c r="I93" s="162"/>
    </row>
    <row r="94" spans="5:9" ht="15" customHeight="1">
      <c r="E94" s="162"/>
      <c r="I94" s="162"/>
    </row>
    <row r="95" spans="5:9" ht="15" customHeight="1">
      <c r="E95" s="162"/>
      <c r="I95" s="162"/>
    </row>
    <row r="96" spans="5:9" ht="15" customHeight="1">
      <c r="E96" s="162"/>
      <c r="I96" s="162"/>
    </row>
    <row r="97" spans="2:16" ht="15" customHeight="1">
      <c r="E97" s="162"/>
      <c r="I97" s="162"/>
    </row>
    <row r="98" spans="2:16" ht="15" customHeight="1">
      <c r="E98" s="162"/>
      <c r="I98" s="162"/>
    </row>
    <row r="99" spans="2:16" ht="24.95" customHeight="1">
      <c r="E99" s="162"/>
      <c r="I99" s="162"/>
    </row>
    <row r="100" spans="2:16" ht="24.95" customHeight="1">
      <c r="E100" s="162"/>
      <c r="I100" s="162"/>
    </row>
    <row r="101" spans="2:16" ht="24.95" customHeight="1">
      <c r="E101" s="162"/>
      <c r="I101" s="162"/>
      <c r="N101" s="195"/>
      <c r="O101" s="196"/>
      <c r="P101" s="196"/>
    </row>
    <row r="102" spans="2:16" ht="15" customHeight="1">
      <c r="B102" s="197"/>
      <c r="C102" s="197"/>
      <c r="D102" s="197"/>
      <c r="E102" s="198"/>
      <c r="F102" s="197"/>
      <c r="G102" s="197"/>
      <c r="H102" s="197"/>
      <c r="I102" s="198"/>
      <c r="J102" s="197"/>
      <c r="K102" s="197"/>
      <c r="L102" s="197"/>
      <c r="N102" s="199"/>
      <c r="O102" s="200"/>
      <c r="P102" s="200"/>
    </row>
    <row r="103" spans="2:16" ht="15" customHeight="1">
      <c r="N103" s="199"/>
      <c r="O103" s="200"/>
      <c r="P103" s="200"/>
    </row>
    <row r="104" spans="2:16" ht="15" customHeight="1">
      <c r="N104" s="199"/>
      <c r="O104" s="200"/>
      <c r="P104" s="200"/>
    </row>
    <row r="105" spans="2:16" ht="15" customHeight="1">
      <c r="N105" s="199"/>
      <c r="O105" s="200"/>
      <c r="P105" s="200"/>
    </row>
    <row r="106" spans="2:16" ht="15" customHeight="1">
      <c r="N106" s="199"/>
      <c r="O106" s="200"/>
      <c r="P106" s="200"/>
    </row>
    <row r="107" spans="2:16" ht="15" customHeight="1">
      <c r="N107" s="199"/>
      <c r="O107" s="200"/>
      <c r="P107" s="200"/>
    </row>
    <row r="108" spans="2:16" ht="15" customHeight="1">
      <c r="N108" s="199"/>
      <c r="O108" s="200"/>
      <c r="P108" s="200"/>
    </row>
    <row r="109" spans="2:16" ht="15" customHeight="1">
      <c r="N109" s="199"/>
      <c r="O109" s="200"/>
      <c r="P109" s="200"/>
    </row>
    <row r="110" spans="2:16" ht="15" customHeight="1">
      <c r="N110" s="199"/>
      <c r="O110" s="200"/>
      <c r="P110" s="200"/>
    </row>
    <row r="111" spans="2:16" ht="15" customHeight="1">
      <c r="N111" s="199"/>
      <c r="O111" s="200"/>
      <c r="P111" s="200"/>
    </row>
    <row r="112" spans="2:16" ht="15" customHeight="1">
      <c r="N112" s="199"/>
      <c r="O112" s="200"/>
      <c r="P112" s="200"/>
    </row>
    <row r="113" spans="14:16" ht="15" customHeight="1">
      <c r="N113" s="199"/>
      <c r="O113" s="200"/>
      <c r="P113" s="200"/>
    </row>
    <row r="114" spans="14:16" ht="15" customHeight="1">
      <c r="N114" s="199"/>
      <c r="O114" s="200"/>
      <c r="P114" s="200"/>
    </row>
    <row r="115" spans="14:16" ht="15" customHeight="1">
      <c r="N115" s="199"/>
      <c r="O115" s="200"/>
      <c r="P115" s="200"/>
    </row>
    <row r="116" spans="14:16" ht="15" customHeight="1">
      <c r="N116" s="199"/>
      <c r="O116" s="200"/>
      <c r="P116" s="200"/>
    </row>
    <row r="117" spans="14:16" ht="15" customHeight="1">
      <c r="N117" s="199"/>
      <c r="O117" s="200"/>
      <c r="P117" s="200"/>
    </row>
    <row r="118" spans="14:16" ht="15" customHeight="1">
      <c r="N118" s="199"/>
      <c r="O118" s="200"/>
      <c r="P118" s="200"/>
    </row>
    <row r="119" spans="14:16" ht="15" customHeight="1">
      <c r="N119" s="199"/>
      <c r="O119" s="200"/>
      <c r="P119" s="200"/>
    </row>
    <row r="120" spans="14:16" ht="15" customHeight="1">
      <c r="N120" s="199"/>
      <c r="O120" s="200"/>
      <c r="P120" s="200"/>
    </row>
    <row r="121" spans="14:16" ht="15" customHeight="1">
      <c r="N121" s="199"/>
      <c r="O121" s="200"/>
      <c r="P121" s="200"/>
    </row>
    <row r="122" spans="14:16" ht="15" customHeight="1">
      <c r="N122" s="199"/>
      <c r="O122" s="200"/>
      <c r="P122" s="200"/>
    </row>
    <row r="123" spans="14:16" ht="15" customHeight="1">
      <c r="N123" s="199"/>
      <c r="O123" s="200"/>
      <c r="P123" s="200"/>
    </row>
    <row r="124" spans="14:16" ht="15" customHeight="1">
      <c r="N124" s="199"/>
      <c r="O124" s="200"/>
      <c r="P124" s="200"/>
    </row>
    <row r="125" spans="14:16" ht="15" customHeight="1">
      <c r="N125" s="199"/>
      <c r="O125" s="200"/>
      <c r="P125" s="200"/>
    </row>
    <row r="126" spans="14:16" ht="15" customHeight="1">
      <c r="N126" s="199"/>
      <c r="O126" s="200"/>
      <c r="P126" s="200"/>
    </row>
    <row r="127" spans="14:16" ht="15" customHeight="1">
      <c r="N127" s="199"/>
      <c r="O127" s="200"/>
      <c r="P127" s="200"/>
    </row>
    <row r="128" spans="14:16" ht="15" customHeight="1">
      <c r="N128" s="199"/>
      <c r="O128" s="200"/>
      <c r="P128" s="200"/>
    </row>
    <row r="129" spans="14:16" ht="15" customHeight="1">
      <c r="N129" s="199"/>
      <c r="O129" s="200"/>
      <c r="P129" s="200"/>
    </row>
    <row r="130" spans="14:16" ht="15" customHeight="1">
      <c r="N130" s="199"/>
      <c r="O130" s="200"/>
      <c r="P130" s="200"/>
    </row>
    <row r="131" spans="14:16" ht="15" customHeight="1">
      <c r="N131" s="199"/>
      <c r="O131" s="200"/>
      <c r="P131" s="200"/>
    </row>
    <row r="132" spans="14:16" ht="15" customHeight="1">
      <c r="N132" s="199"/>
      <c r="O132" s="200"/>
      <c r="P132" s="200"/>
    </row>
    <row r="133" spans="14:16" ht="15" customHeight="1">
      <c r="N133" s="199"/>
      <c r="O133" s="200"/>
      <c r="P133" s="200"/>
    </row>
    <row r="134" spans="14:16" ht="15" customHeight="1">
      <c r="N134" s="199"/>
      <c r="O134" s="200"/>
      <c r="P134" s="200"/>
    </row>
    <row r="135" spans="14:16" ht="15" customHeight="1">
      <c r="N135" s="199"/>
      <c r="O135" s="200"/>
      <c r="P135" s="200"/>
    </row>
    <row r="136" spans="14:16" ht="15" customHeight="1">
      <c r="N136" s="199"/>
      <c r="O136" s="200"/>
      <c r="P136" s="200"/>
    </row>
    <row r="137" spans="14:16" ht="15" customHeight="1">
      <c r="N137" s="199"/>
      <c r="O137" s="200"/>
      <c r="P137" s="200"/>
    </row>
    <row r="138" spans="14:16" ht="15" customHeight="1">
      <c r="N138" s="199"/>
      <c r="O138" s="200"/>
      <c r="P138" s="200"/>
    </row>
    <row r="139" spans="14:16" ht="15" customHeight="1">
      <c r="N139" s="199"/>
      <c r="O139" s="200"/>
      <c r="P139" s="200"/>
    </row>
    <row r="140" spans="14:16" ht="15" customHeight="1">
      <c r="N140" s="199"/>
      <c r="O140" s="200"/>
      <c r="P140" s="200"/>
    </row>
    <row r="141" spans="14:16" ht="15" customHeight="1" thickBot="1">
      <c r="N141" s="201"/>
      <c r="O141" s="202"/>
      <c r="P141" s="202"/>
    </row>
  </sheetData>
  <mergeCells count="11">
    <mergeCell ref="B55:X55"/>
    <mergeCell ref="B56:X56"/>
    <mergeCell ref="B57:X57"/>
    <mergeCell ref="B58:X58"/>
    <mergeCell ref="B59:X59"/>
    <mergeCell ref="X3:X4"/>
    <mergeCell ref="B6:C6"/>
    <mergeCell ref="B5:J5"/>
    <mergeCell ref="B2:J2"/>
    <mergeCell ref="B4:J4"/>
    <mergeCell ref="B3:J3"/>
  </mergeCells>
  <hyperlinks>
    <hyperlink ref="X3" location="INDEX!B10" display="Back to index" xr:uid="{00000000-0004-0000-2500-000000000000}"/>
  </hyperlinks>
  <pageMargins left="0.7" right="0.7" top="0.75" bottom="0.75" header="0.3" footer="0.3"/>
  <pageSetup paperSize="9" orientation="portrait" r:id="rId1"/>
  <ignoredErrors>
    <ignoredError sqref="I9:I23 M35:U44"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D1005D"/>
  </sheetPr>
  <dimension ref="A1:Y60"/>
  <sheetViews>
    <sheetView showGridLines="0" showZeros="0" zoomScaleNormal="100" workbookViewId="0">
      <selection activeCell="B1" sqref="B1:Y1048576"/>
    </sheetView>
  </sheetViews>
  <sheetFormatPr defaultRowHeight="15" customHeight="1"/>
  <cols>
    <col min="1" max="1" width="12.7109375" style="162" customWidth="1"/>
    <col min="2" max="4" width="9.7109375" style="162" customWidth="1"/>
    <col min="5" max="5" width="5.7109375" style="170" customWidth="1"/>
    <col min="6" max="8" width="9.7109375" style="162" customWidth="1"/>
    <col min="9" max="9" width="5.7109375" style="170" customWidth="1"/>
    <col min="10" max="12" width="9.7109375" style="162" customWidth="1"/>
    <col min="13" max="13" width="5.7109375" style="162" customWidth="1"/>
    <col min="14" max="16" width="9.7109375" style="162" customWidth="1"/>
    <col min="17" max="17" width="5.7109375" style="162" customWidth="1"/>
    <col min="18" max="20" width="9.7109375" style="162" customWidth="1"/>
    <col min="21" max="21" width="5.7109375" style="162" customWidth="1"/>
    <col min="22" max="24" width="9.7109375" style="162" customWidth="1"/>
    <col min="25" max="25" width="5.7109375" style="162" customWidth="1"/>
    <col min="26" max="16384" width="9.140625" style="162"/>
  </cols>
  <sheetData>
    <row r="1" spans="1:25" ht="15" customHeight="1">
      <c r="A1" s="184"/>
    </row>
    <row r="2" spans="1:25" ht="15" customHeight="1">
      <c r="A2" s="184"/>
      <c r="B2" s="1600" t="s">
        <v>2224</v>
      </c>
      <c r="C2" s="1600"/>
      <c r="D2" s="1600"/>
      <c r="E2" s="1600"/>
      <c r="F2" s="1600"/>
      <c r="G2" s="1600"/>
      <c r="H2" s="1600"/>
      <c r="I2" s="1600"/>
      <c r="J2" s="1600"/>
      <c r="K2"/>
      <c r="L2" s="1056" t="s">
        <v>500</v>
      </c>
      <c r="O2"/>
    </row>
    <row r="3" spans="1:25" ht="15" customHeight="1">
      <c r="A3" s="184"/>
      <c r="B3" s="1536" t="s">
        <v>2216</v>
      </c>
      <c r="C3" s="1536"/>
      <c r="D3" s="1536"/>
      <c r="E3" s="1536"/>
      <c r="F3" s="1536"/>
      <c r="G3" s="1536"/>
      <c r="H3" s="1536"/>
      <c r="I3" s="1536"/>
      <c r="J3" s="1536"/>
      <c r="K3" s="1604"/>
      <c r="L3" s="1604"/>
      <c r="O3"/>
    </row>
    <row r="4" spans="1:25" s="184" customFormat="1" ht="15" customHeight="1">
      <c r="B4" s="1599" t="str">
        <f>'[3]Template 38-II'!$B$4:$J$4</f>
        <v>Backtesting of the Trading Book (Portugal)</v>
      </c>
      <c r="C4" s="1599"/>
      <c r="D4" s="1599"/>
      <c r="E4" s="1599"/>
      <c r="F4" s="1599"/>
      <c r="G4" s="1599"/>
      <c r="H4" s="1599"/>
      <c r="I4" s="1599"/>
      <c r="J4" s="1599"/>
      <c r="K4" s="367"/>
      <c r="L4" s="367"/>
      <c r="X4" s="1505" t="s">
        <v>2234</v>
      </c>
    </row>
    <row r="5" spans="1:25" s="184" customFormat="1" ht="15" customHeight="1">
      <c r="B5" s="1599" t="str">
        <f>'[3]Template 38-II'!$B$5</f>
        <v>II - Actual results</v>
      </c>
      <c r="C5" s="1599"/>
      <c r="D5" s="1599"/>
      <c r="E5" s="1599"/>
      <c r="F5" s="1599"/>
      <c r="G5" s="1599"/>
      <c r="H5" s="1599"/>
      <c r="I5" s="1599"/>
      <c r="J5" s="1599"/>
      <c r="K5" s="367"/>
      <c r="L5" s="367"/>
      <c r="X5" s="1505"/>
    </row>
    <row r="6" spans="1:25" s="184" customFormat="1" ht="15" customHeight="1">
      <c r="B6" s="1548" t="s">
        <v>1676</v>
      </c>
      <c r="C6" s="1548"/>
      <c r="D6" s="186"/>
      <c r="E6" s="186"/>
      <c r="F6" s="186"/>
      <c r="G6" s="186"/>
      <c r="H6" s="186"/>
      <c r="I6" s="186"/>
      <c r="J6" s="186"/>
      <c r="N6" s="194"/>
      <c r="O6" s="168"/>
      <c r="P6" s="168"/>
      <c r="Q6" s="191"/>
      <c r="R6" s="168"/>
      <c r="S6" s="168"/>
      <c r="T6" s="168"/>
      <c r="U6" s="191"/>
      <c r="V6" s="168"/>
      <c r="W6" s="168"/>
      <c r="X6" s="168"/>
      <c r="Y6" s="162"/>
    </row>
    <row r="7" spans="1:25" s="184" customFormat="1" ht="4.5" customHeight="1">
      <c r="B7" s="185"/>
      <c r="C7" s="186"/>
      <c r="D7" s="186"/>
      <c r="E7" s="186"/>
      <c r="F7" s="186"/>
      <c r="G7" s="186"/>
      <c r="H7" s="186"/>
      <c r="I7" s="186"/>
      <c r="J7" s="186"/>
      <c r="N7" s="194"/>
      <c r="O7" s="168"/>
      <c r="P7" s="168"/>
      <c r="Q7" s="191"/>
      <c r="R7" s="168"/>
      <c r="S7" s="168"/>
      <c r="T7" s="168"/>
      <c r="U7" s="191"/>
      <c r="V7" s="168"/>
      <c r="W7" s="168"/>
      <c r="X7" s="168"/>
      <c r="Y7" s="162"/>
    </row>
    <row r="8" spans="1:25" s="187" customFormat="1" ht="24.95" customHeight="1">
      <c r="B8" s="188" t="s">
        <v>1304</v>
      </c>
      <c r="C8" s="189" t="s">
        <v>139</v>
      </c>
      <c r="D8" s="1362" t="s">
        <v>1307</v>
      </c>
      <c r="E8" s="190"/>
      <c r="F8" s="188" t="s">
        <v>1304</v>
      </c>
      <c r="G8" s="189" t="s">
        <v>139</v>
      </c>
      <c r="H8" s="1362" t="s">
        <v>1307</v>
      </c>
      <c r="I8" s="190"/>
      <c r="J8" s="188" t="s">
        <v>1304</v>
      </c>
      <c r="K8" s="189" t="s">
        <v>139</v>
      </c>
      <c r="L8" s="1362" t="s">
        <v>1307</v>
      </c>
      <c r="N8" s="188" t="s">
        <v>1304</v>
      </c>
      <c r="O8" s="189" t="s">
        <v>139</v>
      </c>
      <c r="P8" s="1362" t="s">
        <v>1307</v>
      </c>
      <c r="Q8" s="190"/>
      <c r="R8" s="188" t="s">
        <v>1304</v>
      </c>
      <c r="S8" s="189" t="s">
        <v>139</v>
      </c>
      <c r="T8" s="1362" t="s">
        <v>1307</v>
      </c>
      <c r="U8" s="190"/>
      <c r="V8" s="188" t="s">
        <v>1304</v>
      </c>
      <c r="W8" s="189" t="s">
        <v>139</v>
      </c>
      <c r="X8" s="1362" t="s">
        <v>1307</v>
      </c>
    </row>
    <row r="9" spans="1:25" ht="15" customHeight="1">
      <c r="B9" s="300" t="s">
        <v>620</v>
      </c>
      <c r="C9" s="164">
        <v>1120.16975</v>
      </c>
      <c r="D9" s="164">
        <v>-222.65845999999999</v>
      </c>
      <c r="E9" s="301"/>
      <c r="F9" s="618" t="s">
        <v>621</v>
      </c>
      <c r="G9" s="164">
        <v>995.76592000000005</v>
      </c>
      <c r="H9" s="164">
        <v>-945.19030000000009</v>
      </c>
      <c r="I9" s="301"/>
      <c r="J9" s="300" t="s">
        <v>622</v>
      </c>
      <c r="K9" s="164">
        <v>1093.4123100000002</v>
      </c>
      <c r="L9" s="164">
        <v>-368.08828000000005</v>
      </c>
      <c r="M9" s="1346"/>
      <c r="N9" s="300" t="s">
        <v>623</v>
      </c>
      <c r="O9" s="164">
        <v>936.29121999999995</v>
      </c>
      <c r="P9" s="164">
        <v>-498.70170000000002</v>
      </c>
      <c r="Q9" s="301"/>
      <c r="R9" s="300" t="s">
        <v>624</v>
      </c>
      <c r="S9" s="164">
        <v>441.84426000000002</v>
      </c>
      <c r="T9" s="164">
        <v>2481.1583999999998</v>
      </c>
      <c r="U9" s="301"/>
      <c r="V9" s="300" t="s">
        <v>625</v>
      </c>
      <c r="W9" s="164">
        <v>718.24345999999991</v>
      </c>
      <c r="X9" s="527" t="s">
        <v>610</v>
      </c>
      <c r="Y9" s="540" t="s">
        <v>39</v>
      </c>
    </row>
    <row r="10" spans="1:25" ht="15" customHeight="1">
      <c r="B10" s="302" t="s">
        <v>626</v>
      </c>
      <c r="C10" s="290">
        <v>1099.7699399999999</v>
      </c>
      <c r="D10" s="290">
        <v>689.13255000000004</v>
      </c>
      <c r="E10" s="301"/>
      <c r="F10" s="302" t="s">
        <v>627</v>
      </c>
      <c r="G10" s="290">
        <v>1105.5355300000001</v>
      </c>
      <c r="H10" s="290">
        <v>-699.87218000000007</v>
      </c>
      <c r="I10" s="301"/>
      <c r="J10" s="302" t="s">
        <v>628</v>
      </c>
      <c r="K10" s="290">
        <v>1126.6505199999999</v>
      </c>
      <c r="L10" s="290">
        <v>-196.59192000000002</v>
      </c>
      <c r="M10" s="1346"/>
      <c r="N10" s="302" t="s">
        <v>629</v>
      </c>
      <c r="O10" s="290">
        <v>881.52512000000002</v>
      </c>
      <c r="P10" s="290">
        <v>116.56702</v>
      </c>
      <c r="Q10" s="301"/>
      <c r="R10" s="302" t="s">
        <v>630</v>
      </c>
      <c r="S10" s="290">
        <v>432.69478999999995</v>
      </c>
      <c r="T10" s="290">
        <v>-109.33033999999999</v>
      </c>
      <c r="U10" s="301"/>
      <c r="V10" s="302" t="s">
        <v>631</v>
      </c>
      <c r="W10" s="290">
        <v>698.73185999999998</v>
      </c>
      <c r="X10" s="290">
        <v>-22.103750000000002</v>
      </c>
      <c r="Y10" s="1349"/>
    </row>
    <row r="11" spans="1:25" ht="15" customHeight="1">
      <c r="B11" s="302" t="s">
        <v>632</v>
      </c>
      <c r="C11" s="290">
        <v>1088.0298</v>
      </c>
      <c r="D11" s="290">
        <v>515.94812999999999</v>
      </c>
      <c r="E11" s="301"/>
      <c r="F11" s="302" t="s">
        <v>633</v>
      </c>
      <c r="G11" s="290">
        <v>1165.0213600000002</v>
      </c>
      <c r="H11" s="290">
        <v>200.57237000000001</v>
      </c>
      <c r="I11" s="301"/>
      <c r="J11" s="302" t="s">
        <v>634</v>
      </c>
      <c r="K11" s="290">
        <v>1121.23622</v>
      </c>
      <c r="L11" s="290">
        <v>-434.33065000000005</v>
      </c>
      <c r="M11" s="1346"/>
      <c r="N11" s="302" t="s">
        <v>635</v>
      </c>
      <c r="O11" s="290">
        <v>912.60397</v>
      </c>
      <c r="P11" s="290">
        <v>-430.22515999999996</v>
      </c>
      <c r="Q11" s="301"/>
      <c r="R11" s="302" t="s">
        <v>636</v>
      </c>
      <c r="S11" s="290">
        <v>418.71252000000004</v>
      </c>
      <c r="T11" s="290">
        <v>-313.18071999999995</v>
      </c>
      <c r="U11" s="301"/>
      <c r="V11" s="302" t="s">
        <v>637</v>
      </c>
      <c r="W11" s="290">
        <v>625.89231999999993</v>
      </c>
      <c r="X11" s="290">
        <v>293.54813000000001</v>
      </c>
      <c r="Y11" s="1349"/>
    </row>
    <row r="12" spans="1:25" ht="15" customHeight="1">
      <c r="B12" s="302" t="s">
        <v>638</v>
      </c>
      <c r="C12" s="290">
        <v>1085.54468</v>
      </c>
      <c r="D12" s="290">
        <v>405.51483000000002</v>
      </c>
      <c r="E12" s="301"/>
      <c r="F12" s="302" t="s">
        <v>639</v>
      </c>
      <c r="G12" s="290">
        <v>1149.3571200000001</v>
      </c>
      <c r="H12" s="290">
        <v>-169.70671999999999</v>
      </c>
      <c r="I12" s="301"/>
      <c r="J12" s="302" t="s">
        <v>640</v>
      </c>
      <c r="K12" s="290">
        <v>1120.5796699999999</v>
      </c>
      <c r="L12" s="290">
        <v>100.93510999999999</v>
      </c>
      <c r="M12" s="1346"/>
      <c r="N12" s="302" t="s">
        <v>641</v>
      </c>
      <c r="O12" s="290">
        <v>922.29584999999997</v>
      </c>
      <c r="P12" s="290">
        <v>-241.49063000000001</v>
      </c>
      <c r="Q12" s="301"/>
      <c r="R12" s="302" t="s">
        <v>642</v>
      </c>
      <c r="S12" s="290">
        <v>414.02929</v>
      </c>
      <c r="T12" s="290">
        <v>-14.69097</v>
      </c>
      <c r="U12" s="301"/>
      <c r="V12" s="302" t="s">
        <v>643</v>
      </c>
      <c r="W12" s="290">
        <v>475.17467999999997</v>
      </c>
      <c r="X12" s="290">
        <v>242.61420999999999</v>
      </c>
      <c r="Y12" s="1349"/>
    </row>
    <row r="13" spans="1:25" ht="15" customHeight="1">
      <c r="B13" s="302" t="s">
        <v>644</v>
      </c>
      <c r="C13" s="290">
        <v>1043.4029499999999</v>
      </c>
      <c r="D13" s="290">
        <v>-494.14188999999999</v>
      </c>
      <c r="E13" s="301"/>
      <c r="F13" s="302" t="s">
        <v>645</v>
      </c>
      <c r="G13" s="290">
        <v>1179.6001899999999</v>
      </c>
      <c r="H13" s="290">
        <v>1090.7891200000001</v>
      </c>
      <c r="I13" s="301"/>
      <c r="J13" s="302" t="s">
        <v>646</v>
      </c>
      <c r="K13" s="290">
        <v>1101.0389599999999</v>
      </c>
      <c r="L13" s="290">
        <v>238.77790999999999</v>
      </c>
      <c r="M13" s="1346"/>
      <c r="N13" s="302" t="s">
        <v>647</v>
      </c>
      <c r="O13" s="290">
        <v>968.38490000000002</v>
      </c>
      <c r="P13" s="290">
        <v>-473.08445</v>
      </c>
      <c r="Q13" s="163"/>
      <c r="R13" s="302" t="s">
        <v>648</v>
      </c>
      <c r="S13" s="290">
        <v>390.68705999999997</v>
      </c>
      <c r="T13" s="290">
        <v>422.05121999999994</v>
      </c>
      <c r="U13" s="301"/>
      <c r="V13" s="302" t="s">
        <v>649</v>
      </c>
      <c r="W13" s="290">
        <v>504.81582000000003</v>
      </c>
      <c r="X13" s="290">
        <v>612.68506000000002</v>
      </c>
      <c r="Y13" s="1349"/>
    </row>
    <row r="14" spans="1:25" ht="15" customHeight="1">
      <c r="B14" s="302" t="s">
        <v>650</v>
      </c>
      <c r="C14" s="290">
        <v>1047.9810600000001</v>
      </c>
      <c r="D14" s="290">
        <v>-204.70559</v>
      </c>
      <c r="E14" s="619"/>
      <c r="F14" s="302" t="s">
        <v>651</v>
      </c>
      <c r="G14" s="290">
        <v>1153.4083700000001</v>
      </c>
      <c r="H14" s="290">
        <v>8742.6339000000007</v>
      </c>
      <c r="I14" s="163"/>
      <c r="J14" s="302" t="s">
        <v>652</v>
      </c>
      <c r="K14" s="290">
        <v>1081.8184799999999</v>
      </c>
      <c r="L14" s="290">
        <v>471.23059000000001</v>
      </c>
      <c r="M14" s="1346"/>
      <c r="N14" s="302" t="s">
        <v>653</v>
      </c>
      <c r="O14" s="290">
        <v>958.71368999999993</v>
      </c>
      <c r="P14" s="290">
        <v>-415.81263000000001</v>
      </c>
      <c r="Q14" s="163"/>
      <c r="R14" s="302" t="s">
        <v>654</v>
      </c>
      <c r="S14" s="290">
        <v>378.42644999999999</v>
      </c>
      <c r="T14" s="290">
        <v>11.947649999999999</v>
      </c>
      <c r="U14" s="163"/>
      <c r="V14" s="302" t="s">
        <v>655</v>
      </c>
      <c r="W14" s="290">
        <v>323.68847</v>
      </c>
      <c r="X14" s="290">
        <v>270.13240999999999</v>
      </c>
      <c r="Y14" s="540"/>
    </row>
    <row r="15" spans="1:25" ht="15" customHeight="1">
      <c r="B15" s="302" t="s">
        <v>656</v>
      </c>
      <c r="C15" s="290">
        <v>1039.5264499999998</v>
      </c>
      <c r="D15" s="290">
        <v>33.647480000000002</v>
      </c>
      <c r="E15" s="163"/>
      <c r="F15" s="302" t="s">
        <v>657</v>
      </c>
      <c r="G15" s="290">
        <v>1147.8871200000001</v>
      </c>
      <c r="H15" s="290">
        <v>60.32985</v>
      </c>
      <c r="I15" s="163"/>
      <c r="J15" s="302" t="s">
        <v>658</v>
      </c>
      <c r="K15" s="290">
        <v>1177.75128</v>
      </c>
      <c r="L15" s="290">
        <v>557.17067000000009</v>
      </c>
      <c r="M15" s="619"/>
      <c r="N15" s="302" t="s">
        <v>659</v>
      </c>
      <c r="O15" s="290">
        <v>957.07222999999999</v>
      </c>
      <c r="P15" s="290">
        <v>335.25069000000002</v>
      </c>
      <c r="Q15" s="163"/>
      <c r="R15" s="302" t="s">
        <v>660</v>
      </c>
      <c r="S15" s="290">
        <v>424.38946000000004</v>
      </c>
      <c r="T15" s="290">
        <v>-37.372709999999998</v>
      </c>
      <c r="U15" s="163"/>
      <c r="V15" s="302" t="s">
        <v>661</v>
      </c>
      <c r="W15" s="290">
        <v>257.26942000000003</v>
      </c>
      <c r="X15" s="290">
        <v>-87.807479999999998</v>
      </c>
      <c r="Y15" s="1349"/>
    </row>
    <row r="16" spans="1:25" ht="15" customHeight="1">
      <c r="B16" s="302" t="s">
        <v>662</v>
      </c>
      <c r="C16" s="290">
        <v>1071.548</v>
      </c>
      <c r="D16" s="290">
        <v>164.20515</v>
      </c>
      <c r="E16" s="163"/>
      <c r="F16" s="302" t="s">
        <v>663</v>
      </c>
      <c r="G16" s="290">
        <v>1133.04943</v>
      </c>
      <c r="H16" s="290">
        <v>-19.408480000000001</v>
      </c>
      <c r="I16" s="163"/>
      <c r="J16" s="302" t="s">
        <v>664</v>
      </c>
      <c r="K16" s="290">
        <v>870.31885999999997</v>
      </c>
      <c r="L16" s="290">
        <v>-440.16219000000001</v>
      </c>
      <c r="M16" s="619"/>
      <c r="N16" s="302" t="s">
        <v>665</v>
      </c>
      <c r="O16" s="290">
        <v>937.22824000000003</v>
      </c>
      <c r="P16" s="290">
        <v>-214.04335999999998</v>
      </c>
      <c r="Q16" s="163"/>
      <c r="R16" s="302" t="s">
        <v>666</v>
      </c>
      <c r="S16" s="290">
        <v>454.32231999999999</v>
      </c>
      <c r="T16" s="290">
        <v>472.08992000000001</v>
      </c>
      <c r="U16" s="163"/>
      <c r="V16" s="302" t="s">
        <v>667</v>
      </c>
      <c r="W16" s="290">
        <v>271.57782000000003</v>
      </c>
      <c r="X16" s="290">
        <v>133.12201999999999</v>
      </c>
      <c r="Y16" s="1349"/>
    </row>
    <row r="17" spans="2:25" ht="15" customHeight="1">
      <c r="B17" s="302" t="s">
        <v>668</v>
      </c>
      <c r="C17" s="290">
        <v>1077.3168899999998</v>
      </c>
      <c r="D17" s="290">
        <v>-271.90809999999999</v>
      </c>
      <c r="E17" s="163"/>
      <c r="F17" s="302" t="s">
        <v>669</v>
      </c>
      <c r="G17" s="290">
        <v>1136.7473400000001</v>
      </c>
      <c r="H17" s="290">
        <v>383.97215</v>
      </c>
      <c r="I17" s="163"/>
      <c r="J17" s="302" t="s">
        <v>670</v>
      </c>
      <c r="K17" s="290">
        <v>826.30453</v>
      </c>
      <c r="L17" s="290">
        <v>-410.63195000000002</v>
      </c>
      <c r="M17" s="619"/>
      <c r="N17" s="302" t="s">
        <v>671</v>
      </c>
      <c r="O17" s="290">
        <v>929.06110999999999</v>
      </c>
      <c r="P17" s="290">
        <v>498.12441999999999</v>
      </c>
      <c r="Q17" s="163"/>
      <c r="R17" s="302" t="s">
        <v>672</v>
      </c>
      <c r="S17" s="290">
        <v>487.30646000000002</v>
      </c>
      <c r="T17" s="290">
        <v>-7.1287600000000007</v>
      </c>
      <c r="U17" s="163"/>
      <c r="V17" s="302" t="s">
        <v>673</v>
      </c>
      <c r="W17" s="290">
        <v>270.91935999999998</v>
      </c>
      <c r="X17" s="290">
        <v>-152.75629000000001</v>
      </c>
      <c r="Y17" s="1349"/>
    </row>
    <row r="18" spans="2:25" ht="15" customHeight="1">
      <c r="B18" s="302" t="s">
        <v>674</v>
      </c>
      <c r="C18" s="290">
        <v>1061.6354899999999</v>
      </c>
      <c r="D18" s="290">
        <v>631.00826000000006</v>
      </c>
      <c r="E18" s="163"/>
      <c r="F18" s="302" t="s">
        <v>675</v>
      </c>
      <c r="G18" s="290">
        <v>961.13418000000001</v>
      </c>
      <c r="H18" s="290">
        <v>-259.81401</v>
      </c>
      <c r="I18" s="163"/>
      <c r="J18" s="302" t="s">
        <v>676</v>
      </c>
      <c r="K18" s="290">
        <v>827.12216000000001</v>
      </c>
      <c r="L18" s="290">
        <v>78.335650000000001</v>
      </c>
      <c r="M18" s="619"/>
      <c r="N18" s="302" t="s">
        <v>677</v>
      </c>
      <c r="O18" s="290">
        <v>959.45375000000001</v>
      </c>
      <c r="P18" s="290">
        <v>-5.87005</v>
      </c>
      <c r="Q18" s="163"/>
      <c r="R18" s="302" t="s">
        <v>678</v>
      </c>
      <c r="S18" s="290">
        <v>478.93619000000001</v>
      </c>
      <c r="T18" s="290">
        <v>-51.292610000000003</v>
      </c>
      <c r="U18" s="163"/>
      <c r="V18" s="302" t="s">
        <v>679</v>
      </c>
      <c r="W18" s="290">
        <v>270.31796999999995</v>
      </c>
      <c r="X18" s="290">
        <v>-95.22484</v>
      </c>
      <c r="Y18" s="1349"/>
    </row>
    <row r="19" spans="2:25" ht="15" customHeight="1">
      <c r="B19" s="302" t="s">
        <v>680</v>
      </c>
      <c r="C19" s="290">
        <v>1061.0641699999999</v>
      </c>
      <c r="D19" s="290">
        <v>344.36227000000002</v>
      </c>
      <c r="E19" s="163"/>
      <c r="F19" s="302" t="s">
        <v>681</v>
      </c>
      <c r="G19" s="290">
        <v>1018.09302</v>
      </c>
      <c r="H19" s="290">
        <v>-587.38504</v>
      </c>
      <c r="I19" s="163"/>
      <c r="J19" s="302" t="s">
        <v>682</v>
      </c>
      <c r="K19" s="290">
        <v>890.89639999999997</v>
      </c>
      <c r="L19" s="290">
        <v>-472.04780999999997</v>
      </c>
      <c r="M19" s="619"/>
      <c r="N19" s="302" t="s">
        <v>683</v>
      </c>
      <c r="O19" s="290">
        <v>938.88454000000002</v>
      </c>
      <c r="P19" s="290">
        <v>-6.0830799999999998</v>
      </c>
      <c r="Q19" s="163"/>
      <c r="R19" s="302" t="s">
        <v>684</v>
      </c>
      <c r="S19" s="290">
        <v>512.21722</v>
      </c>
      <c r="T19" s="290">
        <v>669.77989000000002</v>
      </c>
      <c r="U19" s="163"/>
      <c r="V19" s="302" t="s">
        <v>685</v>
      </c>
      <c r="W19" s="290">
        <v>296.70885999999996</v>
      </c>
      <c r="X19" s="290">
        <v>-447.84174999999999</v>
      </c>
      <c r="Y19" s="540" t="s">
        <v>463</v>
      </c>
    </row>
    <row r="20" spans="2:25" ht="15" customHeight="1">
      <c r="B20" s="302" t="s">
        <v>686</v>
      </c>
      <c r="C20" s="290">
        <v>1045.3564200000001</v>
      </c>
      <c r="D20" s="290">
        <v>486.90893</v>
      </c>
      <c r="E20" s="303"/>
      <c r="F20" s="302" t="s">
        <v>687</v>
      </c>
      <c r="G20" s="290">
        <v>1192.1808500000002</v>
      </c>
      <c r="H20" s="290">
        <v>-1152.69301</v>
      </c>
      <c r="I20" s="163"/>
      <c r="J20" s="302" t="s">
        <v>688</v>
      </c>
      <c r="K20" s="290">
        <v>964.20447000000001</v>
      </c>
      <c r="L20" s="290">
        <v>298.68078000000003</v>
      </c>
      <c r="M20" s="619"/>
      <c r="N20" s="302" t="s">
        <v>689</v>
      </c>
      <c r="O20" s="290">
        <v>921.68655000000001</v>
      </c>
      <c r="P20" s="290">
        <v>-79.504460000000009</v>
      </c>
      <c r="Q20" s="163"/>
      <c r="R20" s="302" t="s">
        <v>690</v>
      </c>
      <c r="S20" s="290">
        <v>468.80816999999996</v>
      </c>
      <c r="T20" s="290">
        <v>98.167210000000011</v>
      </c>
      <c r="U20" s="163"/>
      <c r="V20" s="302" t="s">
        <v>691</v>
      </c>
      <c r="W20" s="290">
        <v>317.53525999999999</v>
      </c>
      <c r="X20" s="290">
        <v>238.25462999999999</v>
      </c>
      <c r="Y20" s="1349"/>
    </row>
    <row r="21" spans="2:25" ht="15" customHeight="1">
      <c r="B21" s="302" t="s">
        <v>692</v>
      </c>
      <c r="C21" s="290">
        <v>1014.7028</v>
      </c>
      <c r="D21" s="290">
        <v>-28.05415</v>
      </c>
      <c r="E21" s="163"/>
      <c r="F21" s="302" t="s">
        <v>693</v>
      </c>
      <c r="G21" s="290">
        <v>1413.1539599999999</v>
      </c>
      <c r="H21" s="290">
        <v>96.598839999999996</v>
      </c>
      <c r="I21" s="163"/>
      <c r="J21" s="302" t="s">
        <v>694</v>
      </c>
      <c r="K21" s="290">
        <v>965.49745999999993</v>
      </c>
      <c r="L21" s="290">
        <v>518.28868</v>
      </c>
      <c r="M21" s="1346"/>
      <c r="N21" s="302" t="s">
        <v>695</v>
      </c>
      <c r="O21" s="290">
        <v>898.59269999999992</v>
      </c>
      <c r="P21" s="290">
        <v>-264.50171999999998</v>
      </c>
      <c r="Q21" s="163"/>
      <c r="R21" s="302" t="s">
        <v>696</v>
      </c>
      <c r="S21" s="290">
        <v>468.96095000000003</v>
      </c>
      <c r="T21" s="290">
        <v>602.44407999999999</v>
      </c>
      <c r="U21" s="163"/>
      <c r="V21" s="302" t="s">
        <v>697</v>
      </c>
      <c r="W21" s="290">
        <v>341.26615999999996</v>
      </c>
      <c r="X21" s="290">
        <v>-91.081369999999993</v>
      </c>
      <c r="Y21" s="1349"/>
    </row>
    <row r="22" spans="2:25" ht="15" customHeight="1">
      <c r="B22" s="302" t="s">
        <v>698</v>
      </c>
      <c r="C22" s="290">
        <v>1010.99753</v>
      </c>
      <c r="D22" s="290">
        <v>-300.86796999999996</v>
      </c>
      <c r="E22" s="163"/>
      <c r="F22" s="302" t="s">
        <v>699</v>
      </c>
      <c r="G22" s="290">
        <v>1433.58521</v>
      </c>
      <c r="H22" s="290">
        <v>115.40264000000001</v>
      </c>
      <c r="I22" s="163"/>
      <c r="J22" s="302" t="s">
        <v>700</v>
      </c>
      <c r="K22" s="290">
        <v>1074.0858500000002</v>
      </c>
      <c r="L22" s="290">
        <v>-107.17408999999999</v>
      </c>
      <c r="M22" s="1346"/>
      <c r="N22" s="302" t="s">
        <v>701</v>
      </c>
      <c r="O22" s="290">
        <v>912.55826999999999</v>
      </c>
      <c r="P22" s="290">
        <v>-705.81101999999998</v>
      </c>
      <c r="Q22" s="163"/>
      <c r="R22" s="302" t="s">
        <v>702</v>
      </c>
      <c r="S22" s="290">
        <v>465.38135999999997</v>
      </c>
      <c r="T22" s="290">
        <v>-460.72505000000001</v>
      </c>
      <c r="U22" s="163"/>
      <c r="V22" s="302" t="s">
        <v>703</v>
      </c>
      <c r="W22" s="290">
        <v>339.82352000000003</v>
      </c>
      <c r="X22" s="290">
        <v>-50.455620000000003</v>
      </c>
      <c r="Y22" s="1349"/>
    </row>
    <row r="23" spans="2:25" ht="15" customHeight="1">
      <c r="B23" s="302" t="s">
        <v>704</v>
      </c>
      <c r="C23" s="290">
        <v>1076.43788</v>
      </c>
      <c r="D23" s="290">
        <v>-206.49897000000001</v>
      </c>
      <c r="E23" s="163"/>
      <c r="F23" s="302" t="s">
        <v>705</v>
      </c>
      <c r="G23" s="290">
        <v>1421.2540300000001</v>
      </c>
      <c r="H23" s="254">
        <v>-1748.7923400000002</v>
      </c>
      <c r="I23" s="1351" t="s">
        <v>37</v>
      </c>
      <c r="J23" s="302" t="s">
        <v>706</v>
      </c>
      <c r="K23" s="290">
        <v>1067.3996599999998</v>
      </c>
      <c r="L23" s="290">
        <v>-634.22954000000004</v>
      </c>
      <c r="M23" s="1346"/>
      <c r="N23" s="302" t="s">
        <v>707</v>
      </c>
      <c r="O23" s="290">
        <v>1016.2907700000001</v>
      </c>
      <c r="P23" s="290">
        <v>-743.43018000000006</v>
      </c>
      <c r="Q23" s="163"/>
      <c r="R23" s="302" t="s">
        <v>708</v>
      </c>
      <c r="S23" s="290">
        <v>506.52226000000002</v>
      </c>
      <c r="T23" s="290">
        <v>24.67266</v>
      </c>
      <c r="U23" s="163"/>
      <c r="V23" s="302" t="s">
        <v>709</v>
      </c>
      <c r="W23" s="290">
        <v>296.28399000000002</v>
      </c>
      <c r="X23" s="290">
        <v>56.397580000000005</v>
      </c>
      <c r="Y23" s="1349"/>
    </row>
    <row r="24" spans="2:25" ht="15" customHeight="1">
      <c r="B24" s="302" t="s">
        <v>710</v>
      </c>
      <c r="C24" s="290">
        <v>1060.59016</v>
      </c>
      <c r="D24" s="290">
        <v>-565.05845999999997</v>
      </c>
      <c r="E24" s="163"/>
      <c r="F24" s="302" t="s">
        <v>711</v>
      </c>
      <c r="G24" s="290">
        <v>1486.59031</v>
      </c>
      <c r="H24" s="290">
        <v>766.44687999999996</v>
      </c>
      <c r="I24" s="163"/>
      <c r="J24" s="302" t="s">
        <v>712</v>
      </c>
      <c r="K24" s="290">
        <v>1176.35394</v>
      </c>
      <c r="L24" s="290">
        <v>250.72346999999999</v>
      </c>
      <c r="M24" s="1346"/>
      <c r="N24" s="302" t="s">
        <v>713</v>
      </c>
      <c r="O24" s="290">
        <v>1064.3044</v>
      </c>
      <c r="P24" s="290">
        <v>-531.03293999999994</v>
      </c>
      <c r="Q24" s="163"/>
      <c r="R24" s="302" t="s">
        <v>714</v>
      </c>
      <c r="S24" s="290">
        <v>539.83090000000004</v>
      </c>
      <c r="T24" s="290">
        <v>285.67971</v>
      </c>
      <c r="U24" s="163"/>
      <c r="V24" s="302" t="s">
        <v>715</v>
      </c>
      <c r="W24" s="290">
        <v>319.81716</v>
      </c>
      <c r="X24" s="290">
        <v>-40.319480000000006</v>
      </c>
      <c r="Y24" s="1349"/>
    </row>
    <row r="25" spans="2:25" ht="15" customHeight="1">
      <c r="B25" s="302" t="s">
        <v>716</v>
      </c>
      <c r="C25" s="290">
        <v>1020.95329</v>
      </c>
      <c r="D25" s="290">
        <v>255.56869</v>
      </c>
      <c r="E25" s="163"/>
      <c r="F25" s="302" t="s">
        <v>717</v>
      </c>
      <c r="G25" s="290">
        <v>1520.1626799999999</v>
      </c>
      <c r="H25" s="290">
        <v>-140.74727999999999</v>
      </c>
      <c r="I25" s="163"/>
      <c r="J25" s="302" t="s">
        <v>718</v>
      </c>
      <c r="K25" s="290">
        <v>1166.4395200000001</v>
      </c>
      <c r="L25" s="290">
        <v>-186.34950000000001</v>
      </c>
      <c r="M25" s="1346"/>
      <c r="N25" s="302" t="s">
        <v>719</v>
      </c>
      <c r="O25" s="290">
        <v>1051.2040500000001</v>
      </c>
      <c r="P25" s="290">
        <v>-417.14184999999998</v>
      </c>
      <c r="Q25" s="163"/>
      <c r="R25" s="302" t="s">
        <v>720</v>
      </c>
      <c r="S25" s="290">
        <v>541.47884999999997</v>
      </c>
      <c r="T25" s="290">
        <v>153.37610999999998</v>
      </c>
      <c r="U25" s="163"/>
      <c r="V25" s="302" t="s">
        <v>721</v>
      </c>
      <c r="W25" s="290">
        <v>342.78047999999995</v>
      </c>
      <c r="X25" s="290">
        <v>-116.66104</v>
      </c>
      <c r="Y25" s="1350"/>
    </row>
    <row r="26" spans="2:25" ht="15" customHeight="1">
      <c r="B26" s="302" t="s">
        <v>722</v>
      </c>
      <c r="C26" s="290">
        <v>1027.8195600000001</v>
      </c>
      <c r="D26" s="290">
        <v>152.97657999999998</v>
      </c>
      <c r="E26" s="163"/>
      <c r="F26" s="302" t="s">
        <v>723</v>
      </c>
      <c r="G26" s="290">
        <v>1450.16058</v>
      </c>
      <c r="H26" s="290">
        <v>846.62913000000003</v>
      </c>
      <c r="I26" s="163"/>
      <c r="J26" s="302" t="s">
        <v>724</v>
      </c>
      <c r="K26" s="290">
        <v>1243.77061</v>
      </c>
      <c r="L26" s="290">
        <v>-198.42385999999999</v>
      </c>
      <c r="M26" s="1346"/>
      <c r="N26" s="302" t="s">
        <v>725</v>
      </c>
      <c r="O26" s="290">
        <v>1052.06583</v>
      </c>
      <c r="P26" s="290">
        <v>46.678449999999998</v>
      </c>
      <c r="Q26" s="163"/>
      <c r="R26" s="302" t="s">
        <v>726</v>
      </c>
      <c r="S26" s="290">
        <v>534.62222999999994</v>
      </c>
      <c r="T26" s="290">
        <v>418.89762000000002</v>
      </c>
      <c r="U26" s="163"/>
      <c r="V26" s="302" t="s">
        <v>727</v>
      </c>
      <c r="W26" s="290">
        <v>405.04417999999998</v>
      </c>
      <c r="X26" s="290">
        <v>8.004760000000001</v>
      </c>
      <c r="Y26" s="1349"/>
    </row>
    <row r="27" spans="2:25" ht="15" customHeight="1">
      <c r="B27" s="302" t="s">
        <v>728</v>
      </c>
      <c r="C27" s="290">
        <v>1030.5683899999999</v>
      </c>
      <c r="D27" s="290">
        <v>7.6317200000000005</v>
      </c>
      <c r="E27" s="163"/>
      <c r="F27" s="302" t="s">
        <v>729</v>
      </c>
      <c r="G27" s="290">
        <v>1406.4313400000001</v>
      </c>
      <c r="H27" s="290">
        <v>-264.31615000000005</v>
      </c>
      <c r="I27" s="163"/>
      <c r="J27" s="302" t="s">
        <v>730</v>
      </c>
      <c r="K27" s="290">
        <v>1221.2305200000001</v>
      </c>
      <c r="L27" s="290">
        <v>-251.29360999999997</v>
      </c>
      <c r="M27" s="1346"/>
      <c r="N27" s="302" t="s">
        <v>731</v>
      </c>
      <c r="O27" s="290">
        <v>1112.5970199999999</v>
      </c>
      <c r="P27" s="290">
        <v>-333.35174999999998</v>
      </c>
      <c r="Q27" s="163"/>
      <c r="R27" s="302" t="s">
        <v>732</v>
      </c>
      <c r="S27" s="290">
        <v>421.61434000000003</v>
      </c>
      <c r="T27" s="290">
        <v>119.18461000000001</v>
      </c>
      <c r="U27" s="163"/>
      <c r="V27" s="302" t="s">
        <v>733</v>
      </c>
      <c r="W27" s="290">
        <v>484.18306999999999</v>
      </c>
      <c r="X27" s="290">
        <v>1068.1303600000001</v>
      </c>
      <c r="Y27" s="1349"/>
    </row>
    <row r="28" spans="2:25" ht="15" customHeight="1">
      <c r="B28" s="302" t="s">
        <v>734</v>
      </c>
      <c r="C28" s="290">
        <v>1082.1225300000001</v>
      </c>
      <c r="D28" s="290">
        <v>-155.16843</v>
      </c>
      <c r="E28" s="163"/>
      <c r="F28" s="302" t="s">
        <v>735</v>
      </c>
      <c r="G28" s="290">
        <v>1419.39697</v>
      </c>
      <c r="H28" s="290">
        <v>757.31445999999994</v>
      </c>
      <c r="I28" s="163"/>
      <c r="J28" s="302" t="s">
        <v>736</v>
      </c>
      <c r="K28" s="290">
        <v>1285.0552700000001</v>
      </c>
      <c r="L28" s="290">
        <v>-347.30609000000004</v>
      </c>
      <c r="M28" s="1346"/>
      <c r="N28" s="302" t="s">
        <v>737</v>
      </c>
      <c r="O28" s="290">
        <v>1117.65832</v>
      </c>
      <c r="P28" s="290">
        <v>-171.86750000000001</v>
      </c>
      <c r="Q28" s="163"/>
      <c r="R28" s="302" t="s">
        <v>738</v>
      </c>
      <c r="S28" s="290">
        <v>260.34882999999996</v>
      </c>
      <c r="T28" s="290">
        <v>177.33720000000002</v>
      </c>
      <c r="U28" s="163"/>
      <c r="V28" s="302" t="s">
        <v>739</v>
      </c>
      <c r="W28" s="290">
        <v>420.60310999999996</v>
      </c>
      <c r="X28" s="290">
        <v>229.66723000000002</v>
      </c>
      <c r="Y28" s="1349"/>
    </row>
    <row r="29" spans="2:25" ht="15" customHeight="1">
      <c r="B29" s="302" t="s">
        <v>740</v>
      </c>
      <c r="C29" s="290">
        <v>1077.49728</v>
      </c>
      <c r="D29" s="290">
        <v>-379.80797999999999</v>
      </c>
      <c r="E29" s="163"/>
      <c r="F29" s="302" t="s">
        <v>741</v>
      </c>
      <c r="G29" s="290">
        <v>1082.0997199999999</v>
      </c>
      <c r="H29" s="290">
        <v>-15.18449</v>
      </c>
      <c r="I29" s="163"/>
      <c r="J29" s="302" t="s">
        <v>742</v>
      </c>
      <c r="K29" s="290">
        <v>1294.85546</v>
      </c>
      <c r="L29" s="290">
        <v>438.60050999999999</v>
      </c>
      <c r="M29" s="1346"/>
      <c r="N29" s="302" t="s">
        <v>743</v>
      </c>
      <c r="O29" s="290">
        <v>1109.22975</v>
      </c>
      <c r="P29" s="290">
        <v>107.70884</v>
      </c>
      <c r="Q29" s="163"/>
      <c r="R29" s="302" t="s">
        <v>744</v>
      </c>
      <c r="S29" s="290">
        <v>378.88423999999998</v>
      </c>
      <c r="T29" s="290">
        <v>410.20140000000004</v>
      </c>
      <c r="U29" s="163"/>
      <c r="V29" s="302" t="s">
        <v>745</v>
      </c>
      <c r="W29" s="290">
        <v>410.12121000000002</v>
      </c>
      <c r="X29" s="290">
        <v>-61.329540000000001</v>
      </c>
      <c r="Y29" s="1349"/>
    </row>
    <row r="30" spans="2:25" ht="15" customHeight="1">
      <c r="B30" s="302" t="s">
        <v>746</v>
      </c>
      <c r="C30" s="290">
        <v>1025.4429599999999</v>
      </c>
      <c r="D30" s="290">
        <v>91.898110000000003</v>
      </c>
      <c r="E30" s="163"/>
      <c r="F30" s="302" t="s">
        <v>747</v>
      </c>
      <c r="G30" s="290">
        <v>989.62025000000006</v>
      </c>
      <c r="H30" s="290">
        <v>151.08482000000001</v>
      </c>
      <c r="I30" s="163"/>
      <c r="J30" s="302" t="s">
        <v>748</v>
      </c>
      <c r="K30" s="290">
        <v>1275.60771</v>
      </c>
      <c r="L30" s="290">
        <v>4.5558999999999994</v>
      </c>
      <c r="M30" s="1346"/>
      <c r="N30" s="302" t="s">
        <v>749</v>
      </c>
      <c r="O30" s="290">
        <v>1081.9752900000001</v>
      </c>
      <c r="P30" s="290">
        <v>302.53490999999997</v>
      </c>
      <c r="Q30" s="163"/>
      <c r="R30" s="302" t="s">
        <v>750</v>
      </c>
      <c r="S30" s="290">
        <v>616.89472999999998</v>
      </c>
      <c r="T30" s="290">
        <v>-32.618690000000001</v>
      </c>
      <c r="U30" s="163"/>
      <c r="V30" s="302" t="s">
        <v>751</v>
      </c>
      <c r="W30" s="290">
        <v>406.99723</v>
      </c>
      <c r="X30" s="290">
        <v>-107.15891999999999</v>
      </c>
      <c r="Y30" s="1349"/>
    </row>
    <row r="31" spans="2:25" ht="15" customHeight="1">
      <c r="B31" s="302" t="s">
        <v>752</v>
      </c>
      <c r="C31" s="290">
        <v>1070.2457400000001</v>
      </c>
      <c r="D31" s="290">
        <v>318.22179</v>
      </c>
      <c r="E31" s="163"/>
      <c r="F31" s="302" t="s">
        <v>753</v>
      </c>
      <c r="G31" s="290">
        <v>991.57538999999997</v>
      </c>
      <c r="H31" s="290">
        <v>-116.56142999999999</v>
      </c>
      <c r="I31" s="163"/>
      <c r="J31" s="302" t="s">
        <v>754</v>
      </c>
      <c r="K31" s="290">
        <v>1290.79818</v>
      </c>
      <c r="L31" s="290">
        <v>124.55193</v>
      </c>
      <c r="M31" s="1346"/>
      <c r="N31" s="302" t="s">
        <v>755</v>
      </c>
      <c r="O31" s="290">
        <v>1090.0856399999998</v>
      </c>
      <c r="P31" s="290">
        <v>-886.45339000000001</v>
      </c>
      <c r="Q31" s="163"/>
      <c r="R31" s="302" t="s">
        <v>756</v>
      </c>
      <c r="S31" s="290">
        <v>771.11897999999997</v>
      </c>
      <c r="T31" s="290">
        <v>-358.58724000000001</v>
      </c>
      <c r="U31" s="163"/>
      <c r="V31" s="302" t="s">
        <v>757</v>
      </c>
      <c r="W31" s="290">
        <v>496.94126</v>
      </c>
      <c r="X31" s="290">
        <v>441.12284999999997</v>
      </c>
      <c r="Y31" s="1349"/>
    </row>
    <row r="32" spans="2:25" ht="15" customHeight="1">
      <c r="B32" s="302" t="s">
        <v>758</v>
      </c>
      <c r="C32" s="290">
        <v>1061.89879</v>
      </c>
      <c r="D32" s="290">
        <v>-126.01711</v>
      </c>
      <c r="E32" s="163"/>
      <c r="F32" s="302" t="s">
        <v>759</v>
      </c>
      <c r="G32" s="290">
        <v>977.17603000000008</v>
      </c>
      <c r="H32" s="290">
        <v>-282.01236</v>
      </c>
      <c r="I32" s="163"/>
      <c r="J32" s="302" t="s">
        <v>760</v>
      </c>
      <c r="K32" s="290">
        <v>1299.6732099999999</v>
      </c>
      <c r="L32" s="290">
        <v>157.72793999999999</v>
      </c>
      <c r="M32" s="1347"/>
      <c r="N32" s="302" t="s">
        <v>761</v>
      </c>
      <c r="O32" s="290">
        <v>665.69750999999997</v>
      </c>
      <c r="P32" s="290">
        <v>-131.40514999999999</v>
      </c>
      <c r="Q32" s="163"/>
      <c r="R32" s="302" t="s">
        <v>762</v>
      </c>
      <c r="S32" s="290">
        <v>863.41663000000005</v>
      </c>
      <c r="T32" s="290">
        <v>-258.38727</v>
      </c>
      <c r="U32" s="163"/>
      <c r="V32" s="302" t="s">
        <v>763</v>
      </c>
      <c r="W32" s="290">
        <v>370.41167999999999</v>
      </c>
      <c r="X32" s="290">
        <v>264.69123999999999</v>
      </c>
      <c r="Y32" s="1349"/>
    </row>
    <row r="33" spans="2:25" ht="15" customHeight="1">
      <c r="B33" s="302" t="s">
        <v>764</v>
      </c>
      <c r="C33" s="290">
        <v>1066.1837700000001</v>
      </c>
      <c r="D33" s="290">
        <v>141.98866000000001</v>
      </c>
      <c r="E33" s="303"/>
      <c r="F33" s="302" t="s">
        <v>765</v>
      </c>
      <c r="G33" s="290">
        <v>1054.2149199999999</v>
      </c>
      <c r="H33" s="290">
        <v>-324.17076000000003</v>
      </c>
      <c r="I33" s="163"/>
      <c r="J33" s="302" t="s">
        <v>766</v>
      </c>
      <c r="K33" s="290">
        <v>1318.8149599999999</v>
      </c>
      <c r="L33" s="290">
        <v>922.66092000000003</v>
      </c>
      <c r="M33" s="1346"/>
      <c r="N33" s="302" t="s">
        <v>767</v>
      </c>
      <c r="O33" s="290">
        <v>720.7136999999999</v>
      </c>
      <c r="P33" s="290">
        <v>269.70146</v>
      </c>
      <c r="Q33" s="163"/>
      <c r="R33" s="302" t="s">
        <v>768</v>
      </c>
      <c r="S33" s="290">
        <v>804.19078000000002</v>
      </c>
      <c r="T33" s="290">
        <v>-314.06205</v>
      </c>
      <c r="U33" s="163"/>
      <c r="V33" s="302" t="s">
        <v>769</v>
      </c>
      <c r="W33" s="290">
        <v>287.0455</v>
      </c>
      <c r="X33" s="290">
        <v>225.78570000000002</v>
      </c>
      <c r="Y33" s="1349"/>
    </row>
    <row r="34" spans="2:25" ht="15" customHeight="1">
      <c r="B34" s="302" t="s">
        <v>770</v>
      </c>
      <c r="C34" s="290">
        <v>1144.8281100000002</v>
      </c>
      <c r="D34" s="290">
        <v>-1093.57673</v>
      </c>
      <c r="E34" s="303"/>
      <c r="F34" s="302" t="s">
        <v>771</v>
      </c>
      <c r="G34" s="290">
        <v>1062.0643700000001</v>
      </c>
      <c r="H34" s="290">
        <v>209.33067000000003</v>
      </c>
      <c r="I34" s="163"/>
      <c r="J34" s="302" t="s">
        <v>772</v>
      </c>
      <c r="K34" s="290">
        <v>1313.0417199999999</v>
      </c>
      <c r="L34" s="290">
        <v>559.44729000000007</v>
      </c>
      <c r="M34" s="1346"/>
      <c r="N34" s="302" t="s">
        <v>773</v>
      </c>
      <c r="O34" s="290">
        <v>710.60113000000001</v>
      </c>
      <c r="P34" s="290">
        <v>509.40532999999999</v>
      </c>
      <c r="Q34" s="163"/>
      <c r="R34" s="302" t="s">
        <v>774</v>
      </c>
      <c r="S34" s="290">
        <v>799.32956000000001</v>
      </c>
      <c r="T34" s="290">
        <v>-388.91816999999998</v>
      </c>
      <c r="U34" s="163"/>
      <c r="V34" s="302" t="s">
        <v>775</v>
      </c>
      <c r="W34" s="290">
        <v>290.83440000000002</v>
      </c>
      <c r="X34" s="290">
        <v>-35.861429999999999</v>
      </c>
      <c r="Y34" s="1349"/>
    </row>
    <row r="35" spans="2:25" ht="15" customHeight="1">
      <c r="B35" s="302" t="s">
        <v>776</v>
      </c>
      <c r="C35" s="290">
        <v>1073.82781</v>
      </c>
      <c r="D35" s="290">
        <v>-384.55074000000002</v>
      </c>
      <c r="E35" s="163"/>
      <c r="F35" s="302" t="s">
        <v>777</v>
      </c>
      <c r="G35" s="290">
        <v>1039.0235299999999</v>
      </c>
      <c r="H35" s="290">
        <v>699.50122999999996</v>
      </c>
      <c r="I35" s="163"/>
      <c r="J35" s="302" t="s">
        <v>778</v>
      </c>
      <c r="K35" s="290">
        <v>1304.4757299999999</v>
      </c>
      <c r="L35" s="290">
        <v>-722.66832999999997</v>
      </c>
      <c r="M35" s="163"/>
      <c r="N35" s="302" t="s">
        <v>779</v>
      </c>
      <c r="O35" s="290">
        <v>711.43534999999997</v>
      </c>
      <c r="P35" s="290">
        <v>-372.67889000000002</v>
      </c>
      <c r="Q35" s="163"/>
      <c r="R35" s="302" t="s">
        <v>780</v>
      </c>
      <c r="S35" s="290">
        <v>963.44845999999995</v>
      </c>
      <c r="T35" s="290">
        <v>365.25359000000003</v>
      </c>
      <c r="U35" s="163"/>
      <c r="V35" s="302" t="s">
        <v>781</v>
      </c>
      <c r="W35" s="290">
        <v>295.73660999999998</v>
      </c>
      <c r="X35" s="290">
        <v>-95.66561999999999</v>
      </c>
      <c r="Y35" s="1349"/>
    </row>
    <row r="36" spans="2:25" ht="15" customHeight="1">
      <c r="B36" s="302" t="s">
        <v>782</v>
      </c>
      <c r="C36" s="290">
        <v>1066.19696</v>
      </c>
      <c r="D36" s="290">
        <v>608.12943999999993</v>
      </c>
      <c r="E36" s="303"/>
      <c r="F36" s="302" t="s">
        <v>783</v>
      </c>
      <c r="G36" s="290">
        <v>815.90284999999994</v>
      </c>
      <c r="H36" s="290">
        <v>-9.571629999999999</v>
      </c>
      <c r="I36" s="163"/>
      <c r="J36" s="302" t="s">
        <v>784</v>
      </c>
      <c r="K36" s="290">
        <v>1611.4682700000001</v>
      </c>
      <c r="L36" s="290">
        <v>1071.9199699999999</v>
      </c>
      <c r="M36" s="1346"/>
      <c r="N36" s="302" t="s">
        <v>785</v>
      </c>
      <c r="O36" s="290">
        <v>736.97265000000004</v>
      </c>
      <c r="P36" s="290">
        <v>283.19981999999999</v>
      </c>
      <c r="Q36" s="303"/>
      <c r="R36" s="302" t="s">
        <v>786</v>
      </c>
      <c r="S36" s="290">
        <v>886.4425500000001</v>
      </c>
      <c r="T36" s="290">
        <v>375.46467999999999</v>
      </c>
      <c r="U36" s="163"/>
      <c r="V36" s="302" t="s">
        <v>787</v>
      </c>
      <c r="W36" s="290">
        <v>300.6121</v>
      </c>
      <c r="X36" s="290">
        <v>15.009030000000001</v>
      </c>
      <c r="Y36" s="1349"/>
    </row>
    <row r="37" spans="2:25" ht="15" customHeight="1">
      <c r="B37" s="302" t="s">
        <v>788</v>
      </c>
      <c r="C37" s="290">
        <v>1025.3045300000001</v>
      </c>
      <c r="D37" s="290">
        <v>334.93009999999998</v>
      </c>
      <c r="E37" s="163"/>
      <c r="F37" s="302" t="s">
        <v>789</v>
      </c>
      <c r="G37" s="290">
        <v>869.27419999999995</v>
      </c>
      <c r="H37" s="290">
        <v>24.55386</v>
      </c>
      <c r="I37" s="163"/>
      <c r="J37" s="302" t="s">
        <v>790</v>
      </c>
      <c r="K37" s="290">
        <v>1713.6578400000001</v>
      </c>
      <c r="L37" s="290">
        <v>-1048.44003</v>
      </c>
      <c r="M37" s="1347"/>
      <c r="N37" s="302" t="s">
        <v>791</v>
      </c>
      <c r="O37" s="290">
        <v>731.73749999999995</v>
      </c>
      <c r="P37" s="290">
        <v>611.61694</v>
      </c>
      <c r="Q37" s="163"/>
      <c r="R37" s="302" t="s">
        <v>792</v>
      </c>
      <c r="S37" s="290">
        <v>698.45220999999992</v>
      </c>
      <c r="T37" s="290">
        <v>-9.3914599999999986</v>
      </c>
      <c r="U37" s="163"/>
      <c r="V37" s="302" t="s">
        <v>793</v>
      </c>
      <c r="W37" s="290">
        <v>295.80010999999996</v>
      </c>
      <c r="X37" s="290">
        <v>-757.47486000000004</v>
      </c>
      <c r="Y37" s="540" t="s">
        <v>464</v>
      </c>
    </row>
    <row r="38" spans="2:25" ht="15" customHeight="1">
      <c r="B38" s="302" t="s">
        <v>794</v>
      </c>
      <c r="C38" s="290">
        <v>985.42668999999989</v>
      </c>
      <c r="D38" s="290">
        <v>-144.46668</v>
      </c>
      <c r="E38" s="163"/>
      <c r="F38" s="302" t="s">
        <v>795</v>
      </c>
      <c r="G38" s="290">
        <v>959.76055000000008</v>
      </c>
      <c r="H38" s="290">
        <v>-7.8216999999999999</v>
      </c>
      <c r="I38" s="163"/>
      <c r="J38" s="302" t="s">
        <v>796</v>
      </c>
      <c r="K38" s="290">
        <v>1702.3457700000001</v>
      </c>
      <c r="L38" s="290">
        <v>707.37834999999995</v>
      </c>
      <c r="M38" s="1346"/>
      <c r="N38" s="302" t="s">
        <v>797</v>
      </c>
      <c r="O38" s="290">
        <v>648.11887999999999</v>
      </c>
      <c r="P38" s="290">
        <v>-347.83607000000001</v>
      </c>
      <c r="Q38" s="163"/>
      <c r="R38" s="302" t="s">
        <v>798</v>
      </c>
      <c r="S38" s="290">
        <v>526.00503000000003</v>
      </c>
      <c r="T38" s="290">
        <v>-41.614330000000002</v>
      </c>
      <c r="U38" s="163"/>
      <c r="V38" s="302" t="s">
        <v>799</v>
      </c>
      <c r="W38" s="290">
        <v>285.72678999999999</v>
      </c>
      <c r="X38" s="290">
        <v>-459.91233</v>
      </c>
      <c r="Y38" s="540" t="s">
        <v>465</v>
      </c>
    </row>
    <row r="39" spans="2:25" ht="15" customHeight="1">
      <c r="B39" s="302" t="s">
        <v>800</v>
      </c>
      <c r="C39" s="290">
        <v>1094.80951</v>
      </c>
      <c r="D39" s="290">
        <v>-198.75978000000001</v>
      </c>
      <c r="E39" s="163"/>
      <c r="F39" s="302" t="s">
        <v>801</v>
      </c>
      <c r="G39" s="290">
        <v>815.05263000000002</v>
      </c>
      <c r="H39" s="290">
        <v>-404.40820000000002</v>
      </c>
      <c r="I39" s="163"/>
      <c r="J39" s="302" t="s">
        <v>802</v>
      </c>
      <c r="K39" s="290">
        <v>1631.0900100000001</v>
      </c>
      <c r="L39" s="290">
        <v>-786.81942000000004</v>
      </c>
      <c r="M39" s="1346"/>
      <c r="N39" s="302" t="s">
        <v>803</v>
      </c>
      <c r="O39" s="290">
        <v>530.58298000000002</v>
      </c>
      <c r="P39" s="290">
        <v>-36.340669999999996</v>
      </c>
      <c r="Q39" s="163"/>
      <c r="R39" s="302" t="s">
        <v>804</v>
      </c>
      <c r="S39" s="290">
        <v>673.25630000000001</v>
      </c>
      <c r="T39" s="290">
        <v>-575.55201999999997</v>
      </c>
      <c r="U39" s="163"/>
      <c r="V39" s="302" t="s">
        <v>805</v>
      </c>
      <c r="W39" s="290">
        <v>523.10081000000002</v>
      </c>
      <c r="X39" s="290">
        <v>-209.99802</v>
      </c>
      <c r="Y39" s="1348"/>
    </row>
    <row r="40" spans="2:25" ht="15" customHeight="1">
      <c r="B40" s="302" t="s">
        <v>806</v>
      </c>
      <c r="C40" s="290">
        <v>1057.0856799999999</v>
      </c>
      <c r="D40" s="290">
        <v>86.014150000000001</v>
      </c>
      <c r="E40" s="163"/>
      <c r="F40" s="302" t="s">
        <v>807</v>
      </c>
      <c r="G40" s="290">
        <v>820.50807999999995</v>
      </c>
      <c r="H40" s="290">
        <v>-164.02714</v>
      </c>
      <c r="I40" s="163"/>
      <c r="J40" s="302" t="s">
        <v>808</v>
      </c>
      <c r="K40" s="290">
        <v>1631.8497199999999</v>
      </c>
      <c r="L40" s="290">
        <v>-254.42491000000001</v>
      </c>
      <c r="M40" s="1346"/>
      <c r="N40" s="302" t="s">
        <v>809</v>
      </c>
      <c r="O40" s="290">
        <v>523.24999000000003</v>
      </c>
      <c r="P40" s="290">
        <v>-72.879100000000008</v>
      </c>
      <c r="Q40" s="163"/>
      <c r="R40" s="302" t="s">
        <v>810</v>
      </c>
      <c r="S40" s="290">
        <v>800.09721000000002</v>
      </c>
      <c r="T40" s="290">
        <v>275.92556999999999</v>
      </c>
      <c r="U40" s="163"/>
      <c r="V40" s="302" t="s">
        <v>811</v>
      </c>
      <c r="W40" s="290">
        <v>596.06693999999993</v>
      </c>
      <c r="X40" s="290">
        <v>2932.13751</v>
      </c>
      <c r="Y40" s="1348"/>
    </row>
    <row r="41" spans="2:25" ht="15" customHeight="1">
      <c r="B41" s="302" t="s">
        <v>812</v>
      </c>
      <c r="C41" s="290">
        <v>1054.9241000000002</v>
      </c>
      <c r="D41" s="290">
        <v>250.06726</v>
      </c>
      <c r="E41" s="163"/>
      <c r="F41" s="302" t="s">
        <v>813</v>
      </c>
      <c r="G41" s="290">
        <v>907.03399999999999</v>
      </c>
      <c r="H41" s="290">
        <v>767.22476000000006</v>
      </c>
      <c r="I41" s="163"/>
      <c r="J41" s="302" t="s">
        <v>814</v>
      </c>
      <c r="K41" s="290">
        <v>1630.4429299999999</v>
      </c>
      <c r="L41" s="290">
        <v>556.90152</v>
      </c>
      <c r="M41" s="1346"/>
      <c r="N41" s="302" t="s">
        <v>815</v>
      </c>
      <c r="O41" s="290">
        <v>684.77313000000004</v>
      </c>
      <c r="P41" s="290">
        <v>-69.811390000000003</v>
      </c>
      <c r="Q41" s="163"/>
      <c r="R41" s="302" t="s">
        <v>816</v>
      </c>
      <c r="S41" s="290">
        <v>767.72503000000006</v>
      </c>
      <c r="T41" s="290">
        <v>-154.49643</v>
      </c>
      <c r="U41" s="163"/>
      <c r="V41" s="1345">
        <v>0</v>
      </c>
      <c r="W41" s="259">
        <v>0</v>
      </c>
      <c r="X41" s="259">
        <v>0</v>
      </c>
      <c r="Y41" s="1348"/>
    </row>
    <row r="42" spans="2:25" ht="15" customHeight="1">
      <c r="B42" s="302" t="s">
        <v>817</v>
      </c>
      <c r="C42" s="290">
        <v>1042.6512499999999</v>
      </c>
      <c r="D42" s="290">
        <v>193.40470999999999</v>
      </c>
      <c r="E42" s="163"/>
      <c r="F42" s="302" t="s">
        <v>818</v>
      </c>
      <c r="G42" s="290">
        <v>964.53620000000001</v>
      </c>
      <c r="H42" s="290">
        <v>-620.76264000000003</v>
      </c>
      <c r="I42" s="163"/>
      <c r="J42" s="302" t="s">
        <v>819</v>
      </c>
      <c r="K42" s="290">
        <v>1610.29847</v>
      </c>
      <c r="L42" s="290">
        <v>-65.349230000000006</v>
      </c>
      <c r="M42" s="1347"/>
      <c r="N42" s="302" t="s">
        <v>820</v>
      </c>
      <c r="O42" s="290">
        <v>682.68809999999996</v>
      </c>
      <c r="P42" s="290">
        <v>219.82835999999998</v>
      </c>
      <c r="Q42" s="163"/>
      <c r="R42" s="302" t="s">
        <v>821</v>
      </c>
      <c r="S42" s="290">
        <v>587.21537000000001</v>
      </c>
      <c r="T42" s="290">
        <v>0.41181000000000001</v>
      </c>
      <c r="U42" s="163"/>
      <c r="V42" s="1345">
        <v>0</v>
      </c>
      <c r="W42" s="259">
        <v>0</v>
      </c>
      <c r="X42" s="259">
        <v>0</v>
      </c>
      <c r="Y42" s="1348"/>
    </row>
    <row r="43" spans="2:25" ht="15" customHeight="1">
      <c r="B43" s="302" t="s">
        <v>822</v>
      </c>
      <c r="C43" s="290">
        <v>1037.64303</v>
      </c>
      <c r="D43" s="290">
        <v>-119.36799000000001</v>
      </c>
      <c r="E43" s="163"/>
      <c r="F43" s="302" t="s">
        <v>823</v>
      </c>
      <c r="G43" s="290">
        <v>1160.9421499999999</v>
      </c>
      <c r="H43" s="290">
        <v>296.89253000000002</v>
      </c>
      <c r="I43" s="163"/>
      <c r="J43" s="302" t="s">
        <v>824</v>
      </c>
      <c r="K43" s="290">
        <v>1574.74155</v>
      </c>
      <c r="L43" s="290">
        <v>-306.2516</v>
      </c>
      <c r="M43" s="1346"/>
      <c r="N43" s="302" t="s">
        <v>825</v>
      </c>
      <c r="O43" s="290">
        <v>664.49321999999995</v>
      </c>
      <c r="P43" s="290">
        <v>818.87698999999998</v>
      </c>
      <c r="Q43" s="163"/>
      <c r="R43" s="302" t="s">
        <v>826</v>
      </c>
      <c r="S43" s="290">
        <v>260.11806999999999</v>
      </c>
      <c r="T43" s="290">
        <v>-368.12666999999999</v>
      </c>
      <c r="U43" s="1351" t="s">
        <v>38</v>
      </c>
      <c r="V43" s="1345">
        <v>0</v>
      </c>
      <c r="W43" s="259">
        <v>0</v>
      </c>
      <c r="X43" s="259">
        <v>0</v>
      </c>
      <c r="Y43" s="1348"/>
    </row>
    <row r="44" spans="2:25" ht="15" customHeight="1">
      <c r="B44" s="302" t="s">
        <v>827</v>
      </c>
      <c r="C44" s="290">
        <v>1056.4206100000001</v>
      </c>
      <c r="D44" s="290">
        <v>426.483</v>
      </c>
      <c r="E44" s="163"/>
      <c r="F44" s="302" t="s">
        <v>828</v>
      </c>
      <c r="G44" s="290">
        <v>1132.8182400000001</v>
      </c>
      <c r="H44" s="290">
        <v>-203.17294000000001</v>
      </c>
      <c r="I44" s="163"/>
      <c r="J44" s="302" t="s">
        <v>829</v>
      </c>
      <c r="K44" s="290">
        <v>1580.52613</v>
      </c>
      <c r="L44" s="290">
        <v>-132.34318999999999</v>
      </c>
      <c r="M44" s="1346"/>
      <c r="N44" s="302" t="s">
        <v>830</v>
      </c>
      <c r="O44" s="290">
        <v>600.33315000000005</v>
      </c>
      <c r="P44" s="290">
        <v>276.00049999999999</v>
      </c>
      <c r="Q44" s="163"/>
      <c r="R44" s="302" t="s">
        <v>831</v>
      </c>
      <c r="S44" s="290">
        <v>271.19213000000002</v>
      </c>
      <c r="T44" s="254">
        <v>407.79266999999999</v>
      </c>
      <c r="U44" s="163"/>
      <c r="V44" s="1345">
        <v>0</v>
      </c>
      <c r="W44" s="259">
        <v>0</v>
      </c>
      <c r="X44" s="259">
        <v>0</v>
      </c>
      <c r="Y44" s="197"/>
    </row>
    <row r="45" spans="2:25" ht="15" customHeight="1">
      <c r="B45" s="302" t="s">
        <v>832</v>
      </c>
      <c r="C45" s="290">
        <v>1034.7060899999999</v>
      </c>
      <c r="D45" s="290">
        <v>-503.05149</v>
      </c>
      <c r="E45" s="163"/>
      <c r="F45" s="302" t="s">
        <v>833</v>
      </c>
      <c r="G45" s="290">
        <v>1093.3671399999998</v>
      </c>
      <c r="H45" s="290">
        <v>262.22386</v>
      </c>
      <c r="I45" s="163"/>
      <c r="J45" s="302" t="s">
        <v>834</v>
      </c>
      <c r="K45" s="290">
        <v>1598.72342</v>
      </c>
      <c r="L45" s="290">
        <v>720.07140000000004</v>
      </c>
      <c r="M45" s="1346"/>
      <c r="N45" s="302" t="s">
        <v>835</v>
      </c>
      <c r="O45" s="290">
        <v>651.76463999999999</v>
      </c>
      <c r="P45" s="290">
        <v>170.10522</v>
      </c>
      <c r="Q45" s="163"/>
      <c r="R45" s="302" t="s">
        <v>836</v>
      </c>
      <c r="S45" s="290">
        <v>269.71767999999997</v>
      </c>
      <c r="T45" s="290">
        <v>766.20269999999994</v>
      </c>
      <c r="U45" s="163"/>
      <c r="V45" s="1345">
        <v>0</v>
      </c>
      <c r="W45" s="259">
        <v>0</v>
      </c>
      <c r="X45" s="259">
        <v>0</v>
      </c>
      <c r="Y45" s="197"/>
    </row>
    <row r="46" spans="2:25" ht="15" customHeight="1">
      <c r="B46" s="302" t="s">
        <v>837</v>
      </c>
      <c r="C46" s="290">
        <v>1057.2738899999999</v>
      </c>
      <c r="D46" s="290">
        <v>279.76778000000002</v>
      </c>
      <c r="E46" s="163"/>
      <c r="F46" s="302" t="s">
        <v>838</v>
      </c>
      <c r="G46" s="290">
        <v>1070.1334999999999</v>
      </c>
      <c r="H46" s="290">
        <v>109.26458</v>
      </c>
      <c r="I46" s="163"/>
      <c r="J46" s="302" t="s">
        <v>839</v>
      </c>
      <c r="K46" s="290">
        <v>1483.32582</v>
      </c>
      <c r="L46" s="290">
        <v>77.791070000000005</v>
      </c>
      <c r="M46" s="1346"/>
      <c r="N46" s="302" t="s">
        <v>840</v>
      </c>
      <c r="O46" s="290">
        <v>585.10729000000003</v>
      </c>
      <c r="P46" s="290">
        <v>446.27573999999998</v>
      </c>
      <c r="Q46" s="163"/>
      <c r="R46" s="302" t="s">
        <v>841</v>
      </c>
      <c r="S46" s="290">
        <v>534.17454000000009</v>
      </c>
      <c r="T46" s="290">
        <v>206.69134</v>
      </c>
      <c r="U46" s="163"/>
      <c r="V46" s="1345">
        <v>0</v>
      </c>
      <c r="W46" s="259">
        <v>0</v>
      </c>
      <c r="X46" s="259">
        <v>0</v>
      </c>
      <c r="Y46" s="197"/>
    </row>
    <row r="47" spans="2:25" ht="15" customHeight="1">
      <c r="B47" s="302" t="s">
        <v>842</v>
      </c>
      <c r="C47" s="290">
        <v>1046.8855699999999</v>
      </c>
      <c r="D47" s="290">
        <v>230.17559</v>
      </c>
      <c r="E47" s="163"/>
      <c r="F47" s="302" t="s">
        <v>843</v>
      </c>
      <c r="G47" s="290">
        <v>903.52805000000001</v>
      </c>
      <c r="H47" s="290">
        <v>-2.34409</v>
      </c>
      <c r="I47" s="163"/>
      <c r="J47" s="302" t="s">
        <v>844</v>
      </c>
      <c r="K47" s="290">
        <v>1224.38634</v>
      </c>
      <c r="L47" s="290">
        <v>-230.35248999999999</v>
      </c>
      <c r="M47" s="1347"/>
      <c r="N47" s="302" t="s">
        <v>845</v>
      </c>
      <c r="O47" s="290">
        <v>598.43985999999995</v>
      </c>
      <c r="P47" s="290">
        <v>734.30592000000001</v>
      </c>
      <c r="Q47" s="163"/>
      <c r="R47" s="302" t="s">
        <v>846</v>
      </c>
      <c r="S47" s="290">
        <v>576.99218000000008</v>
      </c>
      <c r="T47" s="290">
        <v>-170.6439</v>
      </c>
      <c r="U47" s="163"/>
      <c r="V47" s="1345">
        <v>0</v>
      </c>
      <c r="W47" s="259">
        <v>0</v>
      </c>
      <c r="X47" s="259">
        <v>0</v>
      </c>
      <c r="Y47" s="197"/>
    </row>
    <row r="48" spans="2:25" ht="15" customHeight="1">
      <c r="B48" s="302" t="s">
        <v>847</v>
      </c>
      <c r="C48" s="290">
        <v>1048.0715600000001</v>
      </c>
      <c r="D48" s="290">
        <v>634.39357999999993</v>
      </c>
      <c r="E48" s="163"/>
      <c r="F48" s="302" t="s">
        <v>848</v>
      </c>
      <c r="G48" s="290">
        <v>878.86430000000007</v>
      </c>
      <c r="H48" s="290">
        <v>149.82426000000001</v>
      </c>
      <c r="I48" s="303"/>
      <c r="J48" s="302" t="s">
        <v>849</v>
      </c>
      <c r="K48" s="290">
        <v>1272.24774</v>
      </c>
      <c r="L48" s="290">
        <v>1143.8241200000002</v>
      </c>
      <c r="M48" s="1346"/>
      <c r="N48" s="302" t="s">
        <v>850</v>
      </c>
      <c r="O48" s="290">
        <v>411.73833000000002</v>
      </c>
      <c r="P48" s="290">
        <v>-383.37506999999999</v>
      </c>
      <c r="Q48" s="163"/>
      <c r="R48" s="302" t="s">
        <v>851</v>
      </c>
      <c r="S48" s="290">
        <v>763.41786000000002</v>
      </c>
      <c r="T48" s="290">
        <v>309.57122999999996</v>
      </c>
      <c r="U48" s="163"/>
      <c r="V48" s="1345">
        <v>0</v>
      </c>
      <c r="W48" s="259">
        <v>0</v>
      </c>
      <c r="X48" s="259">
        <v>0</v>
      </c>
      <c r="Y48" s="197"/>
    </row>
    <row r="49" spans="2:25" ht="15" customHeight="1">
      <c r="B49" s="302" t="s">
        <v>852</v>
      </c>
      <c r="C49" s="290">
        <v>962.60654</v>
      </c>
      <c r="D49" s="290">
        <v>484.34873999999996</v>
      </c>
      <c r="E49" s="163"/>
      <c r="F49" s="302" t="s">
        <v>853</v>
      </c>
      <c r="G49" s="290">
        <v>902.69007999999997</v>
      </c>
      <c r="H49" s="290">
        <v>33.637190000000004</v>
      </c>
      <c r="I49" s="163"/>
      <c r="J49" s="302" t="s">
        <v>854</v>
      </c>
      <c r="K49" s="290">
        <v>1216.94433</v>
      </c>
      <c r="L49" s="290">
        <v>-160.09245000000001</v>
      </c>
      <c r="M49" s="1346"/>
      <c r="N49" s="302" t="s">
        <v>855</v>
      </c>
      <c r="O49" s="290">
        <v>536.11171999999999</v>
      </c>
      <c r="P49" s="290">
        <v>701.03495999999996</v>
      </c>
      <c r="Q49" s="163"/>
      <c r="R49" s="302" t="s">
        <v>856</v>
      </c>
      <c r="S49" s="290">
        <v>749.50346000000002</v>
      </c>
      <c r="T49" s="290">
        <v>-455.91674999999998</v>
      </c>
      <c r="U49" s="163"/>
      <c r="V49" s="1345">
        <v>0</v>
      </c>
      <c r="W49" s="259">
        <v>0</v>
      </c>
      <c r="X49" s="259">
        <v>0</v>
      </c>
      <c r="Y49" s="197"/>
    </row>
    <row r="50" spans="2:25" ht="15" customHeight="1">
      <c r="B50" s="302" t="s">
        <v>857</v>
      </c>
      <c r="C50" s="290">
        <v>872.82868000000008</v>
      </c>
      <c r="D50" s="290">
        <v>-17.72475</v>
      </c>
      <c r="E50" s="163"/>
      <c r="F50" s="302" t="s">
        <v>858</v>
      </c>
      <c r="G50" s="290">
        <v>881.55895999999996</v>
      </c>
      <c r="H50" s="290">
        <v>-323.02282000000002</v>
      </c>
      <c r="I50" s="163"/>
      <c r="J50" s="302" t="s">
        <v>859</v>
      </c>
      <c r="K50" s="290">
        <v>1198.7648000000002</v>
      </c>
      <c r="L50" s="290">
        <v>562.15566999999999</v>
      </c>
      <c r="M50" s="1346"/>
      <c r="N50" s="302" t="s">
        <v>860</v>
      </c>
      <c r="O50" s="290">
        <v>547.2201</v>
      </c>
      <c r="P50" s="290">
        <v>33.803290000000004</v>
      </c>
      <c r="Q50" s="163"/>
      <c r="R50" s="302" t="s">
        <v>861</v>
      </c>
      <c r="S50" s="290">
        <v>735.1240600000001</v>
      </c>
      <c r="T50" s="290">
        <v>117.94363</v>
      </c>
      <c r="U50" s="163"/>
      <c r="V50" s="1345">
        <v>0</v>
      </c>
      <c r="W50" s="259">
        <v>0</v>
      </c>
      <c r="X50" s="259">
        <v>0</v>
      </c>
      <c r="Y50" s="197"/>
    </row>
    <row r="51" spans="2:25" ht="15" customHeight="1">
      <c r="B51" s="302" t="s">
        <v>862</v>
      </c>
      <c r="C51" s="290">
        <v>999.80240000000003</v>
      </c>
      <c r="D51" s="290">
        <v>-203.02923000000001</v>
      </c>
      <c r="E51" s="163"/>
      <c r="F51" s="302" t="s">
        <v>863</v>
      </c>
      <c r="G51" s="290">
        <v>1070.6514499999998</v>
      </c>
      <c r="H51" s="290">
        <v>-13.802379999999999</v>
      </c>
      <c r="I51" s="163"/>
      <c r="J51" s="302" t="s">
        <v>864</v>
      </c>
      <c r="K51" s="290">
        <v>1188.2745600000001</v>
      </c>
      <c r="L51" s="290">
        <v>799.5690699999999</v>
      </c>
      <c r="M51" s="1346"/>
      <c r="N51" s="302" t="s">
        <v>865</v>
      </c>
      <c r="O51" s="290">
        <v>476.10453999999999</v>
      </c>
      <c r="P51" s="290">
        <v>149.65456</v>
      </c>
      <c r="Q51" s="163"/>
      <c r="R51" s="302" t="s">
        <v>866</v>
      </c>
      <c r="S51" s="290">
        <v>737.84556999999995</v>
      </c>
      <c r="T51" s="290">
        <v>517.88836000000003</v>
      </c>
      <c r="U51" s="163"/>
      <c r="V51" s="1345">
        <v>0</v>
      </c>
      <c r="W51" s="259">
        <v>0</v>
      </c>
      <c r="X51" s="259">
        <v>0</v>
      </c>
      <c r="Y51" s="197"/>
    </row>
    <row r="52" spans="2:25" ht="15" customHeight="1">
      <c r="B52" s="302" t="s">
        <v>867</v>
      </c>
      <c r="C52" s="290">
        <v>988.94669999999996</v>
      </c>
      <c r="D52" s="290">
        <v>128.23069999999998</v>
      </c>
      <c r="E52" s="163"/>
      <c r="F52" s="302" t="s">
        <v>868</v>
      </c>
      <c r="G52" s="290">
        <v>1170.05528</v>
      </c>
      <c r="H52" s="290">
        <v>-25.035589999999999</v>
      </c>
      <c r="I52" s="163"/>
      <c r="J52" s="302" t="s">
        <v>869</v>
      </c>
      <c r="K52" s="290">
        <v>1126.2026000000001</v>
      </c>
      <c r="L52" s="290">
        <v>566.18574999999998</v>
      </c>
      <c r="M52" s="1346"/>
      <c r="N52" s="302" t="s">
        <v>870</v>
      </c>
      <c r="O52" s="290">
        <v>477.67430999999999</v>
      </c>
      <c r="P52" s="290">
        <v>-141.97788</v>
      </c>
      <c r="Q52" s="163"/>
      <c r="R52" s="302" t="s">
        <v>871</v>
      </c>
      <c r="S52" s="290">
        <v>747.44858999999997</v>
      </c>
      <c r="T52" s="290">
        <v>314.70661999999999</v>
      </c>
      <c r="U52" s="163"/>
      <c r="V52" s="1345">
        <v>0</v>
      </c>
      <c r="W52" s="259">
        <v>0</v>
      </c>
      <c r="X52" s="259">
        <v>0</v>
      </c>
      <c r="Y52" s="197"/>
    </row>
    <row r="53" spans="2:25" ht="15" customHeight="1" thickBot="1">
      <c r="B53" s="304" t="s">
        <v>872</v>
      </c>
      <c r="C53" s="297">
        <v>985.51542000000006</v>
      </c>
      <c r="D53" s="297">
        <v>-657.71828000000005</v>
      </c>
      <c r="E53" s="163"/>
      <c r="F53" s="304" t="s">
        <v>873</v>
      </c>
      <c r="G53" s="297">
        <v>1232.0565100000001</v>
      </c>
      <c r="H53" s="297">
        <v>-71.300719999999998</v>
      </c>
      <c r="I53" s="163"/>
      <c r="J53" s="304" t="s">
        <v>874</v>
      </c>
      <c r="K53" s="297">
        <v>1048.1953599999999</v>
      </c>
      <c r="L53" s="297">
        <v>329.65555999999998</v>
      </c>
      <c r="M53" s="305"/>
      <c r="N53" s="304" t="s">
        <v>875</v>
      </c>
      <c r="O53" s="297">
        <v>545.74851999999998</v>
      </c>
      <c r="P53" s="297">
        <v>117.12351</v>
      </c>
      <c r="Q53" s="163"/>
      <c r="R53" s="304" t="s">
        <v>876</v>
      </c>
      <c r="S53" s="297">
        <v>738.01616999999999</v>
      </c>
      <c r="T53" s="265" t="s">
        <v>610</v>
      </c>
      <c r="U53" s="1351" t="s">
        <v>39</v>
      </c>
      <c r="V53" s="621">
        <v>0</v>
      </c>
      <c r="W53" s="525">
        <v>0</v>
      </c>
      <c r="X53" s="525">
        <v>0</v>
      </c>
      <c r="Y53" s="197"/>
    </row>
    <row r="54" spans="2:25" ht="7.5" customHeight="1" thickTop="1">
      <c r="B54" s="168"/>
      <c r="C54" s="168"/>
      <c r="D54" s="168"/>
      <c r="E54" s="191"/>
      <c r="F54" s="168"/>
      <c r="G54" s="168"/>
      <c r="H54" s="168"/>
      <c r="I54" s="191"/>
      <c r="J54" s="168"/>
      <c r="K54" s="168"/>
      <c r="L54" s="193"/>
    </row>
    <row r="55" spans="2:25" ht="34.5" customHeight="1">
      <c r="B55" s="1602" t="s">
        <v>2220</v>
      </c>
      <c r="C55" s="1603"/>
      <c r="D55" s="1603"/>
      <c r="E55" s="1603"/>
      <c r="F55" s="1603"/>
      <c r="G55" s="1603"/>
      <c r="H55" s="1603"/>
      <c r="I55" s="1603"/>
      <c r="J55" s="1603"/>
      <c r="K55" s="1603"/>
      <c r="L55" s="1603"/>
      <c r="M55" s="1603"/>
      <c r="N55" s="1603"/>
      <c r="O55" s="1603"/>
      <c r="P55" s="1603"/>
      <c r="Q55" s="1603"/>
      <c r="R55" s="1603"/>
      <c r="S55" s="1603"/>
      <c r="T55" s="1603"/>
      <c r="U55" s="1603"/>
      <c r="V55" s="1603"/>
      <c r="W55" s="1603"/>
      <c r="X55" s="1603"/>
      <c r="Y55" s="1603"/>
    </row>
    <row r="56" spans="2:25" ht="15" customHeight="1">
      <c r="B56" s="1373"/>
    </row>
    <row r="57" spans="2:25" ht="15" customHeight="1">
      <c r="B57" s="1373"/>
    </row>
    <row r="58" spans="2:25" ht="15" customHeight="1">
      <c r="B58" s="1373"/>
    </row>
    <row r="59" spans="2:25" ht="15" customHeight="1">
      <c r="B59" s="1373"/>
    </row>
    <row r="60" spans="2:25" ht="15" customHeight="1">
      <c r="B60" s="1374"/>
    </row>
  </sheetData>
  <mergeCells count="8">
    <mergeCell ref="B55:Y55"/>
    <mergeCell ref="K3:L3"/>
    <mergeCell ref="B6:C6"/>
    <mergeCell ref="B4:J4"/>
    <mergeCell ref="B2:J2"/>
    <mergeCell ref="B3:J3"/>
    <mergeCell ref="B5:J5"/>
    <mergeCell ref="X4:X5"/>
  </mergeCells>
  <hyperlinks>
    <hyperlink ref="X4" location="INDEX!B10" display="Back to index" xr:uid="{00000000-0004-0000-2600-000000000000}"/>
  </hyperlinks>
  <pageMargins left="0.7" right="0.7" top="0.75" bottom="0.75" header="0.3" footer="0.3"/>
  <pageSetup paperSize="9" orientation="portrait" r:id="rId1"/>
  <ignoredErrors>
    <ignoredError sqref="I23 Y10:Z18 U43 U53 Y9:Z9 Z20:Z36 Z19 Z38 Z37 Y20:Y36 Y19 Y37:Y3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D1005D"/>
  </sheetPr>
  <dimension ref="B1:N27"/>
  <sheetViews>
    <sheetView showGridLines="0" zoomScaleNormal="100" workbookViewId="0">
      <selection activeCell="C7" sqref="C7"/>
    </sheetView>
  </sheetViews>
  <sheetFormatPr defaultColWidth="9.140625" defaultRowHeight="12"/>
  <cols>
    <col min="1" max="1" width="12.7109375" style="415" customWidth="1"/>
    <col min="2" max="2" width="4.140625" style="415" bestFit="1" customWidth="1"/>
    <col min="3" max="3" width="63.28515625" style="415" customWidth="1"/>
    <col min="4" max="7" width="12.7109375" style="415" customWidth="1"/>
    <col min="8" max="8" width="5.7109375" style="415" customWidth="1"/>
    <col min="9" max="12" width="12.7109375" style="415" customWidth="1"/>
    <col min="13" max="13" width="9.140625" style="415"/>
    <col min="14" max="14" width="14.28515625" style="415" customWidth="1"/>
    <col min="15" max="16384" width="9.140625" style="415"/>
  </cols>
  <sheetData>
    <row r="1" spans="2:14" ht="15" customHeight="1">
      <c r="B1" s="1512"/>
      <c r="C1" s="1512"/>
      <c r="D1" s="1512"/>
      <c r="E1" s="1512"/>
      <c r="F1" s="1512"/>
      <c r="G1" s="1512"/>
      <c r="H1" s="1512"/>
      <c r="I1" s="1512"/>
      <c r="J1" s="1512"/>
      <c r="K1" s="1512"/>
      <c r="L1" s="1512"/>
      <c r="M1" s="1512"/>
    </row>
    <row r="2" spans="2:14" ht="15" customHeight="1">
      <c r="B2" s="1517" t="s">
        <v>2122</v>
      </c>
      <c r="C2" s="1517"/>
      <c r="D2" s="1056" t="s">
        <v>500</v>
      </c>
      <c r="E2" s="1001"/>
      <c r="F2" s="1001"/>
      <c r="G2" s="1001"/>
      <c r="H2" s="1001"/>
      <c r="I2" s="1001"/>
      <c r="J2" s="1001"/>
      <c r="K2" s="1001"/>
      <c r="L2" s="1001"/>
    </row>
    <row r="3" spans="2:14" ht="15" customHeight="1">
      <c r="B3" s="1513" t="str">
        <f>'[3]Template 2'!$B$3:$L$3</f>
        <v xml:space="preserve">Main sources of differences between regulatory exposure amounts and carrying values in financial statements </v>
      </c>
      <c r="C3" s="1513"/>
      <c r="D3" s="1513"/>
      <c r="E3" s="1513"/>
      <c r="F3" s="1513"/>
      <c r="G3" s="1513"/>
      <c r="H3" s="1513"/>
      <c r="I3" s="1513"/>
      <c r="J3" s="1513"/>
      <c r="K3" s="1513"/>
      <c r="L3" s="1513"/>
    </row>
    <row r="4" spans="2:14" ht="15" customHeight="1">
      <c r="B4" s="852" t="s">
        <v>1676</v>
      </c>
      <c r="C4" s="832"/>
      <c r="D4" s="769"/>
      <c r="E4" s="769"/>
      <c r="F4" s="769"/>
      <c r="G4" s="769"/>
      <c r="H4" s="769"/>
      <c r="I4" s="769"/>
      <c r="J4" s="769"/>
      <c r="K4" s="769"/>
      <c r="L4" s="769"/>
    </row>
    <row r="5" spans="2:14" ht="15" customHeight="1">
      <c r="B5" s="497"/>
      <c r="C5" s="497"/>
      <c r="D5" s="497"/>
      <c r="E5" s="497"/>
      <c r="F5" s="497"/>
      <c r="G5" s="497"/>
      <c r="H5" s="497"/>
      <c r="I5" s="497"/>
      <c r="J5" s="497"/>
    </row>
    <row r="6" spans="2:14" ht="15" customHeight="1">
      <c r="B6" s="497"/>
      <c r="C6" s="497"/>
      <c r="D6" s="1502" t="s">
        <v>2114</v>
      </c>
      <c r="E6" s="1502"/>
      <c r="F6" s="1502"/>
      <c r="G6" s="1502"/>
      <c r="H6"/>
      <c r="I6" s="1502" t="s">
        <v>2217</v>
      </c>
      <c r="J6" s="1502"/>
      <c r="K6" s="1502"/>
      <c r="L6" s="1502"/>
      <c r="N6" s="1443" t="s">
        <v>2234</v>
      </c>
    </row>
    <row r="7" spans="2:14" ht="15" customHeight="1">
      <c r="B7" s="769"/>
      <c r="C7" s="769"/>
      <c r="D7" s="785" t="s">
        <v>84</v>
      </c>
      <c r="E7" s="785" t="s">
        <v>85</v>
      </c>
      <c r="F7" s="785" t="s">
        <v>86</v>
      </c>
      <c r="G7" s="785" t="s">
        <v>87</v>
      </c>
      <c r="H7" s="776"/>
      <c r="I7" s="785" t="s">
        <v>84</v>
      </c>
      <c r="J7" s="785" t="s">
        <v>85</v>
      </c>
      <c r="K7" s="785" t="s">
        <v>86</v>
      </c>
      <c r="L7" s="785" t="s">
        <v>87</v>
      </c>
    </row>
    <row r="8" spans="2:14" ht="24" customHeight="1">
      <c r="B8" s="416"/>
      <c r="C8" s="416"/>
      <c r="D8" s="1514" t="s">
        <v>82</v>
      </c>
      <c r="E8" s="1516" t="s">
        <v>955</v>
      </c>
      <c r="F8" s="1516"/>
      <c r="G8" s="1516"/>
      <c r="H8"/>
      <c r="I8" s="1514" t="s">
        <v>82</v>
      </c>
      <c r="J8" s="1516" t="s">
        <v>955</v>
      </c>
      <c r="K8" s="1516"/>
      <c r="L8" s="1516"/>
      <c r="N8"/>
    </row>
    <row r="9" spans="2:14" s="184" customFormat="1" ht="48.75" customHeight="1">
      <c r="B9" s="400"/>
      <c r="C9" s="400"/>
      <c r="D9" s="1515"/>
      <c r="E9" s="1356" t="s">
        <v>956</v>
      </c>
      <c r="F9" s="1356" t="s">
        <v>957</v>
      </c>
      <c r="G9" s="1356" t="s">
        <v>958</v>
      </c>
      <c r="H9"/>
      <c r="I9" s="1515"/>
      <c r="J9" s="1356" t="s">
        <v>956</v>
      </c>
      <c r="K9" s="1356" t="s">
        <v>957</v>
      </c>
      <c r="L9" s="1356" t="s">
        <v>958</v>
      </c>
    </row>
    <row r="10" spans="2:14" ht="30" customHeight="1">
      <c r="B10" s="558">
        <v>1</v>
      </c>
      <c r="C10" s="417" t="s">
        <v>959</v>
      </c>
      <c r="D10" s="965">
        <v>79479864.606985822</v>
      </c>
      <c r="E10" s="965">
        <v>77072418.447277755</v>
      </c>
      <c r="F10" s="965">
        <v>455171.55783806898</v>
      </c>
      <c r="G10" s="965">
        <v>1952274.6018699999</v>
      </c>
      <c r="H10"/>
      <c r="I10" s="965">
        <v>73521429.902387083</v>
      </c>
      <c r="J10" s="965">
        <v>70787866.304246008</v>
      </c>
      <c r="K10" s="965">
        <v>571841.33759106346</v>
      </c>
      <c r="L10" s="965">
        <v>2161722.2605499998</v>
      </c>
      <c r="N10" s="545"/>
    </row>
    <row r="11" spans="2:14" ht="15" customHeight="1">
      <c r="B11" s="559">
        <v>2</v>
      </c>
      <c r="C11" s="419" t="s">
        <v>960</v>
      </c>
      <c r="D11" s="966">
        <v>29672.712472154857</v>
      </c>
      <c r="E11" s="966">
        <v>0</v>
      </c>
      <c r="F11" s="966">
        <v>29672.712472154857</v>
      </c>
      <c r="G11" s="966">
        <v>0</v>
      </c>
      <c r="H11"/>
      <c r="I11" s="966">
        <v>44653.937279999969</v>
      </c>
      <c r="J11" s="966">
        <v>0</v>
      </c>
      <c r="K11" s="966">
        <v>44653.937279999969</v>
      </c>
      <c r="L11" s="966">
        <v>0</v>
      </c>
    </row>
    <row r="12" spans="2:14" ht="15" customHeight="1">
      <c r="B12" s="559">
        <v>3</v>
      </c>
      <c r="C12" s="419" t="s">
        <v>961</v>
      </c>
      <c r="D12" s="966">
        <v>79450191.894513667</v>
      </c>
      <c r="E12" s="966">
        <v>77072418.447277755</v>
      </c>
      <c r="F12" s="966">
        <v>425498.84536591411</v>
      </c>
      <c r="G12" s="966">
        <v>1952274.6018699999</v>
      </c>
      <c r="H12"/>
      <c r="I12" s="966">
        <v>73476775.965107083</v>
      </c>
      <c r="J12" s="966">
        <v>70787866.304246008</v>
      </c>
      <c r="K12" s="966">
        <v>527187.40031106351</v>
      </c>
      <c r="L12" s="966">
        <v>2161722.2605499998</v>
      </c>
    </row>
    <row r="13" spans="2:14" ht="15" customHeight="1">
      <c r="B13" s="559">
        <v>4</v>
      </c>
      <c r="C13" s="420" t="s">
        <v>962</v>
      </c>
      <c r="D13" s="967">
        <v>14299919.414769998</v>
      </c>
      <c r="E13" s="967">
        <v>5255017.8090173109</v>
      </c>
      <c r="F13" s="967">
        <v>0</v>
      </c>
      <c r="G13" s="967">
        <v>0</v>
      </c>
      <c r="H13"/>
      <c r="I13" s="967">
        <v>12923541.015930122</v>
      </c>
      <c r="J13" s="967">
        <v>4446664.1248979606</v>
      </c>
      <c r="K13" s="967">
        <v>0</v>
      </c>
      <c r="L13" s="967">
        <v>274548.54586000001</v>
      </c>
    </row>
    <row r="14" spans="2:14" ht="15" customHeight="1">
      <c r="B14" s="559">
        <v>5</v>
      </c>
      <c r="C14" s="421" t="s">
        <v>963</v>
      </c>
      <c r="D14" s="966">
        <v>0</v>
      </c>
      <c r="E14" s="966">
        <v>0</v>
      </c>
      <c r="F14" s="966">
        <v>0</v>
      </c>
      <c r="G14" s="966">
        <v>0</v>
      </c>
      <c r="H14"/>
      <c r="I14" s="966">
        <v>0</v>
      </c>
      <c r="J14" s="966">
        <v>0</v>
      </c>
      <c r="K14" s="966">
        <v>0</v>
      </c>
      <c r="L14" s="966">
        <v>0</v>
      </c>
    </row>
    <row r="15" spans="2:14" ht="15" customHeight="1">
      <c r="B15" s="559">
        <v>6</v>
      </c>
      <c r="C15" s="419" t="s">
        <v>964</v>
      </c>
      <c r="D15" s="966">
        <v>0</v>
      </c>
      <c r="E15" s="966">
        <v>0</v>
      </c>
      <c r="F15" s="966">
        <v>0</v>
      </c>
      <c r="G15" s="966">
        <v>0</v>
      </c>
      <c r="H15"/>
      <c r="I15" s="966">
        <v>0</v>
      </c>
      <c r="J15" s="966">
        <v>0</v>
      </c>
      <c r="K15" s="966">
        <v>0</v>
      </c>
      <c r="L15" s="966">
        <v>0</v>
      </c>
    </row>
    <row r="16" spans="2:14" ht="15" customHeight="1">
      <c r="B16" s="559">
        <v>7</v>
      </c>
      <c r="C16" s="420" t="s">
        <v>965</v>
      </c>
      <c r="D16" s="967">
        <v>1948265.40038</v>
      </c>
      <c r="E16" s="967">
        <v>1948265.40038</v>
      </c>
      <c r="F16" s="967">
        <v>0</v>
      </c>
      <c r="G16" s="967">
        <v>0</v>
      </c>
      <c r="H16"/>
      <c r="I16" s="967">
        <v>2434818.16971</v>
      </c>
      <c r="J16" s="967">
        <v>2434818.16971</v>
      </c>
      <c r="K16" s="967">
        <v>0</v>
      </c>
      <c r="L16" s="967">
        <v>0</v>
      </c>
    </row>
    <row r="17" spans="2:12" ht="15" customHeight="1">
      <c r="B17" s="559">
        <v>8</v>
      </c>
      <c r="C17" s="421" t="s">
        <v>966</v>
      </c>
      <c r="D17" s="966">
        <v>0</v>
      </c>
      <c r="E17" s="966">
        <v>0</v>
      </c>
      <c r="F17" s="966">
        <v>0</v>
      </c>
      <c r="G17" s="966">
        <v>0</v>
      </c>
      <c r="H17"/>
      <c r="I17" s="966">
        <v>0</v>
      </c>
      <c r="J17" s="966">
        <v>0</v>
      </c>
      <c r="K17" s="966">
        <v>0</v>
      </c>
      <c r="L17" s="966">
        <v>0</v>
      </c>
    </row>
    <row r="18" spans="2:12" ht="15" customHeight="1">
      <c r="B18" s="559">
        <v>9</v>
      </c>
      <c r="C18" s="420" t="s">
        <v>967</v>
      </c>
      <c r="D18" s="968">
        <v>-8920408.3076100089</v>
      </c>
      <c r="E18" s="968">
        <v>0</v>
      </c>
      <c r="F18" s="968">
        <v>0</v>
      </c>
      <c r="G18" s="968">
        <v>0</v>
      </c>
      <c r="H18"/>
      <c r="I18" s="968">
        <v>-8225936.3558600005</v>
      </c>
      <c r="J18" s="968">
        <v>0</v>
      </c>
      <c r="K18" s="968">
        <v>0</v>
      </c>
      <c r="L18" s="968">
        <v>0</v>
      </c>
    </row>
    <row r="19" spans="2:12" ht="15" customHeight="1">
      <c r="B19" s="559">
        <v>10</v>
      </c>
      <c r="C19" s="421" t="s">
        <v>968</v>
      </c>
      <c r="D19" s="969">
        <v>-364811.56447270873</v>
      </c>
      <c r="E19" s="969">
        <v>-491235.95941999892</v>
      </c>
      <c r="F19" s="969">
        <v>388021.14656729018</v>
      </c>
      <c r="G19" s="969">
        <v>-261596.75162</v>
      </c>
      <c r="H19"/>
      <c r="I19" s="969">
        <v>-425150.52513102355</v>
      </c>
      <c r="J19" s="969">
        <v>-492339.21780999971</v>
      </c>
      <c r="K19" s="969">
        <v>341737.23853897618</v>
      </c>
      <c r="L19" s="969">
        <v>-274548.54586000001</v>
      </c>
    </row>
    <row r="20" spans="2:12" ht="15" customHeight="1">
      <c r="B20" s="559">
        <v>11</v>
      </c>
      <c r="C20" s="421" t="s">
        <v>969</v>
      </c>
      <c r="D20" s="404">
        <v>-644255.99923861003</v>
      </c>
      <c r="E20" s="404">
        <v>-519043.37552274799</v>
      </c>
      <c r="F20" s="404">
        <v>-719</v>
      </c>
      <c r="G20" s="404">
        <v>0</v>
      </c>
      <c r="H20"/>
      <c r="I20" s="404">
        <v>49096</v>
      </c>
      <c r="J20" s="404">
        <v>25488</v>
      </c>
      <c r="K20" s="404">
        <v>0</v>
      </c>
      <c r="L20" s="404">
        <v>0</v>
      </c>
    </row>
    <row r="21" spans="2:12" ht="30" customHeight="1" thickBot="1">
      <c r="B21" s="560">
        <v>12</v>
      </c>
      <c r="C21" s="418" t="s">
        <v>970</v>
      </c>
      <c r="D21" s="407">
        <v>85768900.838342339</v>
      </c>
      <c r="E21" s="407">
        <v>83265422.321732327</v>
      </c>
      <c r="F21" s="407">
        <v>812800.66636000003</v>
      </c>
      <c r="G21" s="407">
        <v>1690677.8502499999</v>
      </c>
      <c r="H21"/>
      <c r="I21" s="407">
        <v>80233144.269756183</v>
      </c>
      <c r="J21" s="407">
        <v>77202497.381043956</v>
      </c>
      <c r="K21" s="407">
        <v>868924.63885003969</v>
      </c>
      <c r="L21" s="407">
        <v>2161722.2605499998</v>
      </c>
    </row>
    <row r="22" spans="2:12" ht="11.25" customHeight="1" thickTop="1">
      <c r="B22" s="555"/>
      <c r="C22" s="556"/>
      <c r="D22" s="556"/>
      <c r="E22" s="556"/>
      <c r="F22" s="556"/>
      <c r="G22" s="556"/>
      <c r="H22"/>
      <c r="I22" s="557"/>
      <c r="J22" s="557"/>
      <c r="K22" s="557"/>
      <c r="L22" s="557"/>
    </row>
    <row r="23" spans="2:12" ht="15" customHeight="1">
      <c r="B23" s="1355" t="s">
        <v>971</v>
      </c>
      <c r="C23" s="1355"/>
      <c r="D23" s="1355"/>
      <c r="E23" s="1355"/>
      <c r="F23" s="1355"/>
      <c r="G23" s="1355"/>
      <c r="H23" s="1355"/>
      <c r="I23" s="1355"/>
      <c r="J23" s="1355"/>
      <c r="K23" s="1355"/>
      <c r="L23" s="1355"/>
    </row>
    <row r="24" spans="2:12" ht="15" customHeight="1">
      <c r="B24" s="1355" t="s">
        <v>972</v>
      </c>
      <c r="C24" s="1355"/>
      <c r="D24" s="1355"/>
      <c r="E24" s="1355"/>
      <c r="F24" s="1355"/>
      <c r="G24" s="1355"/>
      <c r="H24" s="1355"/>
      <c r="I24" s="1355"/>
      <c r="J24" s="1355"/>
      <c r="K24" s="1355"/>
      <c r="L24" s="1355"/>
    </row>
    <row r="25" spans="2:12" ht="15" customHeight="1">
      <c r="B25" s="1355" t="s">
        <v>973</v>
      </c>
      <c r="C25" s="1355"/>
      <c r="D25" s="1355"/>
      <c r="E25" s="1355"/>
      <c r="F25" s="1355"/>
      <c r="G25" s="1355"/>
      <c r="H25" s="1355"/>
      <c r="I25" s="1355"/>
      <c r="J25" s="1355"/>
      <c r="K25" s="1355"/>
      <c r="L25" s="1355"/>
    </row>
    <row r="26" spans="2:12" ht="15" customHeight="1">
      <c r="B26" s="1355" t="s">
        <v>974</v>
      </c>
      <c r="C26" s="1355"/>
      <c r="D26" s="1355"/>
      <c r="E26" s="1355"/>
      <c r="F26" s="1355"/>
      <c r="G26" s="1355"/>
      <c r="H26" s="1355"/>
      <c r="I26" s="1355"/>
      <c r="J26" s="1355"/>
      <c r="K26" s="1355"/>
      <c r="L26" s="1355"/>
    </row>
    <row r="27" spans="2:12" ht="15" customHeight="1">
      <c r="B27" s="1355" t="s">
        <v>975</v>
      </c>
      <c r="C27" s="1355"/>
      <c r="D27" s="1355"/>
      <c r="E27" s="1355"/>
      <c r="F27" s="1355"/>
      <c r="G27" s="1355"/>
      <c r="H27" s="1355"/>
      <c r="I27" s="1355"/>
      <c r="J27" s="1355"/>
      <c r="K27" s="1355"/>
      <c r="L27" s="1355"/>
    </row>
  </sheetData>
  <mergeCells count="9">
    <mergeCell ref="B1:M1"/>
    <mergeCell ref="B3:L3"/>
    <mergeCell ref="I8:I9"/>
    <mergeCell ref="J8:L8"/>
    <mergeCell ref="D8:D9"/>
    <mergeCell ref="E8:G8"/>
    <mergeCell ref="D6:G6"/>
    <mergeCell ref="I6:L6"/>
    <mergeCell ref="B2:C2"/>
  </mergeCells>
  <hyperlinks>
    <hyperlink ref="N6" location="INDEX!B10" display="Back to index" xr:uid="{00000000-0004-0000-0300-000000000000}"/>
  </hyperlink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D1005D"/>
  </sheetPr>
  <dimension ref="B1:L21"/>
  <sheetViews>
    <sheetView showGridLines="0" showZeros="0" zoomScaleNormal="100" workbookViewId="0">
      <selection activeCell="B22" sqref="B22"/>
    </sheetView>
  </sheetViews>
  <sheetFormatPr defaultRowHeight="15" customHeight="1"/>
  <cols>
    <col min="1" max="1" width="12.7109375" style="2" customWidth="1"/>
    <col min="2" max="2" width="32.7109375" style="2" customWidth="1"/>
    <col min="3" max="10" width="17" style="2" customWidth="1"/>
    <col min="11" max="11" width="8.85546875" style="2" customWidth="1"/>
    <col min="12" max="12" width="12.7109375" style="2" customWidth="1"/>
    <col min="13" max="16384" width="9.140625" style="2"/>
  </cols>
  <sheetData>
    <row r="1" spans="2:12" ht="15" customHeight="1">
      <c r="B1" s="39"/>
    </row>
    <row r="2" spans="2:12" ht="15" customHeight="1">
      <c r="B2" s="1445" t="s">
        <v>2162</v>
      </c>
      <c r="D2" s="1000" t="s">
        <v>477</v>
      </c>
    </row>
    <row r="3" spans="2:12" ht="15" customHeight="1">
      <c r="B3" s="1527" t="s">
        <v>1894</v>
      </c>
      <c r="C3" s="1527"/>
    </row>
    <row r="4" spans="2:12" ht="15" customHeight="1">
      <c r="B4" s="1010" t="s">
        <v>1676</v>
      </c>
    </row>
    <row r="5" spans="2:12" ht="10.5" customHeight="1">
      <c r="B5" s="1010"/>
    </row>
    <row r="6" spans="2:12" ht="15" customHeight="1">
      <c r="C6" s="1502" t="s">
        <v>2114</v>
      </c>
      <c r="D6" s="1502"/>
      <c r="E6" s="1502"/>
      <c r="F6" s="1502"/>
      <c r="G6" s="1502"/>
      <c r="H6" s="1502"/>
      <c r="I6" s="1502"/>
      <c r="J6" s="1502"/>
      <c r="L6" s="1443" t="s">
        <v>2234</v>
      </c>
    </row>
    <row r="7" spans="2:12" s="218" customFormat="1" ht="15" customHeight="1">
      <c r="C7" s="780" t="s">
        <v>84</v>
      </c>
      <c r="D7" s="780" t="s">
        <v>85</v>
      </c>
      <c r="E7" s="780" t="s">
        <v>86</v>
      </c>
      <c r="F7" s="780" t="s">
        <v>87</v>
      </c>
      <c r="G7" s="780" t="s">
        <v>88</v>
      </c>
      <c r="H7" s="780" t="s">
        <v>89</v>
      </c>
      <c r="I7" s="780" t="s">
        <v>90</v>
      </c>
      <c r="J7" s="780" t="s">
        <v>451</v>
      </c>
    </row>
    <row r="8" spans="2:12" ht="44.25" customHeight="1">
      <c r="B8" s="306"/>
      <c r="C8" s="1610" t="s">
        <v>1876</v>
      </c>
      <c r="D8" s="1611"/>
      <c r="E8" s="1611"/>
      <c r="F8" s="1612"/>
      <c r="G8" s="1613" t="s">
        <v>1881</v>
      </c>
      <c r="H8" s="1614"/>
      <c r="I8" s="1613" t="s">
        <v>1884</v>
      </c>
      <c r="J8" s="1614"/>
    </row>
    <row r="9" spans="2:12" ht="20.100000000000001" customHeight="1">
      <c r="B9" s="306"/>
      <c r="C9" s="1605" t="s">
        <v>1877</v>
      </c>
      <c r="D9" s="1607" t="s">
        <v>1878</v>
      </c>
      <c r="E9" s="1608"/>
      <c r="F9" s="1609"/>
      <c r="G9" s="1615" t="s">
        <v>1882</v>
      </c>
      <c r="H9" s="1615" t="s">
        <v>1883</v>
      </c>
      <c r="I9" s="1003"/>
      <c r="J9" s="1006"/>
    </row>
    <row r="10" spans="2:12" ht="72" customHeight="1">
      <c r="B10" s="1012"/>
      <c r="C10" s="1606"/>
      <c r="D10" s="1007"/>
      <c r="E10" s="251" t="s">
        <v>1880</v>
      </c>
      <c r="F10" s="251" t="s">
        <v>1879</v>
      </c>
      <c r="G10" s="1616"/>
      <c r="H10" s="1616"/>
      <c r="I10" s="252"/>
      <c r="J10" s="1022" t="s">
        <v>1885</v>
      </c>
    </row>
    <row r="11" spans="2:12" ht="20.100000000000001" customHeight="1">
      <c r="B11" s="1376" t="s">
        <v>1875</v>
      </c>
      <c r="C11" s="310">
        <v>950334.2551200001</v>
      </c>
      <c r="D11" s="311">
        <v>2142154.0107300002</v>
      </c>
      <c r="E11" s="310">
        <v>1964852.6236300003</v>
      </c>
      <c r="F11" s="311">
        <v>2074402.3861499999</v>
      </c>
      <c r="G11" s="310">
        <v>-28640.419130000002</v>
      </c>
      <c r="H11" s="310">
        <v>-1148405.33742</v>
      </c>
      <c r="I11" s="309">
        <v>1582047.99486</v>
      </c>
      <c r="J11" s="310">
        <v>808659.27404937684</v>
      </c>
    </row>
    <row r="12" spans="2:12" ht="20.100000000000001" customHeight="1">
      <c r="B12" s="1013" t="s">
        <v>1886</v>
      </c>
      <c r="C12" s="310">
        <v>0</v>
      </c>
      <c r="D12" s="311">
        <v>0</v>
      </c>
      <c r="E12" s="310">
        <v>0</v>
      </c>
      <c r="F12" s="311">
        <v>0</v>
      </c>
      <c r="G12" s="310">
        <v>0</v>
      </c>
      <c r="H12" s="310">
        <v>0</v>
      </c>
      <c r="I12" s="309">
        <v>0</v>
      </c>
      <c r="J12" s="310">
        <v>0</v>
      </c>
    </row>
    <row r="13" spans="2:12" ht="20.100000000000001" customHeight="1">
      <c r="B13" s="1013" t="s">
        <v>1887</v>
      </c>
      <c r="C13" s="310">
        <v>72550.180139999997</v>
      </c>
      <c r="D13" s="311">
        <v>0</v>
      </c>
      <c r="E13" s="310">
        <v>0</v>
      </c>
      <c r="F13" s="311">
        <v>0</v>
      </c>
      <c r="G13" s="310">
        <v>-1483.5701200000001</v>
      </c>
      <c r="H13" s="310">
        <v>0</v>
      </c>
      <c r="I13" s="309">
        <v>60940.998350000002</v>
      </c>
      <c r="J13" s="310">
        <v>0</v>
      </c>
    </row>
    <row r="14" spans="2:12" ht="20.100000000000001" customHeight="1">
      <c r="B14" s="1013" t="s">
        <v>1888</v>
      </c>
      <c r="C14" s="310">
        <v>0</v>
      </c>
      <c r="D14" s="311">
        <v>0</v>
      </c>
      <c r="E14" s="310">
        <v>0</v>
      </c>
      <c r="F14" s="311">
        <v>0</v>
      </c>
      <c r="G14" s="310">
        <v>0</v>
      </c>
      <c r="H14" s="310">
        <v>0</v>
      </c>
      <c r="I14" s="309">
        <v>0</v>
      </c>
      <c r="J14" s="310">
        <v>0</v>
      </c>
    </row>
    <row r="15" spans="2:12" ht="20.100000000000001" customHeight="1">
      <c r="B15" s="1013" t="s">
        <v>1889</v>
      </c>
      <c r="C15" s="310">
        <v>65927.943750000006</v>
      </c>
      <c r="D15" s="311">
        <v>290163.18391000002</v>
      </c>
      <c r="E15" s="310">
        <v>287461.13335000002</v>
      </c>
      <c r="F15" s="311">
        <v>290163.18391000002</v>
      </c>
      <c r="G15" s="310">
        <v>-1547.36131</v>
      </c>
      <c r="H15" s="310">
        <v>-197100.77440999998</v>
      </c>
      <c r="I15" s="309">
        <v>149549.44898999998</v>
      </c>
      <c r="J15" s="310">
        <v>93056.240590260146</v>
      </c>
    </row>
    <row r="16" spans="2:12" ht="20.100000000000001" customHeight="1">
      <c r="B16" s="1013" t="s">
        <v>1890</v>
      </c>
      <c r="C16" s="310">
        <v>410913.92591000005</v>
      </c>
      <c r="D16" s="311">
        <v>1317809.4369600001</v>
      </c>
      <c r="E16" s="310">
        <v>1216950.2055700002</v>
      </c>
      <c r="F16" s="311">
        <v>1317779.3768699998</v>
      </c>
      <c r="G16" s="310">
        <v>-21297.02535</v>
      </c>
      <c r="H16" s="310">
        <v>-828962.10710999998</v>
      </c>
      <c r="I16" s="309">
        <v>776916.36352999997</v>
      </c>
      <c r="J16" s="310">
        <v>446021.42943531892</v>
      </c>
    </row>
    <row r="17" spans="2:10" ht="20.100000000000001" customHeight="1">
      <c r="B17" s="1013" t="s">
        <v>1891</v>
      </c>
      <c r="C17" s="310">
        <v>400942.20532000001</v>
      </c>
      <c r="D17" s="311">
        <v>534181.38986</v>
      </c>
      <c r="E17" s="310">
        <v>460441.28470999998</v>
      </c>
      <c r="F17" s="311">
        <v>466459.82536999998</v>
      </c>
      <c r="G17" s="310">
        <v>-4312.4623499999998</v>
      </c>
      <c r="H17" s="310">
        <v>-122342.4559</v>
      </c>
      <c r="I17" s="309">
        <v>594641.18398999993</v>
      </c>
      <c r="J17" s="310">
        <v>269581.60402379773</v>
      </c>
    </row>
    <row r="18" spans="2:10" ht="20.100000000000001" customHeight="1">
      <c r="B18" s="1376" t="s">
        <v>1892</v>
      </c>
      <c r="C18" s="310">
        <v>9216.3091400000012</v>
      </c>
      <c r="D18" s="311">
        <v>0</v>
      </c>
      <c r="E18" s="310">
        <v>0</v>
      </c>
      <c r="F18" s="311">
        <v>0</v>
      </c>
      <c r="G18" s="310">
        <v>-35.640309999999999</v>
      </c>
      <c r="H18" s="310">
        <v>0</v>
      </c>
      <c r="I18" s="309">
        <v>9180.6688300000005</v>
      </c>
      <c r="J18" s="310">
        <v>0</v>
      </c>
    </row>
    <row r="19" spans="2:10" ht="20.100000000000001" customHeight="1">
      <c r="B19" s="1376" t="s">
        <v>1893</v>
      </c>
      <c r="C19" s="310">
        <v>1046.67445</v>
      </c>
      <c r="D19" s="311">
        <v>892.85494999999992</v>
      </c>
      <c r="E19" s="310">
        <v>892.67780000000005</v>
      </c>
      <c r="F19" s="311">
        <v>892.67780000000005</v>
      </c>
      <c r="G19" s="310">
        <v>3.3002199999999999</v>
      </c>
      <c r="H19" s="310">
        <v>84.006830000000008</v>
      </c>
      <c r="I19" s="309">
        <v>0</v>
      </c>
      <c r="J19" s="310">
        <v>0</v>
      </c>
    </row>
    <row r="20" spans="2:10" ht="20.100000000000001" customHeight="1" thickBot="1">
      <c r="B20" s="1031" t="s">
        <v>2</v>
      </c>
      <c r="C20" s="314">
        <v>960597.23871000018</v>
      </c>
      <c r="D20" s="315">
        <v>2143046.8656800003</v>
      </c>
      <c r="E20" s="314">
        <v>1965745.3014300002</v>
      </c>
      <c r="F20" s="315">
        <v>2075295.0639499999</v>
      </c>
      <c r="G20" s="314">
        <v>-28672.75922</v>
      </c>
      <c r="H20" s="314">
        <v>-1148321.3305899999</v>
      </c>
      <c r="I20" s="313">
        <v>1591228.6636900001</v>
      </c>
      <c r="J20" s="314">
        <v>808659.27404937684</v>
      </c>
    </row>
    <row r="21" spans="2:10" ht="15" customHeight="1" thickTop="1">
      <c r="B21" s="512"/>
      <c r="C21" s="578"/>
      <c r="D21" s="578"/>
      <c r="E21" s="578"/>
      <c r="F21" s="578"/>
      <c r="G21" s="578"/>
      <c r="H21" s="578"/>
      <c r="I21" s="578"/>
      <c r="J21" s="578"/>
    </row>
  </sheetData>
  <mergeCells count="9">
    <mergeCell ref="B3:C3"/>
    <mergeCell ref="C6:J6"/>
    <mergeCell ref="C9:C10"/>
    <mergeCell ref="D9:F9"/>
    <mergeCell ref="C8:F8"/>
    <mergeCell ref="G8:H8"/>
    <mergeCell ref="G9:G10"/>
    <mergeCell ref="H9:H10"/>
    <mergeCell ref="I8:J8"/>
  </mergeCells>
  <hyperlinks>
    <hyperlink ref="L6" location="INDEX!B10" display="Back to index" xr:uid="{00000000-0004-0000-2700-000000000000}"/>
  </hyperlink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D1005D"/>
  </sheetPr>
  <dimension ref="B1:E38"/>
  <sheetViews>
    <sheetView showGridLines="0" workbookViewId="0">
      <selection activeCell="E6" sqref="E6"/>
    </sheetView>
  </sheetViews>
  <sheetFormatPr defaultRowHeight="16.5"/>
  <cols>
    <col min="1" max="1" width="12.7109375" style="204" customWidth="1"/>
    <col min="2" max="2" width="56.42578125" style="204" customWidth="1"/>
    <col min="3" max="3" width="20.7109375" style="204" customWidth="1"/>
    <col min="4" max="4" width="5.7109375" style="204" customWidth="1"/>
    <col min="5" max="5" width="20.7109375" style="204" customWidth="1"/>
    <col min="6" max="16384" width="9.140625" style="204"/>
  </cols>
  <sheetData>
    <row r="1" spans="2:5" ht="15" customHeight="1"/>
    <row r="2" spans="2:5" ht="15" customHeight="1">
      <c r="B2" s="1448" t="s">
        <v>2163</v>
      </c>
      <c r="C2" s="1000" t="s">
        <v>477</v>
      </c>
    </row>
    <row r="3" spans="2:5" ht="15" customHeight="1">
      <c r="B3" s="1585" t="s">
        <v>1898</v>
      </c>
      <c r="C3" s="1585"/>
    </row>
    <row r="4" spans="2:5" ht="15" customHeight="1">
      <c r="B4" s="1010" t="s">
        <v>1676</v>
      </c>
      <c r="C4" s="1010"/>
    </row>
    <row r="5" spans="2:5" ht="15" customHeight="1">
      <c r="B5" s="1010"/>
      <c r="C5" s="1010"/>
      <c r="E5"/>
    </row>
    <row r="6" spans="2:5" ht="15" customHeight="1">
      <c r="B6" s="589"/>
      <c r="C6" s="1449" t="s">
        <v>2114</v>
      </c>
      <c r="D6" s="589"/>
      <c r="E6" s="1443" t="s">
        <v>2234</v>
      </c>
    </row>
    <row r="7" spans="2:5" ht="15" customHeight="1">
      <c r="B7" s="1023"/>
      <c r="C7" s="780" t="s">
        <v>84</v>
      </c>
      <c r="D7" s="1023"/>
      <c r="E7"/>
    </row>
    <row r="8" spans="2:5" ht="39.950000000000003" customHeight="1" thickBot="1">
      <c r="B8" s="1016"/>
      <c r="C8" s="1025" t="s">
        <v>1895</v>
      </c>
      <c r="D8" s="1024"/>
      <c r="E8"/>
    </row>
    <row r="9" spans="2:5" s="284" customFormat="1" ht="35.1" customHeight="1">
      <c r="B9" s="220" t="s">
        <v>1896</v>
      </c>
      <c r="C9" s="1436">
        <v>650246.76446000102</v>
      </c>
      <c r="E9"/>
    </row>
    <row r="10" spans="2:5" s="284" customFormat="1" ht="35.1" customHeight="1" thickBot="1">
      <c r="B10" s="1032" t="s">
        <v>1897</v>
      </c>
      <c r="C10" s="1437">
        <v>71279.27</v>
      </c>
      <c r="D10" s="1033"/>
      <c r="E10"/>
    </row>
    <row r="11" spans="2:5" ht="17.25" thickTop="1">
      <c r="E11"/>
    </row>
    <row r="12" spans="2:5" ht="16.5" customHeight="1"/>
    <row r="16" spans="2:5" ht="24.95" customHeight="1"/>
    <row r="17" spans="2:4" ht="24.95" customHeight="1"/>
    <row r="18" spans="2:4" ht="15" customHeight="1"/>
    <row r="19" spans="2:4" ht="15" customHeight="1"/>
    <row r="20" spans="2:4" ht="15" customHeight="1"/>
    <row r="21" spans="2:4" ht="15" customHeight="1"/>
    <row r="27" spans="2:4">
      <c r="B27"/>
      <c r="C27"/>
    </row>
    <row r="28" spans="2:4">
      <c r="B28"/>
      <c r="C28"/>
    </row>
    <row r="29" spans="2:4">
      <c r="B29"/>
      <c r="C29"/>
    </row>
    <row r="30" spans="2:4">
      <c r="B30"/>
      <c r="C30"/>
      <c r="D30"/>
    </row>
    <row r="31" spans="2:4">
      <c r="B31"/>
      <c r="C31"/>
    </row>
    <row r="32" spans="2:4">
      <c r="B32"/>
      <c r="C32"/>
    </row>
    <row r="33" spans="2:3">
      <c r="B33"/>
      <c r="C33"/>
    </row>
    <row r="34" spans="2:3">
      <c r="B34"/>
      <c r="C34"/>
    </row>
    <row r="35" spans="2:3">
      <c r="B35"/>
      <c r="C35"/>
    </row>
    <row r="36" spans="2:3">
      <c r="B36"/>
      <c r="C36"/>
    </row>
    <row r="37" spans="2:3">
      <c r="B37"/>
      <c r="C37"/>
    </row>
    <row r="38" spans="2:3">
      <c r="B38"/>
      <c r="C38"/>
    </row>
  </sheetData>
  <mergeCells count="1">
    <mergeCell ref="B3:C3"/>
  </mergeCells>
  <hyperlinks>
    <hyperlink ref="E6" location="INDEX!B10" display="Back to index" xr:uid="{00000000-0004-0000-2800-000000000000}"/>
  </hyperlink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D1005D"/>
  </sheetPr>
  <dimension ref="B1:P34"/>
  <sheetViews>
    <sheetView showGridLines="0" showZeros="0" zoomScaleNormal="100" workbookViewId="0">
      <selection activeCell="C1" sqref="C1:N1048576"/>
    </sheetView>
  </sheetViews>
  <sheetFormatPr defaultRowHeight="15" customHeight="1"/>
  <cols>
    <col min="1" max="1" width="12.7109375" style="2" customWidth="1"/>
    <col min="2" max="2" width="32.7109375" style="2" customWidth="1"/>
    <col min="3" max="14" width="14.7109375" style="2" customWidth="1"/>
    <col min="15" max="15" width="8.85546875" style="2" customWidth="1"/>
    <col min="16" max="16" width="17.140625" style="2" customWidth="1"/>
    <col min="17" max="16384" width="9.140625" style="2"/>
  </cols>
  <sheetData>
    <row r="1" spans="2:16" ht="15" customHeight="1">
      <c r="B1" s="39"/>
    </row>
    <row r="2" spans="2:16" ht="15" customHeight="1">
      <c r="B2" s="1445" t="s">
        <v>2164</v>
      </c>
      <c r="D2" s="1000" t="s">
        <v>477</v>
      </c>
    </row>
    <row r="3" spans="2:16" ht="15" customHeight="1">
      <c r="B3" s="1527" t="s">
        <v>1928</v>
      </c>
      <c r="C3" s="1527"/>
      <c r="D3" s="1527"/>
      <c r="E3" s="1527"/>
    </row>
    <row r="4" spans="2:16" ht="15" customHeight="1">
      <c r="B4" s="1010" t="s">
        <v>1676</v>
      </c>
    </row>
    <row r="5" spans="2:16" ht="7.5" customHeight="1">
      <c r="B5" s="1010"/>
    </row>
    <row r="6" spans="2:16" ht="15" customHeight="1">
      <c r="C6" s="1502" t="s">
        <v>2114</v>
      </c>
      <c r="D6" s="1502"/>
      <c r="E6" s="1502"/>
      <c r="F6" s="1502"/>
      <c r="G6" s="1502"/>
      <c r="H6" s="1502"/>
      <c r="I6" s="1502"/>
      <c r="J6" s="1502"/>
      <c r="K6" s="1502"/>
      <c r="L6" s="1502"/>
      <c r="M6" s="1502"/>
      <c r="N6" s="1502"/>
      <c r="P6" s="1443" t="s">
        <v>2234</v>
      </c>
    </row>
    <row r="7" spans="2:16" s="218" customFormat="1" ht="15" customHeight="1">
      <c r="C7" s="780" t="s">
        <v>84</v>
      </c>
      <c r="D7" s="780" t="s">
        <v>85</v>
      </c>
      <c r="E7" s="780" t="s">
        <v>86</v>
      </c>
      <c r="F7" s="780" t="s">
        <v>87</v>
      </c>
      <c r="G7" s="780" t="s">
        <v>88</v>
      </c>
      <c r="H7" s="780" t="s">
        <v>89</v>
      </c>
      <c r="I7" s="780" t="s">
        <v>90</v>
      </c>
      <c r="J7" s="780" t="s">
        <v>451</v>
      </c>
      <c r="K7" s="780" t="s">
        <v>452</v>
      </c>
      <c r="L7" s="780" t="s">
        <v>453</v>
      </c>
      <c r="M7" s="780" t="s">
        <v>454</v>
      </c>
      <c r="N7" s="780" t="s">
        <v>455</v>
      </c>
    </row>
    <row r="8" spans="2:16" ht="20.100000000000001" customHeight="1">
      <c r="B8" s="306"/>
      <c r="C8" s="1610" t="s">
        <v>478</v>
      </c>
      <c r="D8" s="1611"/>
      <c r="E8" s="1611"/>
      <c r="F8" s="1611"/>
      <c r="G8" s="1611"/>
      <c r="H8" s="1611"/>
      <c r="I8" s="1611"/>
      <c r="J8" s="1611"/>
      <c r="K8" s="1611"/>
      <c r="L8" s="1611"/>
      <c r="M8" s="1611"/>
      <c r="N8" s="1612"/>
    </row>
    <row r="9" spans="2:16" ht="20.100000000000001" customHeight="1">
      <c r="B9" s="306"/>
      <c r="C9" s="1607" t="s">
        <v>1899</v>
      </c>
      <c r="D9" s="1608"/>
      <c r="E9" s="1609"/>
      <c r="F9" s="1607" t="s">
        <v>1900</v>
      </c>
      <c r="G9" s="1608"/>
      <c r="H9" s="1608"/>
      <c r="I9" s="1608"/>
      <c r="J9" s="1608"/>
      <c r="K9" s="1608"/>
      <c r="L9" s="1608"/>
      <c r="M9" s="1608"/>
      <c r="N9" s="1609"/>
    </row>
    <row r="10" spans="2:16" ht="71.25" customHeight="1">
      <c r="B10" s="1012"/>
      <c r="C10" s="1007"/>
      <c r="D10" s="251" t="s">
        <v>1901</v>
      </c>
      <c r="E10" s="251" t="s">
        <v>1902</v>
      </c>
      <c r="F10" s="1007"/>
      <c r="G10" s="251" t="s">
        <v>1903</v>
      </c>
      <c r="H10" s="251" t="s">
        <v>1904</v>
      </c>
      <c r="I10" s="251" t="s">
        <v>1905</v>
      </c>
      <c r="J10" s="251" t="s">
        <v>1906</v>
      </c>
      <c r="K10" s="251" t="s">
        <v>1907</v>
      </c>
      <c r="L10" s="251" t="s">
        <v>1908</v>
      </c>
      <c r="M10" s="251" t="s">
        <v>1909</v>
      </c>
      <c r="N10" s="251" t="s">
        <v>1880</v>
      </c>
    </row>
    <row r="11" spans="2:16" ht="17.25" customHeight="1">
      <c r="B11" s="1451" t="s">
        <v>1910</v>
      </c>
      <c r="C11" s="310">
        <v>49329535.12577711</v>
      </c>
      <c r="D11" s="310">
        <v>49192277.262074627</v>
      </c>
      <c r="E11" s="311">
        <v>137257.86370248787</v>
      </c>
      <c r="F11" s="310">
        <v>4206157.7777230255</v>
      </c>
      <c r="G11" s="310">
        <v>1978933.1573724004</v>
      </c>
      <c r="H11" s="311">
        <v>220514.04029805548</v>
      </c>
      <c r="I11" s="310">
        <v>357084.41907248809</v>
      </c>
      <c r="J11" s="310">
        <v>295747.90079317708</v>
      </c>
      <c r="K11" s="311">
        <v>990263.57279997563</v>
      </c>
      <c r="L11" s="310">
        <v>177033.98754311108</v>
      </c>
      <c r="M11" s="310">
        <v>186580.69984381605</v>
      </c>
      <c r="N11" s="1034">
        <v>3886119.90118</v>
      </c>
    </row>
    <row r="12" spans="2:16" ht="17.25" customHeight="1">
      <c r="B12" s="1452" t="s">
        <v>1911</v>
      </c>
      <c r="C12" s="310">
        <v>8.7394714355468747E-6</v>
      </c>
      <c r="D12" s="310">
        <v>8.7394714355468747E-6</v>
      </c>
      <c r="E12" s="311">
        <v>0</v>
      </c>
      <c r="F12" s="310">
        <v>0</v>
      </c>
      <c r="G12" s="310">
        <v>0</v>
      </c>
      <c r="H12" s="311">
        <v>0</v>
      </c>
      <c r="I12" s="310">
        <v>0</v>
      </c>
      <c r="J12" s="310">
        <v>0</v>
      </c>
      <c r="K12" s="311">
        <v>0</v>
      </c>
      <c r="L12" s="310">
        <v>0</v>
      </c>
      <c r="M12" s="310">
        <v>0</v>
      </c>
      <c r="N12" s="310">
        <v>0</v>
      </c>
    </row>
    <row r="13" spans="2:16" ht="17.25" customHeight="1">
      <c r="B13" s="1452" t="s">
        <v>1887</v>
      </c>
      <c r="C13" s="310">
        <v>1177328.1204576271</v>
      </c>
      <c r="D13" s="310">
        <v>1177328.0941519537</v>
      </c>
      <c r="E13" s="311">
        <v>2.630567333225E-2</v>
      </c>
      <c r="F13" s="310">
        <v>71.924504641608692</v>
      </c>
      <c r="G13" s="310">
        <v>70.641740246710697</v>
      </c>
      <c r="H13" s="311">
        <v>3.00351970772244E-2</v>
      </c>
      <c r="I13" s="310">
        <v>3.3843169113000005E-2</v>
      </c>
      <c r="J13" s="310">
        <v>7.5186588197500001E-2</v>
      </c>
      <c r="K13" s="311">
        <v>1.9589440510250002E-2</v>
      </c>
      <c r="L13" s="310">
        <v>1.1241099999999999</v>
      </c>
      <c r="M13" s="310">
        <v>0</v>
      </c>
      <c r="N13" s="310">
        <v>1.1241099999999999</v>
      </c>
    </row>
    <row r="14" spans="2:16" ht="17.25" customHeight="1">
      <c r="B14" s="1452" t="s">
        <v>1912</v>
      </c>
      <c r="C14" s="310">
        <v>921809.98205677012</v>
      </c>
      <c r="D14" s="310">
        <v>921809.93113677006</v>
      </c>
      <c r="E14" s="311">
        <v>5.092E-2</v>
      </c>
      <c r="F14" s="310">
        <v>0</v>
      </c>
      <c r="G14" s="310">
        <v>0</v>
      </c>
      <c r="H14" s="311">
        <v>0</v>
      </c>
      <c r="I14" s="310">
        <v>0</v>
      </c>
      <c r="J14" s="310">
        <v>0</v>
      </c>
      <c r="K14" s="311">
        <v>0</v>
      </c>
      <c r="L14" s="310">
        <v>0</v>
      </c>
      <c r="M14" s="310">
        <v>0</v>
      </c>
      <c r="N14" s="310">
        <v>0</v>
      </c>
    </row>
    <row r="15" spans="2:16" ht="17.25" customHeight="1">
      <c r="B15" s="1452" t="s">
        <v>1889</v>
      </c>
      <c r="C15" s="310">
        <v>656002.11392414884</v>
      </c>
      <c r="D15" s="310">
        <v>655993.04675414879</v>
      </c>
      <c r="E15" s="311">
        <v>9.0671700000000008</v>
      </c>
      <c r="F15" s="310">
        <v>447461.08741712704</v>
      </c>
      <c r="G15" s="310">
        <v>193533.6614419822</v>
      </c>
      <c r="H15" s="311">
        <v>2788.2285400000001</v>
      </c>
      <c r="I15" s="310">
        <v>31435.405500000001</v>
      </c>
      <c r="J15" s="310">
        <v>33198.9662551445</v>
      </c>
      <c r="K15" s="311">
        <v>180811.71072</v>
      </c>
      <c r="L15" s="310">
        <v>5635.3677300000008</v>
      </c>
      <c r="M15" s="310">
        <v>57.747230000000002</v>
      </c>
      <c r="N15" s="310">
        <v>372231.96250000002</v>
      </c>
    </row>
    <row r="16" spans="2:16" ht="17.25" customHeight="1">
      <c r="B16" s="1452" t="s">
        <v>1890</v>
      </c>
      <c r="C16" s="310">
        <v>15181696.538509728</v>
      </c>
      <c r="D16" s="310">
        <v>15161703.695875369</v>
      </c>
      <c r="E16" s="311">
        <v>19992.842634359688</v>
      </c>
      <c r="F16" s="310">
        <v>2419785.8747322168</v>
      </c>
      <c r="G16" s="310">
        <v>1202127.1559675154</v>
      </c>
      <c r="H16" s="311">
        <v>74217.499912815954</v>
      </c>
      <c r="I16" s="310">
        <v>201203.57427131117</v>
      </c>
      <c r="J16" s="310">
        <v>135493.37928063914</v>
      </c>
      <c r="K16" s="311">
        <v>617770.13125592563</v>
      </c>
      <c r="L16" s="310">
        <v>116829.51199155387</v>
      </c>
      <c r="M16" s="310">
        <v>72144.622052455685</v>
      </c>
      <c r="N16" s="310">
        <v>2263915.40105</v>
      </c>
    </row>
    <row r="17" spans="2:14" ht="17.25" customHeight="1">
      <c r="B17" s="1452" t="s">
        <v>1913</v>
      </c>
      <c r="C17" s="310">
        <v>11641552.026590887</v>
      </c>
      <c r="D17" s="310">
        <v>11621996.642979974</v>
      </c>
      <c r="E17" s="311">
        <v>19555.383610912799</v>
      </c>
      <c r="F17" s="310">
        <v>1406367.3735938263</v>
      </c>
      <c r="G17" s="310">
        <v>874834.39804815606</v>
      </c>
      <c r="H17" s="311">
        <v>67575.681438624524</v>
      </c>
      <c r="I17" s="310">
        <v>136374.25431314445</v>
      </c>
      <c r="J17" s="310">
        <v>117484.76714655603</v>
      </c>
      <c r="K17" s="311">
        <v>154495.12602114413</v>
      </c>
      <c r="L17" s="310">
        <v>21637.668454211191</v>
      </c>
      <c r="M17" s="310">
        <v>33965.478171989831</v>
      </c>
      <c r="N17" s="310">
        <v>1288977.1153280383</v>
      </c>
    </row>
    <row r="18" spans="2:14" ht="17.25" customHeight="1">
      <c r="B18" s="1452" t="s">
        <v>1914</v>
      </c>
      <c r="C18" s="310">
        <v>31392698.370820101</v>
      </c>
      <c r="D18" s="310">
        <v>31275442.494147647</v>
      </c>
      <c r="E18" s="311">
        <v>117255.87667245486</v>
      </c>
      <c r="F18" s="310">
        <v>1338838.8910690404</v>
      </c>
      <c r="G18" s="310">
        <v>583201.69822265604</v>
      </c>
      <c r="H18" s="311">
        <v>143508.28181004245</v>
      </c>
      <c r="I18" s="310">
        <v>124445.40545800784</v>
      </c>
      <c r="J18" s="310">
        <v>127055.48007080526</v>
      </c>
      <c r="K18" s="311">
        <v>191681.71123460951</v>
      </c>
      <c r="L18" s="310">
        <v>54567.983711557208</v>
      </c>
      <c r="M18" s="310">
        <v>114378.33056136037</v>
      </c>
      <c r="N18" s="310">
        <v>1249971.4135200002</v>
      </c>
    </row>
    <row r="19" spans="2:14" ht="17.25" customHeight="1">
      <c r="B19" s="1452" t="s">
        <v>1915</v>
      </c>
      <c r="C19" s="310">
        <v>17768243.986279998</v>
      </c>
      <c r="D19" s="310">
        <v>17768243.986279998</v>
      </c>
      <c r="E19" s="311">
        <v>0</v>
      </c>
      <c r="F19" s="310">
        <v>94142.995060000001</v>
      </c>
      <c r="G19" s="310">
        <v>94103.141759999999</v>
      </c>
      <c r="H19" s="311">
        <v>0</v>
      </c>
      <c r="I19" s="310">
        <v>0</v>
      </c>
      <c r="J19" s="310">
        <v>0</v>
      </c>
      <c r="K19" s="311">
        <v>39.853300000000004</v>
      </c>
      <c r="L19" s="310">
        <v>0</v>
      </c>
      <c r="M19" s="310">
        <v>0</v>
      </c>
      <c r="N19" s="310">
        <v>94142.995060000001</v>
      </c>
    </row>
    <row r="20" spans="2:14" ht="17.25" customHeight="1">
      <c r="B20" s="1452" t="s">
        <v>1916</v>
      </c>
      <c r="C20" s="310">
        <v>759828.75322000007</v>
      </c>
      <c r="D20" s="310">
        <v>759828.75322000007</v>
      </c>
      <c r="E20" s="311">
        <v>0</v>
      </c>
      <c r="F20" s="310">
        <v>0</v>
      </c>
      <c r="G20" s="310">
        <v>0</v>
      </c>
      <c r="H20" s="311">
        <v>0</v>
      </c>
      <c r="I20" s="310">
        <v>0</v>
      </c>
      <c r="J20" s="310">
        <v>0</v>
      </c>
      <c r="K20" s="311">
        <v>0</v>
      </c>
      <c r="L20" s="310">
        <v>0</v>
      </c>
      <c r="M20" s="310">
        <v>0</v>
      </c>
      <c r="N20" s="310">
        <v>0</v>
      </c>
    </row>
    <row r="21" spans="2:14" ht="17.25" customHeight="1">
      <c r="B21" s="1452" t="s">
        <v>1917</v>
      </c>
      <c r="C21" s="310">
        <v>12202537.886219999</v>
      </c>
      <c r="D21" s="310">
        <v>12202537.886219999</v>
      </c>
      <c r="E21" s="311">
        <v>0</v>
      </c>
      <c r="F21" s="310">
        <v>0</v>
      </c>
      <c r="G21" s="310">
        <v>0</v>
      </c>
      <c r="H21" s="311">
        <v>0</v>
      </c>
      <c r="I21" s="310">
        <v>0</v>
      </c>
      <c r="J21" s="310">
        <v>0</v>
      </c>
      <c r="K21" s="311">
        <v>0</v>
      </c>
      <c r="L21" s="310">
        <v>0</v>
      </c>
      <c r="M21" s="310">
        <v>0</v>
      </c>
      <c r="N21" s="310">
        <v>0</v>
      </c>
    </row>
    <row r="22" spans="2:14" ht="17.25" customHeight="1">
      <c r="B22" s="1452" t="s">
        <v>1918</v>
      </c>
      <c r="C22" s="310">
        <v>106339.58084000001</v>
      </c>
      <c r="D22" s="310">
        <v>106339.58084000001</v>
      </c>
      <c r="E22" s="311">
        <v>0</v>
      </c>
      <c r="F22" s="310">
        <v>0</v>
      </c>
      <c r="G22" s="310">
        <v>0</v>
      </c>
      <c r="H22" s="311">
        <v>0</v>
      </c>
      <c r="I22" s="310">
        <v>0</v>
      </c>
      <c r="J22" s="310">
        <v>0</v>
      </c>
      <c r="K22" s="311">
        <v>0</v>
      </c>
      <c r="L22" s="310">
        <v>0</v>
      </c>
      <c r="M22" s="310">
        <v>0</v>
      </c>
      <c r="N22" s="310">
        <v>0</v>
      </c>
    </row>
    <row r="23" spans="2:14" ht="17.25" customHeight="1">
      <c r="B23" s="1452" t="s">
        <v>1919</v>
      </c>
      <c r="C23" s="310">
        <v>1743159.49819</v>
      </c>
      <c r="D23" s="310">
        <v>1743159.49819</v>
      </c>
      <c r="E23" s="311">
        <v>0</v>
      </c>
      <c r="F23" s="310">
        <v>7750.4305599999998</v>
      </c>
      <c r="G23" s="310">
        <v>7750.4305599999998</v>
      </c>
      <c r="H23" s="311">
        <v>0</v>
      </c>
      <c r="I23" s="310">
        <v>0</v>
      </c>
      <c r="J23" s="310">
        <v>0</v>
      </c>
      <c r="K23" s="311">
        <v>0</v>
      </c>
      <c r="L23" s="310">
        <v>0</v>
      </c>
      <c r="M23" s="310">
        <v>0</v>
      </c>
      <c r="N23" s="310">
        <v>7750.4305599999998</v>
      </c>
    </row>
    <row r="24" spans="2:14" ht="17.25" customHeight="1">
      <c r="B24" s="1452" t="s">
        <v>1920</v>
      </c>
      <c r="C24" s="310">
        <v>2956378.2678100001</v>
      </c>
      <c r="D24" s="1039">
        <v>2956378.2678100001</v>
      </c>
      <c r="E24" s="1040">
        <v>0</v>
      </c>
      <c r="F24" s="1039">
        <v>86392.564499999993</v>
      </c>
      <c r="G24" s="1039">
        <v>86352.711200000005</v>
      </c>
      <c r="H24" s="1040">
        <v>0</v>
      </c>
      <c r="I24" s="1039">
        <v>0</v>
      </c>
      <c r="J24" s="1039">
        <v>0</v>
      </c>
      <c r="K24" s="1040">
        <v>39.853300000000004</v>
      </c>
      <c r="L24" s="1039">
        <v>0</v>
      </c>
      <c r="M24" s="1039">
        <v>0</v>
      </c>
      <c r="N24" s="310">
        <v>86392.564499999993</v>
      </c>
    </row>
    <row r="25" spans="2:14" ht="17.25" customHeight="1">
      <c r="B25" s="1452" t="s">
        <v>1921</v>
      </c>
      <c r="C25" s="310">
        <v>13815936.570629999</v>
      </c>
      <c r="D25" s="1044"/>
      <c r="E25" s="1054"/>
      <c r="F25" s="310">
        <v>484029.29049000004</v>
      </c>
      <c r="G25" s="1044"/>
      <c r="H25" s="1054"/>
      <c r="I25" s="1044"/>
      <c r="J25" s="1044"/>
      <c r="K25" s="1054"/>
      <c r="L25" s="1044"/>
      <c r="M25" s="1044"/>
      <c r="N25" s="310">
        <v>394719.70702999993</v>
      </c>
    </row>
    <row r="26" spans="2:14" ht="17.25" customHeight="1">
      <c r="B26" s="1452" t="s">
        <v>1922</v>
      </c>
      <c r="C26" s="310">
        <v>0</v>
      </c>
      <c r="D26" s="1044"/>
      <c r="E26" s="1054"/>
      <c r="F26" s="310">
        <v>0</v>
      </c>
      <c r="G26" s="1044"/>
      <c r="H26" s="1054"/>
      <c r="I26" s="1044"/>
      <c r="J26" s="1044"/>
      <c r="K26" s="1054"/>
      <c r="L26" s="1044"/>
      <c r="M26" s="1044"/>
      <c r="N26" s="310">
        <v>0</v>
      </c>
    </row>
    <row r="27" spans="2:14" ht="17.25" customHeight="1">
      <c r="B27" s="1452" t="s">
        <v>1923</v>
      </c>
      <c r="C27" s="310">
        <v>55156.847869999998</v>
      </c>
      <c r="D27" s="1044"/>
      <c r="E27" s="1054"/>
      <c r="F27" s="310">
        <v>19.656839999999999</v>
      </c>
      <c r="G27" s="1044"/>
      <c r="H27" s="1054"/>
      <c r="I27" s="1044"/>
      <c r="J27" s="1044"/>
      <c r="K27" s="1054"/>
      <c r="L27" s="1044"/>
      <c r="M27" s="1044"/>
      <c r="N27" s="310">
        <v>0</v>
      </c>
    </row>
    <row r="28" spans="2:14" ht="17.25" customHeight="1">
      <c r="B28" s="1452" t="s">
        <v>1924</v>
      </c>
      <c r="C28" s="310">
        <v>810944.41872000007</v>
      </c>
      <c r="D28" s="1044"/>
      <c r="E28" s="1054"/>
      <c r="F28" s="310">
        <v>0</v>
      </c>
      <c r="G28" s="1044"/>
      <c r="H28" s="1054"/>
      <c r="I28" s="1044"/>
      <c r="J28" s="1044"/>
      <c r="K28" s="1054"/>
      <c r="L28" s="1044"/>
      <c r="M28" s="1044"/>
      <c r="N28" s="310">
        <v>0</v>
      </c>
    </row>
    <row r="29" spans="2:14" ht="17.25" customHeight="1">
      <c r="B29" s="1452" t="s">
        <v>1925</v>
      </c>
      <c r="C29" s="310">
        <v>454876.35837999999</v>
      </c>
      <c r="D29" s="1044"/>
      <c r="E29" s="1054"/>
      <c r="F29" s="310">
        <v>16329.19457</v>
      </c>
      <c r="G29" s="1044"/>
      <c r="H29" s="1054"/>
      <c r="I29" s="1044"/>
      <c r="J29" s="1044"/>
      <c r="K29" s="1054"/>
      <c r="L29" s="1044"/>
      <c r="M29" s="1044"/>
      <c r="N29" s="310">
        <v>4239.6820700000007</v>
      </c>
    </row>
    <row r="30" spans="2:14" ht="17.25" customHeight="1">
      <c r="B30" s="1452" t="s">
        <v>1926</v>
      </c>
      <c r="C30" s="310">
        <v>9803077.6133899987</v>
      </c>
      <c r="D30" s="1044"/>
      <c r="E30" s="1054"/>
      <c r="F30" s="310">
        <v>454783.52972000005</v>
      </c>
      <c r="G30" s="1044"/>
      <c r="H30" s="1054"/>
      <c r="I30" s="1044"/>
      <c r="J30" s="1044"/>
      <c r="K30" s="1054"/>
      <c r="L30" s="1044"/>
      <c r="M30" s="1044"/>
      <c r="N30" s="310">
        <v>378564.73659999995</v>
      </c>
    </row>
    <row r="31" spans="2:14" ht="17.25" customHeight="1">
      <c r="B31" s="1452" t="s">
        <v>1927</v>
      </c>
      <c r="C31" s="1028">
        <v>2691881.3322700001</v>
      </c>
      <c r="D31" s="1438"/>
      <c r="E31" s="1439"/>
      <c r="F31" s="1028">
        <v>12896.90936</v>
      </c>
      <c r="G31" s="1438"/>
      <c r="H31" s="1439"/>
      <c r="I31" s="1438"/>
      <c r="J31" s="1438"/>
      <c r="K31" s="1439"/>
      <c r="L31" s="1438"/>
      <c r="M31" s="1438"/>
      <c r="N31" s="1028">
        <v>11915.288359999999</v>
      </c>
    </row>
    <row r="32" spans="2:14" ht="17.25" customHeight="1" thickBot="1">
      <c r="B32" s="1453" t="s">
        <v>2</v>
      </c>
      <c r="C32" s="314">
        <v>80913715.682687104</v>
      </c>
      <c r="D32" s="314">
        <v>66960521.248354629</v>
      </c>
      <c r="E32" s="315">
        <v>137257.86370248787</v>
      </c>
      <c r="F32" s="314">
        <v>4784330.0632730257</v>
      </c>
      <c r="G32" s="314">
        <v>2073036.2991324004</v>
      </c>
      <c r="H32" s="315">
        <v>220514.04029805548</v>
      </c>
      <c r="I32" s="314">
        <v>357084.41907248809</v>
      </c>
      <c r="J32" s="314">
        <v>295747.90079317708</v>
      </c>
      <c r="K32" s="315">
        <v>990303.42609997559</v>
      </c>
      <c r="L32" s="314">
        <v>177033.98754311108</v>
      </c>
      <c r="M32" s="314">
        <v>186580.69984381605</v>
      </c>
      <c r="N32" s="314">
        <v>4374982.6032699998</v>
      </c>
    </row>
    <row r="33" spans="2:14" ht="15" customHeight="1" thickTop="1">
      <c r="B33" s="512"/>
      <c r="C33" s="578"/>
      <c r="D33" s="578"/>
      <c r="E33" s="578"/>
      <c r="F33" s="578"/>
      <c r="G33" s="578"/>
      <c r="H33" s="578"/>
      <c r="I33" s="578"/>
      <c r="J33" s="578"/>
      <c r="K33" s="578"/>
      <c r="L33" s="578"/>
      <c r="M33" s="578"/>
      <c r="N33" s="578"/>
    </row>
    <row r="34" spans="2:14" ht="15" customHeight="1">
      <c r="B34" s="1"/>
      <c r="C34" s="1"/>
      <c r="D34" s="1"/>
      <c r="E34" s="1"/>
      <c r="F34" s="1"/>
      <c r="G34" s="1"/>
      <c r="H34" s="1"/>
      <c r="I34" s="1"/>
      <c r="J34" s="1"/>
      <c r="K34" s="1"/>
      <c r="L34" s="1"/>
      <c r="M34" s="1"/>
      <c r="N34" s="1"/>
    </row>
  </sheetData>
  <mergeCells count="5">
    <mergeCell ref="C6:N6"/>
    <mergeCell ref="C9:E9"/>
    <mergeCell ref="C8:N8"/>
    <mergeCell ref="F9:N9"/>
    <mergeCell ref="B3:E3"/>
  </mergeCells>
  <hyperlinks>
    <hyperlink ref="P6" location="INDEX!B10" display="Back to index" xr:uid="{00000000-0004-0000-2900-000000000000}"/>
  </hyperlink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D1005D"/>
  </sheetPr>
  <dimension ref="B1:S33"/>
  <sheetViews>
    <sheetView showGridLines="0" showZeros="0" zoomScaleNormal="100" workbookViewId="0">
      <selection activeCell="E15" sqref="E15"/>
    </sheetView>
  </sheetViews>
  <sheetFormatPr defaultRowHeight="15" customHeight="1"/>
  <cols>
    <col min="1" max="1" width="12.7109375" style="2" customWidth="1"/>
    <col min="2" max="2" width="32.7109375" style="2" customWidth="1"/>
    <col min="3" max="14" width="10.7109375" style="2" customWidth="1"/>
    <col min="15" max="17" width="12.7109375" style="2" customWidth="1"/>
    <col min="18" max="18" width="8.85546875" style="2" customWidth="1"/>
    <col min="19" max="19" width="13.42578125" style="2" customWidth="1"/>
    <col min="20" max="16384" width="9.140625" style="2"/>
  </cols>
  <sheetData>
    <row r="1" spans="2:19" ht="15" customHeight="1">
      <c r="B1" s="39"/>
    </row>
    <row r="2" spans="2:19" ht="15" customHeight="1">
      <c r="B2" s="1445" t="s">
        <v>2165</v>
      </c>
      <c r="D2" s="1000" t="s">
        <v>477</v>
      </c>
    </row>
    <row r="3" spans="2:19" ht="15" customHeight="1">
      <c r="B3" s="1527" t="s">
        <v>1939</v>
      </c>
      <c r="C3" s="1527"/>
      <c r="D3" s="1527"/>
      <c r="E3" s="1527"/>
    </row>
    <row r="4" spans="2:19" ht="15" customHeight="1">
      <c r="B4" s="1010" t="s">
        <v>1676</v>
      </c>
    </row>
    <row r="5" spans="2:19" ht="15" customHeight="1">
      <c r="B5" s="1010"/>
    </row>
    <row r="6" spans="2:19" ht="15" customHeight="1">
      <c r="C6" s="1502" t="s">
        <v>2114</v>
      </c>
      <c r="D6" s="1502"/>
      <c r="E6" s="1502"/>
      <c r="F6" s="1502"/>
      <c r="G6" s="1502"/>
      <c r="H6" s="1502"/>
      <c r="I6" s="1502"/>
      <c r="J6" s="1502"/>
      <c r="K6" s="1502"/>
      <c r="L6" s="1502"/>
      <c r="M6" s="1502"/>
      <c r="N6" s="1502"/>
      <c r="O6" s="1502"/>
      <c r="P6" s="1502"/>
      <c r="Q6" s="1502"/>
      <c r="S6" s="1443" t="s">
        <v>2234</v>
      </c>
    </row>
    <row r="7" spans="2:19" s="218" customFormat="1" ht="15" customHeight="1">
      <c r="C7" s="780" t="s">
        <v>84</v>
      </c>
      <c r="D7" s="780" t="s">
        <v>85</v>
      </c>
      <c r="E7" s="780" t="s">
        <v>86</v>
      </c>
      <c r="F7" s="780" t="s">
        <v>87</v>
      </c>
      <c r="G7" s="780" t="s">
        <v>88</v>
      </c>
      <c r="H7" s="780" t="s">
        <v>89</v>
      </c>
      <c r="I7" s="780" t="s">
        <v>90</v>
      </c>
      <c r="J7" s="780" t="s">
        <v>451</v>
      </c>
      <c r="K7" s="780" t="s">
        <v>452</v>
      </c>
      <c r="L7" s="780" t="s">
        <v>453</v>
      </c>
      <c r="M7" s="780" t="s">
        <v>454</v>
      </c>
      <c r="N7" s="780" t="s">
        <v>455</v>
      </c>
      <c r="O7" s="780" t="s">
        <v>448</v>
      </c>
      <c r="P7" s="780" t="s">
        <v>449</v>
      </c>
      <c r="Q7" s="780" t="s">
        <v>479</v>
      </c>
    </row>
    <row r="8" spans="2:19" ht="32.25" customHeight="1">
      <c r="B8" s="306"/>
      <c r="C8" s="1610" t="s">
        <v>1929</v>
      </c>
      <c r="D8" s="1611"/>
      <c r="E8" s="1611"/>
      <c r="F8" s="1611"/>
      <c r="G8" s="1611"/>
      <c r="H8" s="1612"/>
      <c r="I8" s="1610" t="s">
        <v>1881</v>
      </c>
      <c r="J8" s="1611"/>
      <c r="K8" s="1611"/>
      <c r="L8" s="1611"/>
      <c r="M8" s="1611"/>
      <c r="N8" s="1612"/>
      <c r="O8" s="1617" t="s">
        <v>1933</v>
      </c>
      <c r="P8" s="1613" t="s">
        <v>1930</v>
      </c>
      <c r="Q8" s="1614"/>
    </row>
    <row r="9" spans="2:19" ht="49.5" customHeight="1">
      <c r="B9" s="306"/>
      <c r="C9" s="1607" t="s">
        <v>1899</v>
      </c>
      <c r="D9" s="1608"/>
      <c r="E9" s="1609"/>
      <c r="F9" s="1607" t="s">
        <v>1900</v>
      </c>
      <c r="G9" s="1608"/>
      <c r="H9" s="1609"/>
      <c r="I9" s="1620" t="s">
        <v>1931</v>
      </c>
      <c r="J9" s="1621"/>
      <c r="K9" s="1622"/>
      <c r="L9" s="1620" t="s">
        <v>1932</v>
      </c>
      <c r="M9" s="1621"/>
      <c r="N9" s="1622"/>
      <c r="O9" s="1618"/>
      <c r="P9" s="1623" t="s">
        <v>1934</v>
      </c>
      <c r="Q9" s="1623" t="s">
        <v>1935</v>
      </c>
    </row>
    <row r="10" spans="2:19" ht="30" customHeight="1">
      <c r="B10" s="1012"/>
      <c r="C10" s="1007"/>
      <c r="D10" s="251" t="s">
        <v>1936</v>
      </c>
      <c r="E10" s="251" t="s">
        <v>1937</v>
      </c>
      <c r="F10" s="1007"/>
      <c r="G10" s="251" t="s">
        <v>1937</v>
      </c>
      <c r="H10" s="251" t="s">
        <v>1938</v>
      </c>
      <c r="I10" s="1007"/>
      <c r="J10" s="251" t="s">
        <v>1936</v>
      </c>
      <c r="K10" s="251" t="s">
        <v>1937</v>
      </c>
      <c r="L10" s="1007"/>
      <c r="M10" s="251" t="s">
        <v>1937</v>
      </c>
      <c r="N10" s="251" t="s">
        <v>1938</v>
      </c>
      <c r="O10" s="1619"/>
      <c r="P10" s="1624"/>
      <c r="Q10" s="1624"/>
    </row>
    <row r="11" spans="2:19" ht="18" customHeight="1">
      <c r="B11" s="1451" t="s">
        <v>1910</v>
      </c>
      <c r="C11" s="310">
        <v>49329535.125774398</v>
      </c>
      <c r="D11" s="310">
        <v>41759573.860021487</v>
      </c>
      <c r="E11" s="311">
        <v>7223595.4039139375</v>
      </c>
      <c r="F11" s="310">
        <v>4206157.777723046</v>
      </c>
      <c r="G11" s="310">
        <v>15005.566596604305</v>
      </c>
      <c r="H11" s="311">
        <v>4058330.3996467805</v>
      </c>
      <c r="I11" s="310">
        <v>-284600.04183427163</v>
      </c>
      <c r="J11" s="310">
        <v>-103958.76021293856</v>
      </c>
      <c r="K11" s="311">
        <v>-180641.28162133784</v>
      </c>
      <c r="L11" s="310">
        <v>-2144448.5553506217</v>
      </c>
      <c r="M11" s="310">
        <v>-1379.0051351374082</v>
      </c>
      <c r="N11" s="311">
        <v>-2117756.1824716139</v>
      </c>
      <c r="O11" s="310">
        <v>0</v>
      </c>
      <c r="P11" s="310">
        <v>33989286.70283258</v>
      </c>
      <c r="Q11" s="310">
        <v>1514479.3865528009</v>
      </c>
    </row>
    <row r="12" spans="2:19" ht="18" customHeight="1">
      <c r="B12" s="1452" t="s">
        <v>1911</v>
      </c>
      <c r="C12" s="310">
        <v>8.7403114885091779E-6</v>
      </c>
      <c r="D12" s="310">
        <v>8.7403114885091779E-6</v>
      </c>
      <c r="E12" s="311">
        <v>0</v>
      </c>
      <c r="F12" s="310">
        <v>0</v>
      </c>
      <c r="G12" s="310">
        <v>0</v>
      </c>
      <c r="H12" s="311">
        <v>0</v>
      </c>
      <c r="I12" s="310">
        <v>0</v>
      </c>
      <c r="J12" s="310">
        <v>0</v>
      </c>
      <c r="K12" s="311">
        <v>0</v>
      </c>
      <c r="L12" s="310">
        <v>0</v>
      </c>
      <c r="M12" s="310">
        <v>0</v>
      </c>
      <c r="N12" s="311">
        <v>0</v>
      </c>
      <c r="O12" s="310">
        <v>0</v>
      </c>
      <c r="P12" s="310">
        <v>0</v>
      </c>
      <c r="Q12" s="310">
        <v>0</v>
      </c>
    </row>
    <row r="13" spans="2:19" ht="18" customHeight="1">
      <c r="B13" s="1452" t="s">
        <v>1887</v>
      </c>
      <c r="C13" s="310">
        <v>1177328.1204576264</v>
      </c>
      <c r="D13" s="310">
        <v>837874.76394364238</v>
      </c>
      <c r="E13" s="311">
        <v>339452.19673459633</v>
      </c>
      <c r="F13" s="310">
        <v>71.924504641608692</v>
      </c>
      <c r="G13" s="310">
        <v>0.15865439489797398</v>
      </c>
      <c r="H13" s="311">
        <v>71.765850246710698</v>
      </c>
      <c r="I13" s="310">
        <v>-3938.22846645751</v>
      </c>
      <c r="J13" s="310">
        <v>-249.85729639737428</v>
      </c>
      <c r="K13" s="311">
        <v>-3688.3711700601316</v>
      </c>
      <c r="L13" s="310">
        <v>-0.75354088122183793</v>
      </c>
      <c r="M13" s="310">
        <v>-0.15864331579525001</v>
      </c>
      <c r="N13" s="311">
        <v>-0.594897565426588</v>
      </c>
      <c r="O13" s="310">
        <v>0</v>
      </c>
      <c r="P13" s="310">
        <v>440937.215927315</v>
      </c>
      <c r="Q13" s="310">
        <v>0</v>
      </c>
    </row>
    <row r="14" spans="2:19" ht="18" customHeight="1">
      <c r="B14" s="1452" t="s">
        <v>1912</v>
      </c>
      <c r="C14" s="310">
        <v>921809.9820567678</v>
      </c>
      <c r="D14" s="310">
        <v>890588.02004168974</v>
      </c>
      <c r="E14" s="311">
        <v>31221.962015077952</v>
      </c>
      <c r="F14" s="310">
        <v>0</v>
      </c>
      <c r="G14" s="310">
        <v>0</v>
      </c>
      <c r="H14" s="311">
        <v>0</v>
      </c>
      <c r="I14" s="310">
        <v>-1278.1191588587358</v>
      </c>
      <c r="J14" s="310">
        <v>-157.19319918829223</v>
      </c>
      <c r="K14" s="311">
        <v>-1120.9259596704485</v>
      </c>
      <c r="L14" s="310">
        <v>0</v>
      </c>
      <c r="M14" s="310">
        <v>0</v>
      </c>
      <c r="N14" s="311">
        <v>0</v>
      </c>
      <c r="O14" s="310">
        <v>0</v>
      </c>
      <c r="P14" s="310">
        <v>30951.840385252301</v>
      </c>
      <c r="Q14" s="310">
        <v>0</v>
      </c>
    </row>
    <row r="15" spans="2:19" ht="18" customHeight="1">
      <c r="B15" s="1452" t="s">
        <v>1889</v>
      </c>
      <c r="C15" s="310">
        <v>656002.11392414942</v>
      </c>
      <c r="D15" s="310">
        <v>478014.2993183402</v>
      </c>
      <c r="E15" s="311">
        <v>177987.05585422172</v>
      </c>
      <c r="F15" s="310">
        <v>447461.08741712646</v>
      </c>
      <c r="G15" s="310">
        <v>2.651444965E-4</v>
      </c>
      <c r="H15" s="311">
        <v>447461.08715198201</v>
      </c>
      <c r="I15" s="310">
        <v>-4794.6947861384142</v>
      </c>
      <c r="J15" s="310">
        <v>-865.33923096277272</v>
      </c>
      <c r="K15" s="311">
        <v>-3929.3555551756344</v>
      </c>
      <c r="L15" s="310">
        <v>-334833.07876673446</v>
      </c>
      <c r="M15" s="310">
        <v>-2.651444965E-4</v>
      </c>
      <c r="N15" s="311">
        <v>-334833.07850159</v>
      </c>
      <c r="O15" s="310">
        <v>0</v>
      </c>
      <c r="P15" s="310">
        <v>469234.10409332358</v>
      </c>
      <c r="Q15" s="310">
        <v>112076.80114431362</v>
      </c>
    </row>
    <row r="16" spans="2:19" ht="18" customHeight="1">
      <c r="B16" s="1452" t="s">
        <v>1890</v>
      </c>
      <c r="C16" s="310">
        <v>15181696.538509551</v>
      </c>
      <c r="D16" s="310">
        <v>11852224.896309672</v>
      </c>
      <c r="E16" s="311">
        <v>3324708.256475118</v>
      </c>
      <c r="F16" s="310">
        <v>2419785.8747322178</v>
      </c>
      <c r="G16" s="310">
        <v>156.01941231159338</v>
      </c>
      <c r="H16" s="311">
        <v>2418895.7621135693</v>
      </c>
      <c r="I16" s="310">
        <v>-171220.915093966</v>
      </c>
      <c r="J16" s="310">
        <v>-52707.44952406668</v>
      </c>
      <c r="K16" s="311">
        <v>-118513.46556989299</v>
      </c>
      <c r="L16" s="310">
        <v>-1402197.2493333875</v>
      </c>
      <c r="M16" s="310">
        <v>-43.903543660379505</v>
      </c>
      <c r="N16" s="311">
        <v>-1401888.0769088578</v>
      </c>
      <c r="O16" s="310">
        <v>0</v>
      </c>
      <c r="P16" s="310">
        <v>8969133.6064571682</v>
      </c>
      <c r="Q16" s="310">
        <v>772866.58639592933</v>
      </c>
    </row>
    <row r="17" spans="2:17" ht="18" customHeight="1">
      <c r="B17" s="1452" t="s">
        <v>1913</v>
      </c>
      <c r="C17" s="310">
        <v>11641552.026590759</v>
      </c>
      <c r="D17" s="310">
        <v>8915403.22577882</v>
      </c>
      <c r="E17" s="311">
        <v>2721745.1138994507</v>
      </c>
      <c r="F17" s="310">
        <v>1406367.3735938268</v>
      </c>
      <c r="G17" s="310">
        <v>151.97117651600712</v>
      </c>
      <c r="H17" s="311">
        <v>1405482.6480777103</v>
      </c>
      <c r="I17" s="310">
        <v>-135514.7853032003</v>
      </c>
      <c r="J17" s="310">
        <v>-35319.877091522932</v>
      </c>
      <c r="K17" s="311">
        <v>-100194.90821167889</v>
      </c>
      <c r="L17" s="310">
        <v>-764271.62672713213</v>
      </c>
      <c r="M17" s="310">
        <v>-43.072295830744451</v>
      </c>
      <c r="N17" s="311">
        <v>-763964.18981215672</v>
      </c>
      <c r="O17" s="310">
        <v>0</v>
      </c>
      <c r="P17" s="310">
        <v>7910017.1554622799</v>
      </c>
      <c r="Q17" s="310">
        <v>545640.57038836821</v>
      </c>
    </row>
    <row r="18" spans="2:17" ht="18" customHeight="1">
      <c r="B18" s="1452" t="s">
        <v>1914</v>
      </c>
      <c r="C18" s="310">
        <v>31392698.370817568</v>
      </c>
      <c r="D18" s="310">
        <v>27700871.880399406</v>
      </c>
      <c r="E18" s="311">
        <v>3350225.9328349228</v>
      </c>
      <c r="F18" s="310">
        <v>1338838.8910690607</v>
      </c>
      <c r="G18" s="310">
        <v>14849.388264753317</v>
      </c>
      <c r="H18" s="311">
        <v>1191901.7845309821</v>
      </c>
      <c r="I18" s="310">
        <v>-103368.08432885096</v>
      </c>
      <c r="J18" s="310">
        <v>-49978.920962323435</v>
      </c>
      <c r="K18" s="311">
        <v>-53389.163366538647</v>
      </c>
      <c r="L18" s="310">
        <v>-407417.47370961873</v>
      </c>
      <c r="M18" s="310">
        <v>-1334.942683016737</v>
      </c>
      <c r="N18" s="311">
        <v>-381034.43216360064</v>
      </c>
      <c r="O18" s="310">
        <v>0</v>
      </c>
      <c r="P18" s="310">
        <v>24079029.93596952</v>
      </c>
      <c r="Q18" s="310">
        <v>629535.99901255791</v>
      </c>
    </row>
    <row r="19" spans="2:17" ht="18" customHeight="1">
      <c r="B19" s="1452" t="s">
        <v>1915</v>
      </c>
      <c r="C19" s="310">
        <v>17768243.986280002</v>
      </c>
      <c r="D19" s="310">
        <v>3100565.8459700001</v>
      </c>
      <c r="E19" s="311">
        <v>74514.669200000018</v>
      </c>
      <c r="F19" s="310">
        <v>94142.995059999987</v>
      </c>
      <c r="G19" s="310">
        <v>0</v>
      </c>
      <c r="H19" s="311">
        <v>9549.2282999999989</v>
      </c>
      <c r="I19" s="310">
        <v>-5050.2923799999999</v>
      </c>
      <c r="J19" s="310">
        <v>-4668.5680899999998</v>
      </c>
      <c r="K19" s="311">
        <v>-381.72429</v>
      </c>
      <c r="L19" s="310">
        <v>-77390.783320000002</v>
      </c>
      <c r="M19" s="310">
        <v>0</v>
      </c>
      <c r="N19" s="311">
        <v>-9480.4074600000004</v>
      </c>
      <c r="O19" s="310">
        <v>0</v>
      </c>
      <c r="P19" s="310">
        <v>812558.17322163773</v>
      </c>
      <c r="Q19" s="310">
        <v>68.82083999999999</v>
      </c>
    </row>
    <row r="20" spans="2:17" ht="18" customHeight="1">
      <c r="B20" s="1452" t="s">
        <v>1916</v>
      </c>
      <c r="C20" s="310">
        <v>759828.75322000007</v>
      </c>
      <c r="D20" s="310">
        <v>444503.93186000001</v>
      </c>
      <c r="E20" s="311">
        <v>0</v>
      </c>
      <c r="F20" s="310">
        <v>0</v>
      </c>
      <c r="G20" s="310">
        <v>0</v>
      </c>
      <c r="H20" s="311">
        <v>0</v>
      </c>
      <c r="I20" s="310">
        <v>-414.01668999999998</v>
      </c>
      <c r="J20" s="310">
        <v>-414.01668999999998</v>
      </c>
      <c r="K20" s="311">
        <v>0</v>
      </c>
      <c r="L20" s="310">
        <v>0</v>
      </c>
      <c r="M20" s="310">
        <v>0</v>
      </c>
      <c r="N20" s="311">
        <v>0</v>
      </c>
      <c r="O20" s="310">
        <v>0</v>
      </c>
      <c r="P20" s="310">
        <v>0</v>
      </c>
      <c r="Q20" s="310">
        <v>0</v>
      </c>
    </row>
    <row r="21" spans="2:17" ht="18" customHeight="1">
      <c r="B21" s="1452" t="s">
        <v>1917</v>
      </c>
      <c r="C21" s="310">
        <v>12202537.886219999</v>
      </c>
      <c r="D21" s="310">
        <v>424263.13575999998</v>
      </c>
      <c r="E21" s="311">
        <v>0</v>
      </c>
      <c r="F21" s="310">
        <v>0</v>
      </c>
      <c r="G21" s="310">
        <v>0</v>
      </c>
      <c r="H21" s="311">
        <v>0</v>
      </c>
      <c r="I21" s="310">
        <v>-1502.2037399999999</v>
      </c>
      <c r="J21" s="310">
        <v>-1502.2037399999999</v>
      </c>
      <c r="K21" s="311">
        <v>0</v>
      </c>
      <c r="L21" s="310">
        <v>0</v>
      </c>
      <c r="M21" s="310">
        <v>0</v>
      </c>
      <c r="N21" s="311">
        <v>0</v>
      </c>
      <c r="O21" s="310">
        <v>0</v>
      </c>
      <c r="P21" s="310">
        <v>0</v>
      </c>
      <c r="Q21" s="310">
        <v>0</v>
      </c>
    </row>
    <row r="22" spans="2:17" ht="18" customHeight="1">
      <c r="B22" s="1452" t="s">
        <v>1918</v>
      </c>
      <c r="C22" s="310">
        <v>106339.58084000001</v>
      </c>
      <c r="D22" s="310">
        <v>0</v>
      </c>
      <c r="E22" s="311">
        <v>0</v>
      </c>
      <c r="F22" s="310">
        <v>0</v>
      </c>
      <c r="G22" s="310">
        <v>0</v>
      </c>
      <c r="H22" s="311">
        <v>0</v>
      </c>
      <c r="I22" s="310">
        <v>0</v>
      </c>
      <c r="J22" s="310">
        <v>0</v>
      </c>
      <c r="K22" s="311">
        <v>0</v>
      </c>
      <c r="L22" s="310">
        <v>0</v>
      </c>
      <c r="M22" s="310">
        <v>0</v>
      </c>
      <c r="N22" s="311">
        <v>0</v>
      </c>
      <c r="O22" s="310">
        <v>0</v>
      </c>
      <c r="P22" s="310">
        <v>0</v>
      </c>
      <c r="Q22" s="310">
        <v>0</v>
      </c>
    </row>
    <row r="23" spans="2:17" ht="18" customHeight="1">
      <c r="B23" s="1452" t="s">
        <v>1919</v>
      </c>
      <c r="C23" s="310">
        <v>1743159.49819</v>
      </c>
      <c r="D23" s="310">
        <v>281308.44626999996</v>
      </c>
      <c r="E23" s="311">
        <v>5000.4444400000002</v>
      </c>
      <c r="F23" s="310">
        <v>7750.4305599999998</v>
      </c>
      <c r="G23" s="310">
        <v>0</v>
      </c>
      <c r="H23" s="311">
        <v>7750.4305599999998</v>
      </c>
      <c r="I23" s="310">
        <v>-316.65896999999995</v>
      </c>
      <c r="J23" s="310">
        <v>-315.74602999999996</v>
      </c>
      <c r="K23" s="311">
        <v>-0.91294000000000008</v>
      </c>
      <c r="L23" s="310">
        <v>-7750.4305599999998</v>
      </c>
      <c r="M23" s="310">
        <v>0</v>
      </c>
      <c r="N23" s="311">
        <v>-7750.4305599999998</v>
      </c>
      <c r="O23" s="310">
        <v>0</v>
      </c>
      <c r="P23" s="310">
        <v>174454.53697666887</v>
      </c>
      <c r="Q23" s="310">
        <v>0</v>
      </c>
    </row>
    <row r="24" spans="2:17" ht="18" customHeight="1">
      <c r="B24" s="1452" t="s">
        <v>1920</v>
      </c>
      <c r="C24" s="310">
        <v>2956378.2678100001</v>
      </c>
      <c r="D24" s="310">
        <v>1950490.3320799998</v>
      </c>
      <c r="E24" s="311">
        <v>69514.224760000012</v>
      </c>
      <c r="F24" s="310">
        <v>86392.564499999993</v>
      </c>
      <c r="G24" s="310">
        <v>0</v>
      </c>
      <c r="H24" s="311">
        <v>1798.79774</v>
      </c>
      <c r="I24" s="310">
        <v>-2817.4129800000001</v>
      </c>
      <c r="J24" s="310">
        <v>-2436.6016300000001</v>
      </c>
      <c r="K24" s="311">
        <v>-380.81135</v>
      </c>
      <c r="L24" s="310">
        <v>-69640.352760000009</v>
      </c>
      <c r="M24" s="310">
        <v>0</v>
      </c>
      <c r="N24" s="311">
        <v>-1729.9768999999999</v>
      </c>
      <c r="O24" s="310">
        <v>0</v>
      </c>
      <c r="P24" s="310">
        <v>638103.63624496886</v>
      </c>
      <c r="Q24" s="310">
        <v>68.82083999999999</v>
      </c>
    </row>
    <row r="25" spans="2:17" ht="18" customHeight="1">
      <c r="B25" s="1452" t="s">
        <v>1921</v>
      </c>
      <c r="C25" s="310">
        <v>13815936.570461083</v>
      </c>
      <c r="D25" s="310">
        <v>12040535.239610029</v>
      </c>
      <c r="E25" s="311">
        <v>1775401.3308509483</v>
      </c>
      <c r="F25" s="310">
        <v>484029.29047480284</v>
      </c>
      <c r="G25" s="310">
        <v>597.28695355849948</v>
      </c>
      <c r="H25" s="311">
        <v>483014.8145034613</v>
      </c>
      <c r="I25" s="310">
        <v>-16650.920938362371</v>
      </c>
      <c r="J25" s="310">
        <v>-10329.621725581748</v>
      </c>
      <c r="K25" s="311">
        <v>-6321.299212781646</v>
      </c>
      <c r="L25" s="310">
        <v>-99909.248585547713</v>
      </c>
      <c r="M25" s="310">
        <v>-8.8670453596762471</v>
      </c>
      <c r="N25" s="311">
        <v>-99897.369055373376</v>
      </c>
      <c r="O25" s="1037"/>
      <c r="P25" s="310">
        <v>2408683.6443765038</v>
      </c>
      <c r="Q25" s="310">
        <v>231884.32129107832</v>
      </c>
    </row>
    <row r="26" spans="2:17" ht="18" customHeight="1">
      <c r="B26" s="1452" t="s">
        <v>1922</v>
      </c>
      <c r="C26" s="310">
        <v>0</v>
      </c>
      <c r="D26" s="310">
        <v>0</v>
      </c>
      <c r="E26" s="311">
        <v>0</v>
      </c>
      <c r="F26" s="310">
        <v>0</v>
      </c>
      <c r="G26" s="310">
        <v>0</v>
      </c>
      <c r="H26" s="311">
        <v>0</v>
      </c>
      <c r="I26" s="310">
        <v>0</v>
      </c>
      <c r="J26" s="310">
        <v>0</v>
      </c>
      <c r="K26" s="311">
        <v>0</v>
      </c>
      <c r="L26" s="310">
        <v>0</v>
      </c>
      <c r="M26" s="310">
        <v>0</v>
      </c>
      <c r="N26" s="311">
        <v>0</v>
      </c>
      <c r="O26" s="1037"/>
      <c r="P26" s="310">
        <v>0</v>
      </c>
      <c r="Q26" s="310">
        <v>0</v>
      </c>
    </row>
    <row r="27" spans="2:17" ht="18" customHeight="1">
      <c r="B27" s="1452" t="s">
        <v>1923</v>
      </c>
      <c r="C27" s="310">
        <v>55156.847870898266</v>
      </c>
      <c r="D27" s="310">
        <v>46720.082057229803</v>
      </c>
      <c r="E27" s="311">
        <v>8436.765813668464</v>
      </c>
      <c r="F27" s="310">
        <v>19.6568304517488</v>
      </c>
      <c r="G27" s="310">
        <v>0</v>
      </c>
      <c r="H27" s="311">
        <v>19.6568304517488</v>
      </c>
      <c r="I27" s="310">
        <v>-9.7939063709613396</v>
      </c>
      <c r="J27" s="310">
        <v>-7.3754326880774439</v>
      </c>
      <c r="K27" s="311">
        <v>-2.4184736828839002</v>
      </c>
      <c r="L27" s="310">
        <v>0</v>
      </c>
      <c r="M27" s="310">
        <v>0</v>
      </c>
      <c r="N27" s="311">
        <v>0</v>
      </c>
      <c r="O27" s="1037"/>
      <c r="P27" s="310">
        <v>948.39222066787738</v>
      </c>
      <c r="Q27" s="310">
        <v>0</v>
      </c>
    </row>
    <row r="28" spans="2:17" ht="18" customHeight="1">
      <c r="B28" s="1452" t="s">
        <v>1924</v>
      </c>
      <c r="C28" s="310">
        <v>810944.41871592402</v>
      </c>
      <c r="D28" s="310">
        <v>733040.3764870161</v>
      </c>
      <c r="E28" s="311">
        <v>77904.0422289087</v>
      </c>
      <c r="F28" s="310">
        <v>0</v>
      </c>
      <c r="G28" s="310">
        <v>0</v>
      </c>
      <c r="H28" s="311">
        <v>0</v>
      </c>
      <c r="I28" s="310">
        <v>-71.055772505963986</v>
      </c>
      <c r="J28" s="310">
        <v>-50.448705784235656</v>
      </c>
      <c r="K28" s="311">
        <v>-20.607066721728302</v>
      </c>
      <c r="L28" s="310">
        <v>0</v>
      </c>
      <c r="M28" s="310">
        <v>0</v>
      </c>
      <c r="N28" s="311">
        <v>0</v>
      </c>
      <c r="O28" s="1037"/>
      <c r="P28" s="310">
        <v>70506.670283730098</v>
      </c>
      <c r="Q28" s="310">
        <v>0</v>
      </c>
    </row>
    <row r="29" spans="2:17" ht="18" customHeight="1">
      <c r="B29" s="1452" t="s">
        <v>1925</v>
      </c>
      <c r="C29" s="310">
        <v>454876.35838894075</v>
      </c>
      <c r="D29" s="310">
        <v>318084.62862196844</v>
      </c>
      <c r="E29" s="311">
        <v>136791.72976697126</v>
      </c>
      <c r="F29" s="310">
        <v>16329.1945721054</v>
      </c>
      <c r="G29" s="310">
        <v>0</v>
      </c>
      <c r="H29" s="311">
        <v>16329.1945721054</v>
      </c>
      <c r="I29" s="310">
        <v>-294.66264912579902</v>
      </c>
      <c r="J29" s="310">
        <v>-157.81719049106698</v>
      </c>
      <c r="K29" s="311">
        <v>-136.84545863473298</v>
      </c>
      <c r="L29" s="310">
        <v>-2708.58778863111</v>
      </c>
      <c r="M29" s="310">
        <v>0</v>
      </c>
      <c r="N29" s="311">
        <v>-2708.58778863111</v>
      </c>
      <c r="O29" s="1037"/>
      <c r="P29" s="310">
        <v>72283.143111846628</v>
      </c>
      <c r="Q29" s="310">
        <v>9400.9250097100903</v>
      </c>
    </row>
    <row r="30" spans="2:17" ht="18" customHeight="1">
      <c r="B30" s="1452" t="s">
        <v>1926</v>
      </c>
      <c r="C30" s="310">
        <v>9803077.6132502221</v>
      </c>
      <c r="D30" s="310">
        <v>8396063.0161548276</v>
      </c>
      <c r="E30" s="311">
        <v>1407014.5970953577</v>
      </c>
      <c r="F30" s="310">
        <v>454783.52973844536</v>
      </c>
      <c r="G30" s="310">
        <v>110.91669903626351</v>
      </c>
      <c r="H30" s="311">
        <v>454659.83638692496</v>
      </c>
      <c r="I30" s="310">
        <v>-12611.996313954847</v>
      </c>
      <c r="J30" s="310">
        <v>-8336.7108442191384</v>
      </c>
      <c r="K30" s="311">
        <v>-4275.2854697359135</v>
      </c>
      <c r="L30" s="310">
        <v>-96563.112899999993</v>
      </c>
      <c r="M30" s="310">
        <v>-1.1926713391975201E-2</v>
      </c>
      <c r="N30" s="311">
        <v>-96563.069323161937</v>
      </c>
      <c r="O30" s="1037"/>
      <c r="P30" s="310">
        <v>2159638.5388507312</v>
      </c>
      <c r="Q30" s="310">
        <v>219832.53240256183</v>
      </c>
    </row>
    <row r="31" spans="2:17" ht="18" customHeight="1">
      <c r="B31" s="1452" t="s">
        <v>1927</v>
      </c>
      <c r="C31" s="1028">
        <v>2691881.3322350988</v>
      </c>
      <c r="D31" s="1028">
        <v>2546627.136288987</v>
      </c>
      <c r="E31" s="1029">
        <v>145254.19594604219</v>
      </c>
      <c r="F31" s="1028">
        <v>12896.909333800319</v>
      </c>
      <c r="G31" s="1028">
        <v>486.370254522236</v>
      </c>
      <c r="H31" s="1029">
        <v>12006.12671397916</v>
      </c>
      <c r="I31" s="1028">
        <v>-3663.4122964048011</v>
      </c>
      <c r="J31" s="1028">
        <v>-1777.2695523992304</v>
      </c>
      <c r="K31" s="1029">
        <v>-1886.1427440063871</v>
      </c>
      <c r="L31" s="1028">
        <v>-637.54789691660721</v>
      </c>
      <c r="M31" s="1028">
        <v>-8.8551186462842715</v>
      </c>
      <c r="N31" s="1029">
        <v>-625.71194358033574</v>
      </c>
      <c r="O31" s="1038"/>
      <c r="P31" s="1028">
        <v>105306.89990952815</v>
      </c>
      <c r="Q31" s="1028">
        <v>2650.8638788063749</v>
      </c>
    </row>
    <row r="32" spans="2:17" ht="18" customHeight="1" thickBot="1">
      <c r="B32" s="1453" t="s">
        <v>2</v>
      </c>
      <c r="C32" s="314">
        <v>80913715.682515487</v>
      </c>
      <c r="D32" s="314">
        <v>56900674.945601515</v>
      </c>
      <c r="E32" s="315">
        <v>9073511.4039648864</v>
      </c>
      <c r="F32" s="314">
        <v>4784330.0632578488</v>
      </c>
      <c r="G32" s="314">
        <v>15602.853550162805</v>
      </c>
      <c r="H32" s="315">
        <v>4550894.4424502421</v>
      </c>
      <c r="I32" s="314">
        <v>-306301.255152634</v>
      </c>
      <c r="J32" s="314">
        <v>-118956.95002852031</v>
      </c>
      <c r="K32" s="315">
        <v>-187344.30512411951</v>
      </c>
      <c r="L32" s="314">
        <v>-2321748.5872561694</v>
      </c>
      <c r="M32" s="314">
        <v>-1387.8721804970844</v>
      </c>
      <c r="N32" s="315">
        <v>-2227133.9589869874</v>
      </c>
      <c r="O32" s="314">
        <v>0</v>
      </c>
      <c r="P32" s="314">
        <v>37210528.520430721</v>
      </c>
      <c r="Q32" s="314">
        <v>1746432.5286838792</v>
      </c>
    </row>
    <row r="33" spans="2:17" ht="15" customHeight="1" thickTop="1">
      <c r="B33" s="512"/>
      <c r="C33" s="578"/>
      <c r="D33" s="578"/>
      <c r="E33" s="578"/>
      <c r="F33" s="578"/>
      <c r="G33" s="578"/>
      <c r="H33" s="578"/>
      <c r="I33" s="578"/>
      <c r="J33" s="578"/>
      <c r="K33" s="578"/>
      <c r="L33" s="578"/>
      <c r="M33" s="578"/>
      <c r="N33" s="578"/>
      <c r="O33" s="578"/>
      <c r="P33" s="578"/>
      <c r="Q33" s="578"/>
    </row>
  </sheetData>
  <mergeCells count="12">
    <mergeCell ref="B3:E3"/>
    <mergeCell ref="C6:Q6"/>
    <mergeCell ref="C8:H8"/>
    <mergeCell ref="I8:N8"/>
    <mergeCell ref="O8:O10"/>
    <mergeCell ref="P8:Q8"/>
    <mergeCell ref="C9:E9"/>
    <mergeCell ref="F9:H9"/>
    <mergeCell ref="I9:K9"/>
    <mergeCell ref="L9:N9"/>
    <mergeCell ref="P9:P10"/>
    <mergeCell ref="Q9:Q10"/>
  </mergeCells>
  <hyperlinks>
    <hyperlink ref="S6" location="INDEX!B10" display="Back to index" xr:uid="{00000000-0004-0000-2A00-000000000000}"/>
  </hyperlink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D1005D"/>
  </sheetPr>
  <dimension ref="B1:K21"/>
  <sheetViews>
    <sheetView showGridLines="0" showZeros="0" zoomScaleNormal="100" workbookViewId="0">
      <selection activeCell="G11" sqref="G11"/>
    </sheetView>
  </sheetViews>
  <sheetFormatPr defaultRowHeight="15" customHeight="1"/>
  <cols>
    <col min="1" max="1" width="12.7109375" style="2" customWidth="1"/>
    <col min="2" max="2" width="7.7109375" style="2" customWidth="1"/>
    <col min="3" max="3" width="26.5703125" style="2" customWidth="1"/>
    <col min="4" max="9" width="17.7109375" style="2" customWidth="1"/>
    <col min="10" max="10" width="9.140625" style="2"/>
    <col min="11" max="11" width="12.7109375" style="2" customWidth="1"/>
    <col min="12" max="16384" width="9.140625" style="2"/>
  </cols>
  <sheetData>
    <row r="1" spans="2:11" ht="15" customHeight="1">
      <c r="C1" s="39"/>
    </row>
    <row r="2" spans="2:11" ht="15" customHeight="1">
      <c r="B2" s="1527" t="s">
        <v>2166</v>
      </c>
      <c r="C2" s="1527"/>
      <c r="D2" s="1000" t="s">
        <v>477</v>
      </c>
    </row>
    <row r="3" spans="2:11" ht="15" customHeight="1">
      <c r="B3" s="1527" t="s">
        <v>1940</v>
      </c>
      <c r="C3" s="1527"/>
      <c r="D3" s="1527"/>
    </row>
    <row r="4" spans="2:11" ht="15" customHeight="1">
      <c r="B4" s="1010" t="s">
        <v>1676</v>
      </c>
    </row>
    <row r="5" spans="2:11" ht="15" customHeight="1">
      <c r="C5" s="1010"/>
    </row>
    <row r="6" spans="2:11" ht="15" customHeight="1">
      <c r="D6" s="1502" t="s">
        <v>2114</v>
      </c>
      <c r="E6" s="1502"/>
      <c r="F6" s="1502"/>
      <c r="G6" s="1502"/>
      <c r="H6" s="1502"/>
      <c r="I6" s="1502"/>
      <c r="K6" s="1443" t="s">
        <v>2234</v>
      </c>
    </row>
    <row r="7" spans="2:11" s="218" customFormat="1" ht="15" customHeight="1">
      <c r="D7" s="780" t="s">
        <v>84</v>
      </c>
      <c r="E7" s="780" t="s">
        <v>85</v>
      </c>
      <c r="F7" s="780" t="s">
        <v>87</v>
      </c>
      <c r="G7" s="780" t="s">
        <v>88</v>
      </c>
      <c r="H7" s="780" t="s">
        <v>89</v>
      </c>
      <c r="I7" s="780" t="s">
        <v>90</v>
      </c>
    </row>
    <row r="8" spans="2:11" ht="20.100000000000001" customHeight="1">
      <c r="C8" s="306"/>
      <c r="D8" s="1620" t="s">
        <v>1941</v>
      </c>
      <c r="E8" s="1621"/>
      <c r="F8" s="1622"/>
      <c r="G8" s="1623" t="s">
        <v>1944</v>
      </c>
      <c r="H8" s="1623" t="s">
        <v>1945</v>
      </c>
      <c r="I8" s="1623" t="s">
        <v>1946</v>
      </c>
    </row>
    <row r="9" spans="2:11" ht="20.100000000000001" customHeight="1">
      <c r="C9" s="306"/>
      <c r="D9" s="1042"/>
      <c r="E9" s="1625" t="s">
        <v>1942</v>
      </c>
      <c r="F9" s="1625" t="s">
        <v>1943</v>
      </c>
      <c r="G9" s="1627"/>
      <c r="H9" s="1627"/>
      <c r="I9" s="1627"/>
    </row>
    <row r="10" spans="2:11" ht="42" customHeight="1">
      <c r="C10" s="1012"/>
      <c r="D10" s="1043"/>
      <c r="E10" s="1626"/>
      <c r="F10" s="1626"/>
      <c r="G10" s="1624"/>
      <c r="H10" s="1624"/>
      <c r="I10" s="1624"/>
    </row>
    <row r="11" spans="2:11" ht="20.100000000000001" customHeight="1">
      <c r="B11" s="1036" t="s">
        <v>480</v>
      </c>
      <c r="C11" s="1021" t="s">
        <v>2109</v>
      </c>
      <c r="D11" s="310">
        <v>77250144.864160001</v>
      </c>
      <c r="E11" s="310">
        <v>4300300.7729500011</v>
      </c>
      <c r="F11" s="310">
        <v>74387893.014469996</v>
      </c>
      <c r="G11" s="310">
        <v>-2433096.9385200003</v>
      </c>
      <c r="H11" s="1044"/>
      <c r="I11" s="310">
        <v>-78392.734220000013</v>
      </c>
    </row>
    <row r="12" spans="2:11" ht="20.100000000000001" customHeight="1">
      <c r="B12" s="1396" t="s">
        <v>481</v>
      </c>
      <c r="C12" s="1035" t="s">
        <v>97</v>
      </c>
      <c r="D12" s="310">
        <v>47228959.635460004</v>
      </c>
      <c r="E12" s="310">
        <v>3031812.3509700005</v>
      </c>
      <c r="F12" s="310">
        <v>45881631.940589994</v>
      </c>
      <c r="G12" s="310">
        <v>-1692950.3153300001</v>
      </c>
      <c r="H12" s="1044"/>
      <c r="I12" s="310">
        <v>-66734.509620000012</v>
      </c>
    </row>
    <row r="13" spans="2:11" ht="20.100000000000001" customHeight="1">
      <c r="B13" s="1396" t="s">
        <v>482</v>
      </c>
      <c r="C13" s="1035" t="s">
        <v>1020</v>
      </c>
      <c r="D13" s="310">
        <v>22306026.480730001</v>
      </c>
      <c r="E13" s="310">
        <v>770517.85566999996</v>
      </c>
      <c r="F13" s="310">
        <v>21721571.573129997</v>
      </c>
      <c r="G13" s="310">
        <v>-443640.64071999997</v>
      </c>
      <c r="H13" s="1044"/>
      <c r="I13" s="310">
        <v>-10446.29112</v>
      </c>
    </row>
    <row r="14" spans="2:11" ht="20.100000000000001" customHeight="1">
      <c r="B14" s="1396" t="s">
        <v>483</v>
      </c>
      <c r="C14" s="1035" t="s">
        <v>2110</v>
      </c>
      <c r="D14" s="310">
        <v>7715158.7479700018</v>
      </c>
      <c r="E14" s="310">
        <v>497970.56631000014</v>
      </c>
      <c r="F14" s="310">
        <v>6784689.5007500015</v>
      </c>
      <c r="G14" s="310">
        <v>-296505.98246999993</v>
      </c>
      <c r="H14" s="1044"/>
      <c r="I14" s="310">
        <v>-1211.9334799999999</v>
      </c>
    </row>
    <row r="15" spans="2:11" ht="20.100000000000001" customHeight="1">
      <c r="B15" s="1440" t="s">
        <v>484</v>
      </c>
      <c r="C15" s="1441" t="s">
        <v>2111</v>
      </c>
      <c r="D15" s="310">
        <v>14299965.861119999</v>
      </c>
      <c r="E15" s="310">
        <v>484029.29048999993</v>
      </c>
      <c r="F15" s="1044"/>
      <c r="G15" s="1044"/>
      <c r="H15" s="310">
        <v>-116560.16956000002</v>
      </c>
      <c r="I15" s="1044"/>
    </row>
    <row r="16" spans="2:11" ht="20.100000000000001" customHeight="1">
      <c r="B16" s="1396" t="s">
        <v>485</v>
      </c>
      <c r="C16" s="1035" t="s">
        <v>97</v>
      </c>
      <c r="D16" s="310">
        <v>10610309.546200002</v>
      </c>
      <c r="E16" s="310">
        <v>467405.32598999998</v>
      </c>
      <c r="F16" s="1044"/>
      <c r="G16" s="1044"/>
      <c r="H16" s="310">
        <v>-101721.24174000001</v>
      </c>
      <c r="I16" s="1044"/>
    </row>
    <row r="17" spans="2:9" ht="20.100000000000001" customHeight="1">
      <c r="B17" s="1396" t="s">
        <v>486</v>
      </c>
      <c r="C17" s="1035" t="s">
        <v>1020</v>
      </c>
      <c r="D17" s="310">
        <v>2693624.5668299999</v>
      </c>
      <c r="E17" s="310">
        <v>10017.313050000001</v>
      </c>
      <c r="F17" s="1044"/>
      <c r="G17" s="1044"/>
      <c r="H17" s="310">
        <v>-12388.05141</v>
      </c>
      <c r="I17" s="1044"/>
    </row>
    <row r="18" spans="2:9" ht="20.100000000000001" customHeight="1">
      <c r="B18" s="1396" t="s">
        <v>487</v>
      </c>
      <c r="C18" s="1035" t="s">
        <v>2110</v>
      </c>
      <c r="D18" s="310">
        <v>996031.74808999628</v>
      </c>
      <c r="E18" s="310">
        <v>6606.6514499999394</v>
      </c>
      <c r="F18" s="1044"/>
      <c r="G18" s="1044"/>
      <c r="H18" s="310">
        <v>-2450.8764100000076</v>
      </c>
      <c r="I18" s="1044"/>
    </row>
    <row r="19" spans="2:9" ht="20.100000000000001" customHeight="1" thickBot="1">
      <c r="B19" s="221" t="s">
        <v>2</v>
      </c>
      <c r="C19" s="1030"/>
      <c r="D19" s="314">
        <v>91550110.725280002</v>
      </c>
      <c r="E19" s="314">
        <v>4784330.0634400006</v>
      </c>
      <c r="F19" s="314">
        <v>74387893.014469996</v>
      </c>
      <c r="G19" s="314">
        <v>-2433096.9385200003</v>
      </c>
      <c r="H19" s="314">
        <v>-116560.16956000002</v>
      </c>
      <c r="I19" s="314">
        <v>-78392.734220000013</v>
      </c>
    </row>
    <row r="20" spans="2:9" ht="15" customHeight="1" thickTop="1">
      <c r="C20" s="512"/>
      <c r="D20" s="578"/>
      <c r="E20" s="578"/>
      <c r="F20" s="578"/>
      <c r="G20" s="578"/>
      <c r="H20" s="578"/>
      <c r="I20" s="578"/>
    </row>
    <row r="21" spans="2:9" ht="15" customHeight="1">
      <c r="C21" s="1"/>
      <c r="D21" s="1"/>
      <c r="E21" s="1"/>
      <c r="F21" s="1"/>
      <c r="G21" s="145"/>
      <c r="H21" s="3"/>
      <c r="I21" s="3"/>
    </row>
  </sheetData>
  <mergeCells count="9">
    <mergeCell ref="B2:C2"/>
    <mergeCell ref="F9:F10"/>
    <mergeCell ref="H8:H10"/>
    <mergeCell ref="I8:I10"/>
    <mergeCell ref="D6:I6"/>
    <mergeCell ref="D8:F8"/>
    <mergeCell ref="G8:G10"/>
    <mergeCell ref="E9:E10"/>
    <mergeCell ref="B3:D3"/>
  </mergeCells>
  <hyperlinks>
    <hyperlink ref="K6" location="INDEX!B10" display="Back to index" xr:uid="{00000000-0004-0000-2B00-000000000000}"/>
  </hyperlinks>
  <pageMargins left="0.7" right="0.7" top="0.75" bottom="0.75" header="0.3" footer="0.3"/>
  <pageSetup paperSize="9" orientation="portrait" r:id="rId1"/>
  <ignoredErrors>
    <ignoredError sqref="B11:B19"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D1005D"/>
  </sheetPr>
  <dimension ref="B1:J32"/>
  <sheetViews>
    <sheetView showGridLines="0" showZeros="0" zoomScaleNormal="100" workbookViewId="0">
      <selection activeCell="D1" sqref="D1:H1048576"/>
    </sheetView>
  </sheetViews>
  <sheetFormatPr defaultRowHeight="15" customHeight="1"/>
  <cols>
    <col min="1" max="1" width="12.7109375" style="2" customWidth="1"/>
    <col min="2" max="2" width="5.28515625" style="2" customWidth="1"/>
    <col min="3" max="3" width="47.85546875" style="2" customWidth="1"/>
    <col min="4" max="4" width="13.7109375" style="2" customWidth="1"/>
    <col min="5" max="5" width="19.42578125" style="2" customWidth="1"/>
    <col min="6" max="6" width="20.7109375" style="2" customWidth="1"/>
    <col min="7" max="7" width="13.7109375" style="2" customWidth="1"/>
    <col min="8" max="8" width="22.140625" style="2" customWidth="1"/>
    <col min="9" max="9" width="9.140625" style="2"/>
    <col min="10" max="10" width="12" style="2" customWidth="1"/>
    <col min="11" max="16384" width="9.140625" style="2"/>
  </cols>
  <sheetData>
    <row r="1" spans="2:10" ht="15" customHeight="1">
      <c r="C1" s="39"/>
    </row>
    <row r="2" spans="2:10" ht="15" customHeight="1">
      <c r="B2" s="1527" t="s">
        <v>2167</v>
      </c>
      <c r="C2" s="1527"/>
      <c r="D2" s="1000" t="s">
        <v>477</v>
      </c>
    </row>
    <row r="3" spans="2:10" ht="15" customHeight="1">
      <c r="B3" s="1527" t="s">
        <v>1947</v>
      </c>
      <c r="C3" s="1527"/>
    </row>
    <row r="4" spans="2:10" ht="15" customHeight="1">
      <c r="B4" s="1010" t="s">
        <v>1676</v>
      </c>
    </row>
    <row r="5" spans="2:10" ht="15" customHeight="1">
      <c r="C5" s="1010"/>
    </row>
    <row r="6" spans="2:10" ht="15" customHeight="1">
      <c r="D6" s="1502" t="s">
        <v>2114</v>
      </c>
      <c r="E6" s="1502"/>
      <c r="F6" s="1502"/>
      <c r="G6" s="1502"/>
      <c r="H6" s="1502"/>
      <c r="J6" s="1443" t="s">
        <v>2234</v>
      </c>
    </row>
    <row r="7" spans="2:10" s="218" customFormat="1" ht="15" customHeight="1">
      <c r="D7" s="780" t="s">
        <v>84</v>
      </c>
      <c r="E7" s="780" t="s">
        <v>85</v>
      </c>
      <c r="F7" s="780" t="s">
        <v>87</v>
      </c>
      <c r="G7" s="780" t="s">
        <v>88</v>
      </c>
      <c r="H7" s="780" t="s">
        <v>89</v>
      </c>
    </row>
    <row r="8" spans="2:10" ht="20.100000000000001" customHeight="1">
      <c r="C8" s="306"/>
      <c r="D8" s="1620" t="s">
        <v>1948</v>
      </c>
      <c r="E8" s="1621"/>
      <c r="F8" s="1622"/>
      <c r="G8" s="1617" t="s">
        <v>1944</v>
      </c>
      <c r="H8" s="1623" t="s">
        <v>1946</v>
      </c>
    </row>
    <row r="9" spans="2:10" ht="20.100000000000001" customHeight="1">
      <c r="C9" s="306"/>
      <c r="D9" s="1041"/>
      <c r="E9" s="1625" t="s">
        <v>1942</v>
      </c>
      <c r="F9" s="1623" t="s">
        <v>1949</v>
      </c>
      <c r="G9" s="1618"/>
      <c r="H9" s="1627"/>
    </row>
    <row r="10" spans="2:10" ht="27" customHeight="1">
      <c r="C10" s="1012"/>
      <c r="D10" s="1043"/>
      <c r="E10" s="1626"/>
      <c r="F10" s="1624"/>
      <c r="G10" s="1619"/>
      <c r="H10" s="1624"/>
    </row>
    <row r="11" spans="2:10" ht="16.5" customHeight="1">
      <c r="B11" s="1045" t="s">
        <v>480</v>
      </c>
      <c r="C11" s="1021" t="s">
        <v>1950</v>
      </c>
      <c r="D11" s="310">
        <v>314286.08094000001</v>
      </c>
      <c r="E11" s="310">
        <v>16119.89507</v>
      </c>
      <c r="F11" s="310">
        <v>314265.09441000002</v>
      </c>
      <c r="G11" s="310">
        <v>-6447.5529100000003</v>
      </c>
      <c r="H11" s="310">
        <v>0</v>
      </c>
    </row>
    <row r="12" spans="2:10" ht="16.5" customHeight="1">
      <c r="B12" s="1046" t="s">
        <v>481</v>
      </c>
      <c r="C12" s="1014" t="s">
        <v>1951</v>
      </c>
      <c r="D12" s="310">
        <v>80541.672160000002</v>
      </c>
      <c r="E12" s="310">
        <v>2335.68687</v>
      </c>
      <c r="F12" s="310">
        <v>80540.69515</v>
      </c>
      <c r="G12" s="310">
        <v>-1985.44193</v>
      </c>
      <c r="H12" s="310">
        <v>0</v>
      </c>
    </row>
    <row r="13" spans="2:10" ht="16.5" customHeight="1">
      <c r="B13" s="1046" t="s">
        <v>482</v>
      </c>
      <c r="C13" s="1014" t="s">
        <v>1952</v>
      </c>
      <c r="D13" s="310">
        <v>3495234.0471000001</v>
      </c>
      <c r="E13" s="310">
        <v>238292.16899000001</v>
      </c>
      <c r="F13" s="310">
        <v>3494154.8464899999</v>
      </c>
      <c r="G13" s="310">
        <v>-128769.77597</v>
      </c>
      <c r="H13" s="310">
        <v>-22.009319999999999</v>
      </c>
    </row>
    <row r="14" spans="2:10" ht="16.5" customHeight="1">
      <c r="B14" s="1046" t="s">
        <v>483</v>
      </c>
      <c r="C14" s="1014" t="s">
        <v>1953</v>
      </c>
      <c r="D14" s="310">
        <v>312977.17911000003</v>
      </c>
      <c r="E14" s="310">
        <v>306.96458000000001</v>
      </c>
      <c r="F14" s="310">
        <v>312968.83807999996</v>
      </c>
      <c r="G14" s="310">
        <v>-2570.8211499999998</v>
      </c>
      <c r="H14" s="310">
        <v>-6.44726</v>
      </c>
    </row>
    <row r="15" spans="2:10" ht="16.5" customHeight="1">
      <c r="B15" s="1046" t="s">
        <v>484</v>
      </c>
      <c r="C15" s="1014" t="s">
        <v>1954</v>
      </c>
      <c r="D15" s="310">
        <v>187525.61616999999</v>
      </c>
      <c r="E15" s="310">
        <v>15466.147289999999</v>
      </c>
      <c r="F15" s="310">
        <v>187499.86221000002</v>
      </c>
      <c r="G15" s="310">
        <v>-9547.8348000000005</v>
      </c>
      <c r="H15" s="310">
        <v>-1.8263199999999999</v>
      </c>
    </row>
    <row r="16" spans="2:10" ht="16.5" customHeight="1">
      <c r="B16" s="1046" t="s">
        <v>485</v>
      </c>
      <c r="C16" s="1014" t="s">
        <v>1115</v>
      </c>
      <c r="D16" s="310">
        <v>1673726.96322</v>
      </c>
      <c r="E16" s="310">
        <v>420678.68447000004</v>
      </c>
      <c r="F16" s="310">
        <v>1673407.29204</v>
      </c>
      <c r="G16" s="310">
        <v>-252997.33862999998</v>
      </c>
      <c r="H16" s="310">
        <v>-14.878549999999999</v>
      </c>
    </row>
    <row r="17" spans="2:8" ht="16.5" customHeight="1">
      <c r="B17" s="1046" t="s">
        <v>486</v>
      </c>
      <c r="C17" s="1014" t="s">
        <v>1955</v>
      </c>
      <c r="D17" s="310">
        <v>3195576.0625999998</v>
      </c>
      <c r="E17" s="310">
        <v>213568.66459999999</v>
      </c>
      <c r="F17" s="310">
        <v>3194343.0429799999</v>
      </c>
      <c r="G17" s="310">
        <v>-142647.89591999998</v>
      </c>
      <c r="H17" s="310">
        <v>-101.57397999999999</v>
      </c>
    </row>
    <row r="18" spans="2:8" ht="16.5" customHeight="1">
      <c r="B18" s="1046" t="s">
        <v>487</v>
      </c>
      <c r="C18" s="1014" t="s">
        <v>1956</v>
      </c>
      <c r="D18" s="310">
        <v>1269350.76122</v>
      </c>
      <c r="E18" s="310">
        <v>53457.212469999999</v>
      </c>
      <c r="F18" s="310">
        <v>1268795.7837</v>
      </c>
      <c r="G18" s="310">
        <v>-38791.825880000004</v>
      </c>
      <c r="H18" s="310">
        <v>-42.47963</v>
      </c>
    </row>
    <row r="19" spans="2:8" ht="16.5" customHeight="1">
      <c r="B19" s="1046" t="s">
        <v>488</v>
      </c>
      <c r="C19" s="1014" t="s">
        <v>1957</v>
      </c>
      <c r="D19" s="310">
        <v>1135524.6374600001</v>
      </c>
      <c r="E19" s="310">
        <v>148271.98228</v>
      </c>
      <c r="F19" s="310">
        <v>1135396.74609</v>
      </c>
      <c r="G19" s="310">
        <v>-84008.70968</v>
      </c>
      <c r="H19" s="310">
        <v>-16.55799</v>
      </c>
    </row>
    <row r="20" spans="2:8" ht="16.5" customHeight="1">
      <c r="B20" s="1046" t="s">
        <v>489</v>
      </c>
      <c r="C20" s="1014" t="s">
        <v>1958</v>
      </c>
      <c r="D20" s="310">
        <v>393855.64611999999</v>
      </c>
      <c r="E20" s="310">
        <v>8036.6895500000001</v>
      </c>
      <c r="F20" s="310">
        <v>393606.11954000004</v>
      </c>
      <c r="G20" s="310">
        <v>-7810.4368700000005</v>
      </c>
      <c r="H20" s="310">
        <v>-5.6791</v>
      </c>
    </row>
    <row r="21" spans="2:8" ht="16.5" customHeight="1">
      <c r="B21" s="1046" t="s">
        <v>490</v>
      </c>
      <c r="C21" s="1014" t="s">
        <v>1959</v>
      </c>
      <c r="D21" s="310">
        <v>0</v>
      </c>
      <c r="E21" s="310">
        <v>0</v>
      </c>
      <c r="F21" s="310">
        <v>0</v>
      </c>
      <c r="G21" s="310">
        <v>0</v>
      </c>
      <c r="H21" s="310">
        <v>0</v>
      </c>
    </row>
    <row r="22" spans="2:8" ht="16.5" customHeight="1">
      <c r="B22" s="1046" t="s">
        <v>491</v>
      </c>
      <c r="C22" s="1014" t="s">
        <v>1960</v>
      </c>
      <c r="D22" s="310">
        <v>1641970.70398</v>
      </c>
      <c r="E22" s="310">
        <v>230243.47944999998</v>
      </c>
      <c r="F22" s="310">
        <v>1641940.14375</v>
      </c>
      <c r="G22" s="310">
        <v>-109831.89290000001</v>
      </c>
      <c r="H22" s="310">
        <v>0</v>
      </c>
    </row>
    <row r="23" spans="2:8" ht="16.5" customHeight="1">
      <c r="B23" s="1046" t="s">
        <v>492</v>
      </c>
      <c r="C23" s="1014" t="s">
        <v>1961</v>
      </c>
      <c r="D23" s="310">
        <v>1133853.2739600001</v>
      </c>
      <c r="E23" s="310">
        <v>251524.65440999999</v>
      </c>
      <c r="F23" s="310">
        <v>1133461.0110799999</v>
      </c>
      <c r="G23" s="310">
        <v>-211116.75341</v>
      </c>
      <c r="H23" s="310">
        <v>-17.030919999999998</v>
      </c>
    </row>
    <row r="24" spans="2:8" ht="16.5" customHeight="1">
      <c r="B24" s="1046" t="s">
        <v>493</v>
      </c>
      <c r="C24" s="1014" t="s">
        <v>1962</v>
      </c>
      <c r="D24" s="310">
        <v>546453.88958000008</v>
      </c>
      <c r="E24" s="310">
        <v>87680.303</v>
      </c>
      <c r="F24" s="310">
        <v>545856.02113999997</v>
      </c>
      <c r="G24" s="310">
        <v>-77256.728700000007</v>
      </c>
      <c r="H24" s="310">
        <v>-23.728540000000002</v>
      </c>
    </row>
    <row r="25" spans="2:8" ht="16.5" customHeight="1">
      <c r="B25" s="1046" t="s">
        <v>494</v>
      </c>
      <c r="C25" s="1014" t="s">
        <v>1963</v>
      </c>
      <c r="D25" s="310">
        <v>53970.909749999999</v>
      </c>
      <c r="E25" s="310">
        <v>2.1260000000000001E-2</v>
      </c>
      <c r="F25" s="310">
        <v>53970.909749999999</v>
      </c>
      <c r="G25" s="310">
        <v>-23.616379999999999</v>
      </c>
      <c r="H25" s="310">
        <v>0</v>
      </c>
    </row>
    <row r="26" spans="2:8" ht="16.5" customHeight="1">
      <c r="B26" s="1046" t="s">
        <v>495</v>
      </c>
      <c r="C26" s="1014" t="s">
        <v>1964</v>
      </c>
      <c r="D26" s="310">
        <v>123657.47</v>
      </c>
      <c r="E26" s="310">
        <v>20305.94857</v>
      </c>
      <c r="F26" s="310">
        <v>123560.39139</v>
      </c>
      <c r="G26" s="310">
        <v>-6334.9506300000003</v>
      </c>
      <c r="H26" s="310">
        <v>-2.0676300000000003</v>
      </c>
    </row>
    <row r="27" spans="2:8" ht="16.5" customHeight="1">
      <c r="B27" s="1046" t="s">
        <v>496</v>
      </c>
      <c r="C27" s="1014" t="s">
        <v>1965</v>
      </c>
      <c r="D27" s="310">
        <v>270876.66875000001</v>
      </c>
      <c r="E27" s="310">
        <v>4977.7384699999993</v>
      </c>
      <c r="F27" s="310">
        <v>270764.84247000003</v>
      </c>
      <c r="G27" s="310">
        <v>-3994.54621</v>
      </c>
      <c r="H27" s="310">
        <v>-0.79989999999999994</v>
      </c>
    </row>
    <row r="28" spans="2:8" ht="16.5" customHeight="1">
      <c r="B28" s="1046" t="s">
        <v>497</v>
      </c>
      <c r="C28" s="1014" t="s">
        <v>1966</v>
      </c>
      <c r="D28" s="310">
        <v>262769.13231000002</v>
      </c>
      <c r="E28" s="310">
        <v>119833.13397</v>
      </c>
      <c r="F28" s="310">
        <v>262726.85323000001</v>
      </c>
      <c r="G28" s="310">
        <v>-66605.907200000001</v>
      </c>
      <c r="H28" s="310">
        <v>-8.3099999999999997E-3</v>
      </c>
    </row>
    <row r="29" spans="2:8" ht="16.5" customHeight="1">
      <c r="B29" s="1046" t="s">
        <v>498</v>
      </c>
      <c r="C29" s="1014" t="s">
        <v>1967</v>
      </c>
      <c r="D29" s="310">
        <v>1509331.6989500001</v>
      </c>
      <c r="E29" s="310">
        <v>588686.49933000002</v>
      </c>
      <c r="F29" s="310">
        <v>1509123.3151800002</v>
      </c>
      <c r="G29" s="310">
        <v>-422416.83581000002</v>
      </c>
      <c r="H29" s="310">
        <v>-4.2122600000000006</v>
      </c>
    </row>
    <row r="30" spans="2:8" ht="16.5" customHeight="1" thickBot="1">
      <c r="B30" s="1047" t="s">
        <v>499</v>
      </c>
      <c r="C30" s="1030" t="s">
        <v>2</v>
      </c>
      <c r="D30" s="314">
        <v>17601482.413380004</v>
      </c>
      <c r="E30" s="314">
        <v>2419785.8746300004</v>
      </c>
      <c r="F30" s="314">
        <v>17596381.808680002</v>
      </c>
      <c r="G30" s="314">
        <v>-1573158.8649800003</v>
      </c>
      <c r="H30" s="314">
        <v>-259.29971</v>
      </c>
    </row>
    <row r="31" spans="2:8" ht="15" customHeight="1" thickTop="1">
      <c r="C31" s="512"/>
      <c r="D31" s="578"/>
      <c r="E31" s="578"/>
      <c r="F31" s="578"/>
      <c r="G31" s="578"/>
      <c r="H31" s="578"/>
    </row>
    <row r="32" spans="2:8" ht="15" customHeight="1">
      <c r="C32" s="1"/>
      <c r="D32" s="1"/>
      <c r="E32" s="1"/>
      <c r="F32" s="145"/>
      <c r="G32" s="3"/>
      <c r="H32" s="3"/>
    </row>
  </sheetData>
  <mergeCells count="8">
    <mergeCell ref="H8:H10"/>
    <mergeCell ref="D6:H6"/>
    <mergeCell ref="B2:C2"/>
    <mergeCell ref="D8:F8"/>
    <mergeCell ref="F9:F10"/>
    <mergeCell ref="G8:G10"/>
    <mergeCell ref="E9:E10"/>
    <mergeCell ref="B3:C3"/>
  </mergeCells>
  <hyperlinks>
    <hyperlink ref="J6" location="INDEX!B10" display="Back to index" xr:uid="{00000000-0004-0000-2C00-000000000000}"/>
  </hyperlinks>
  <pageMargins left="0.7" right="0.7" top="0.75" bottom="0.75" header="0.3" footer="0.3"/>
  <pageSetup paperSize="9" orientation="portrait" r:id="rId1"/>
  <ignoredErrors>
    <ignoredError sqref="B11:C31"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D1005D"/>
  </sheetPr>
  <dimension ref="B1:Q27"/>
  <sheetViews>
    <sheetView showGridLines="0" showZeros="0" zoomScaleNormal="100" workbookViewId="0">
      <selection activeCell="D1" sqref="D1:O1048576"/>
    </sheetView>
  </sheetViews>
  <sheetFormatPr defaultRowHeight="15" customHeight="1"/>
  <cols>
    <col min="1" max="1" width="12.7109375" style="2" customWidth="1"/>
    <col min="2" max="2" width="7.7109375" style="2" customWidth="1"/>
    <col min="3" max="3" width="34" style="2" customWidth="1"/>
    <col min="4" max="15" width="11.85546875" style="2" customWidth="1"/>
    <col min="16" max="16" width="8.85546875" style="2" customWidth="1"/>
    <col min="17" max="17" width="13.28515625" style="2" customWidth="1"/>
    <col min="18" max="16384" width="9.140625" style="2"/>
  </cols>
  <sheetData>
    <row r="1" spans="2:17" ht="15" customHeight="1">
      <c r="C1" s="39"/>
    </row>
    <row r="2" spans="2:17" ht="15" customHeight="1">
      <c r="B2" s="1527" t="s">
        <v>2168</v>
      </c>
      <c r="C2" s="1527"/>
      <c r="D2" s="1000" t="s">
        <v>477</v>
      </c>
    </row>
    <row r="3" spans="2:17" ht="15" customHeight="1">
      <c r="B3" s="1527" t="s">
        <v>1968</v>
      </c>
      <c r="C3" s="1527"/>
    </row>
    <row r="4" spans="2:17" ht="15" customHeight="1">
      <c r="B4" s="1010" t="s">
        <v>1676</v>
      </c>
    </row>
    <row r="5" spans="2:17" ht="15" customHeight="1">
      <c r="C5" s="1010"/>
    </row>
    <row r="6" spans="2:17" ht="15" customHeight="1">
      <c r="D6" s="1502" t="s">
        <v>2114</v>
      </c>
      <c r="E6" s="1502"/>
      <c r="F6" s="1502"/>
      <c r="G6" s="1502"/>
      <c r="H6" s="1502"/>
      <c r="I6" s="1502"/>
      <c r="J6" s="1502"/>
      <c r="K6" s="1502"/>
      <c r="L6" s="1502"/>
      <c r="M6" s="1502"/>
      <c r="N6" s="1502"/>
      <c r="O6" s="1502"/>
      <c r="Q6" s="1443" t="s">
        <v>2234</v>
      </c>
    </row>
    <row r="7" spans="2:17" s="218" customFormat="1" ht="15" customHeight="1">
      <c r="D7" s="780" t="s">
        <v>84</v>
      </c>
      <c r="E7" s="780" t="s">
        <v>85</v>
      </c>
      <c r="F7" s="780" t="s">
        <v>86</v>
      </c>
      <c r="G7" s="780" t="s">
        <v>87</v>
      </c>
      <c r="H7" s="780" t="s">
        <v>88</v>
      </c>
      <c r="I7" s="780" t="s">
        <v>89</v>
      </c>
      <c r="J7" s="780" t="s">
        <v>90</v>
      </c>
      <c r="K7" s="780" t="s">
        <v>451</v>
      </c>
      <c r="L7" s="780" t="s">
        <v>452</v>
      </c>
      <c r="M7" s="780" t="s">
        <v>453</v>
      </c>
      <c r="N7" s="780" t="s">
        <v>454</v>
      </c>
      <c r="O7" s="780" t="s">
        <v>455</v>
      </c>
    </row>
    <row r="8" spans="2:17" ht="20.100000000000001" customHeight="1">
      <c r="C8" s="306"/>
      <c r="D8" s="1620" t="s">
        <v>1969</v>
      </c>
      <c r="E8" s="1611"/>
      <c r="F8" s="1611"/>
      <c r="G8" s="1611"/>
      <c r="H8" s="1611"/>
      <c r="I8" s="1611"/>
      <c r="J8" s="1611"/>
      <c r="K8" s="1611"/>
      <c r="L8" s="1611"/>
      <c r="M8" s="1611"/>
      <c r="N8" s="1611"/>
      <c r="O8" s="1612"/>
    </row>
    <row r="9" spans="2:17" ht="20.100000000000001" customHeight="1">
      <c r="C9" s="306"/>
      <c r="D9" s="1042"/>
      <c r="E9" s="1607" t="s">
        <v>1970</v>
      </c>
      <c r="F9" s="1628"/>
      <c r="G9" s="1607" t="s">
        <v>1971</v>
      </c>
      <c r="H9" s="1608"/>
      <c r="I9" s="1608"/>
      <c r="J9" s="1608"/>
      <c r="K9" s="1608"/>
      <c r="L9" s="1608"/>
      <c r="M9" s="1608"/>
      <c r="N9" s="1608"/>
      <c r="O9" s="1609"/>
    </row>
    <row r="10" spans="2:17" ht="25.5" customHeight="1">
      <c r="C10" s="306"/>
      <c r="D10" s="1629"/>
      <c r="E10" s="1630"/>
      <c r="F10" s="1625" t="s">
        <v>1972</v>
      </c>
      <c r="G10" s="1629"/>
      <c r="H10" s="1625" t="s">
        <v>1973</v>
      </c>
      <c r="I10" s="1620" t="s">
        <v>1974</v>
      </c>
      <c r="J10" s="1611"/>
      <c r="K10" s="1611"/>
      <c r="L10" s="1611"/>
      <c r="M10" s="1611"/>
      <c r="N10" s="1611"/>
      <c r="O10" s="1612"/>
    </row>
    <row r="11" spans="2:17" ht="42" customHeight="1">
      <c r="C11" s="1051"/>
      <c r="D11" s="1629"/>
      <c r="E11" s="1630"/>
      <c r="F11" s="1630"/>
      <c r="G11" s="1629"/>
      <c r="H11" s="1626"/>
      <c r="I11" s="1008"/>
      <c r="J11" s="251" t="s">
        <v>1904</v>
      </c>
      <c r="K11" s="251" t="s">
        <v>1905</v>
      </c>
      <c r="L11" s="251" t="s">
        <v>1906</v>
      </c>
      <c r="M11" s="251" t="s">
        <v>1907</v>
      </c>
      <c r="N11" s="251" t="s">
        <v>1908</v>
      </c>
      <c r="O11" s="251" t="s">
        <v>1975</v>
      </c>
    </row>
    <row r="12" spans="2:17" ht="20.100000000000001" customHeight="1">
      <c r="B12" s="1036">
        <v>1</v>
      </c>
      <c r="C12" s="1021" t="s">
        <v>1948</v>
      </c>
      <c r="D12" s="1034">
        <v>53535692.906769998</v>
      </c>
      <c r="E12" s="1034">
        <v>49329535.126769997</v>
      </c>
      <c r="F12" s="1050">
        <v>137257.85999999999</v>
      </c>
      <c r="G12" s="1034">
        <v>4206157.78</v>
      </c>
      <c r="H12" s="1034">
        <v>1978933.16</v>
      </c>
      <c r="I12" s="311">
        <v>2227224.62</v>
      </c>
      <c r="J12" s="310">
        <v>220514.04</v>
      </c>
      <c r="K12" s="310">
        <v>357084.42</v>
      </c>
      <c r="L12" s="311">
        <v>295747.90000000002</v>
      </c>
      <c r="M12" s="310">
        <v>990263.57</v>
      </c>
      <c r="N12" s="310">
        <v>177033.99</v>
      </c>
      <c r="O12" s="1034">
        <v>186580.7</v>
      </c>
    </row>
    <row r="13" spans="2:17" ht="20.100000000000001" customHeight="1">
      <c r="B13" s="1013">
        <v>2</v>
      </c>
      <c r="C13" s="1013" t="s">
        <v>1976</v>
      </c>
      <c r="D13" s="310">
        <v>39048668.059999995</v>
      </c>
      <c r="E13" s="310">
        <v>36060792.829999998</v>
      </c>
      <c r="F13" s="311">
        <v>72870.09</v>
      </c>
      <c r="G13" s="310">
        <v>2987875.23</v>
      </c>
      <c r="H13" s="310">
        <v>1522588.91</v>
      </c>
      <c r="I13" s="311">
        <v>1465286.32</v>
      </c>
      <c r="J13" s="310">
        <v>108381.02</v>
      </c>
      <c r="K13" s="310">
        <v>250079.71</v>
      </c>
      <c r="L13" s="311">
        <v>182663.58</v>
      </c>
      <c r="M13" s="310">
        <v>630611.91</v>
      </c>
      <c r="N13" s="310">
        <v>133690.79</v>
      </c>
      <c r="O13" s="310">
        <v>159859.31</v>
      </c>
    </row>
    <row r="14" spans="2:17" ht="20.100000000000001" customHeight="1">
      <c r="B14" s="1026">
        <v>3</v>
      </c>
      <c r="C14" s="1026" t="s">
        <v>1977</v>
      </c>
      <c r="D14" s="310">
        <v>30885470.476137128</v>
      </c>
      <c r="E14" s="310">
        <v>28793441.825481024</v>
      </c>
      <c r="F14" s="311">
        <v>66588.442912272396</v>
      </c>
      <c r="G14" s="310">
        <v>2092028.6506561029</v>
      </c>
      <c r="H14" s="310">
        <v>1201820.4325949552</v>
      </c>
      <c r="I14" s="311">
        <v>890208.21806114772</v>
      </c>
      <c r="J14" s="310">
        <v>78880.280236356644</v>
      </c>
      <c r="K14" s="310">
        <v>133419.62902571505</v>
      </c>
      <c r="L14" s="311">
        <v>137554.6654520442</v>
      </c>
      <c r="M14" s="310">
        <v>293414.71250076272</v>
      </c>
      <c r="N14" s="310">
        <v>128210.3087555314</v>
      </c>
      <c r="O14" s="310">
        <v>118728.62209073754</v>
      </c>
    </row>
    <row r="15" spans="2:17" ht="32.1" customHeight="1">
      <c r="B15" s="1027">
        <v>4</v>
      </c>
      <c r="C15" s="1027" t="s">
        <v>1978</v>
      </c>
      <c r="D15" s="310">
        <v>9732343.5700000003</v>
      </c>
      <c r="E15" s="310">
        <v>9479632.5800000001</v>
      </c>
      <c r="F15" s="1054"/>
      <c r="G15" s="310">
        <v>252710.99</v>
      </c>
      <c r="H15" s="310">
        <v>160458.85999999999</v>
      </c>
      <c r="I15" s="1040">
        <v>92252.13</v>
      </c>
      <c r="J15" s="1044"/>
      <c r="K15" s="1044"/>
      <c r="L15" s="1054"/>
      <c r="M15" s="1044"/>
      <c r="N15" s="1044"/>
      <c r="O15" s="1044"/>
    </row>
    <row r="16" spans="2:17" ht="32.1" customHeight="1">
      <c r="B16" s="1027">
        <v>5</v>
      </c>
      <c r="C16" s="1027" t="s">
        <v>1979</v>
      </c>
      <c r="D16" s="310">
        <v>4544159.4000000004</v>
      </c>
      <c r="E16" s="310">
        <v>4159554.75</v>
      </c>
      <c r="F16" s="1054"/>
      <c r="G16" s="310">
        <v>384604.65</v>
      </c>
      <c r="H16" s="310">
        <v>254470.6</v>
      </c>
      <c r="I16" s="1040">
        <v>130134.05</v>
      </c>
      <c r="J16" s="1044"/>
      <c r="K16" s="1044"/>
      <c r="L16" s="1054"/>
      <c r="M16" s="1044"/>
      <c r="N16" s="1044"/>
      <c r="O16" s="1044"/>
    </row>
    <row r="17" spans="2:15" ht="32.1" customHeight="1">
      <c r="B17" s="1027">
        <v>6</v>
      </c>
      <c r="C17" s="1027" t="s">
        <v>1980</v>
      </c>
      <c r="D17" s="310">
        <v>3758053.65</v>
      </c>
      <c r="E17" s="310">
        <v>2768385.61</v>
      </c>
      <c r="F17" s="1054"/>
      <c r="G17" s="310">
        <v>989668.04</v>
      </c>
      <c r="H17" s="310">
        <v>474738.07</v>
      </c>
      <c r="I17" s="1040">
        <v>514929.97</v>
      </c>
      <c r="J17" s="1044"/>
      <c r="K17" s="1044"/>
      <c r="L17" s="1054"/>
      <c r="M17" s="1044"/>
      <c r="N17" s="1044"/>
      <c r="O17" s="1044"/>
    </row>
    <row r="18" spans="2:15" ht="20.100000000000001" customHeight="1">
      <c r="B18" s="1014">
        <v>7</v>
      </c>
      <c r="C18" s="1014" t="s">
        <v>1981</v>
      </c>
      <c r="D18" s="310">
        <v>-1573492.29</v>
      </c>
      <c r="E18" s="310">
        <v>-145465.72</v>
      </c>
      <c r="F18" s="311">
        <v>-4781.29</v>
      </c>
      <c r="G18" s="310">
        <v>-1428026.57</v>
      </c>
      <c r="H18" s="310">
        <v>-619171.53</v>
      </c>
      <c r="I18" s="311">
        <v>-808855.04000000004</v>
      </c>
      <c r="J18" s="310">
        <v>-31394.37</v>
      </c>
      <c r="K18" s="310">
        <v>-165129.14000000001</v>
      </c>
      <c r="L18" s="311">
        <v>-99886.24</v>
      </c>
      <c r="M18" s="310">
        <v>-418602.28</v>
      </c>
      <c r="N18" s="310">
        <v>-50619.62</v>
      </c>
      <c r="O18" s="310">
        <v>-43223.39</v>
      </c>
    </row>
    <row r="19" spans="2:15" ht="20.100000000000001" customHeight="1">
      <c r="B19" s="1014">
        <v>8</v>
      </c>
      <c r="C19" s="1014" t="s">
        <v>1982</v>
      </c>
      <c r="D19" s="1044"/>
      <c r="E19" s="1044"/>
      <c r="F19" s="1054"/>
      <c r="G19" s="1044"/>
      <c r="H19" s="1044"/>
      <c r="I19" s="1054"/>
      <c r="J19" s="1044"/>
      <c r="K19" s="1044"/>
      <c r="L19" s="1054"/>
      <c r="M19" s="1044"/>
      <c r="N19" s="1044"/>
      <c r="O19" s="1044"/>
    </row>
    <row r="20" spans="2:15" ht="32.1" customHeight="1">
      <c r="B20" s="1013">
        <v>9</v>
      </c>
      <c r="C20" s="1013" t="s">
        <v>1983</v>
      </c>
      <c r="D20" s="310">
        <v>30865974.93</v>
      </c>
      <c r="E20" s="310">
        <v>29523652.329999998</v>
      </c>
      <c r="F20" s="311">
        <v>62513.46</v>
      </c>
      <c r="G20" s="310">
        <v>1342322.6</v>
      </c>
      <c r="H20" s="310">
        <v>785486.53</v>
      </c>
      <c r="I20" s="311">
        <v>556836.07000000007</v>
      </c>
      <c r="J20" s="310">
        <v>63407.839999999997</v>
      </c>
      <c r="K20" s="310">
        <v>71218.990000000005</v>
      </c>
      <c r="L20" s="311">
        <v>74261.740000000005</v>
      </c>
      <c r="M20" s="310">
        <v>204369.6</v>
      </c>
      <c r="N20" s="310">
        <v>55389.72</v>
      </c>
      <c r="O20" s="310">
        <v>88188.18</v>
      </c>
    </row>
    <row r="21" spans="2:15" ht="20.100000000000001" customHeight="1">
      <c r="B21" s="1026">
        <v>10</v>
      </c>
      <c r="C21" s="1026" t="s">
        <v>1984</v>
      </c>
      <c r="D21" s="310">
        <v>28888765.43</v>
      </c>
      <c r="E21" s="310">
        <v>27720738.140000001</v>
      </c>
      <c r="F21" s="311">
        <v>61869.86</v>
      </c>
      <c r="G21" s="310">
        <v>1168027.29</v>
      </c>
      <c r="H21" s="310">
        <v>722158.45</v>
      </c>
      <c r="I21" s="311">
        <v>445868.83999999997</v>
      </c>
      <c r="J21" s="310">
        <v>61863.99</v>
      </c>
      <c r="K21" s="310">
        <v>67831.149999999994</v>
      </c>
      <c r="L21" s="311">
        <v>73086.33</v>
      </c>
      <c r="M21" s="310">
        <v>111956.37</v>
      </c>
      <c r="N21" s="310">
        <v>46308.06</v>
      </c>
      <c r="O21" s="310">
        <v>84822.94</v>
      </c>
    </row>
    <row r="22" spans="2:15" ht="20.100000000000001" customHeight="1">
      <c r="B22" s="1013">
        <v>11</v>
      </c>
      <c r="C22" s="1013" t="s">
        <v>1985</v>
      </c>
      <c r="D22" s="310">
        <v>28074032.160633266</v>
      </c>
      <c r="E22" s="310">
        <v>26391511.097022045</v>
      </c>
      <c r="F22" s="311">
        <v>54551.363138867899</v>
      </c>
      <c r="G22" s="310">
        <v>1682521.0636112196</v>
      </c>
      <c r="H22" s="310">
        <v>1042867.0310769308</v>
      </c>
      <c r="I22" s="311">
        <v>639654.03253428871</v>
      </c>
      <c r="J22" s="310">
        <v>58437.937357570641</v>
      </c>
      <c r="K22" s="310">
        <v>121147.90771266501</v>
      </c>
      <c r="L22" s="311">
        <v>66849.065845213117</v>
      </c>
      <c r="M22" s="310">
        <v>312479.09335012763</v>
      </c>
      <c r="N22" s="310">
        <v>27419.921382689787</v>
      </c>
      <c r="O22" s="310">
        <v>53320.106886022615</v>
      </c>
    </row>
    <row r="23" spans="2:15" ht="20.100000000000001" customHeight="1">
      <c r="B23" s="1026">
        <v>12</v>
      </c>
      <c r="C23" s="1026" t="s">
        <v>1984</v>
      </c>
      <c r="D23" s="310">
        <v>24287798.363581806</v>
      </c>
      <c r="E23" s="310">
        <v>23230958.824882347</v>
      </c>
      <c r="F23" s="311">
        <v>53970.997712203047</v>
      </c>
      <c r="G23" s="310">
        <v>1056839.5386994607</v>
      </c>
      <c r="H23" s="310">
        <v>743351.47452707868</v>
      </c>
      <c r="I23" s="311">
        <v>313488.06417238194</v>
      </c>
      <c r="J23" s="310">
        <v>55116.248075194773</v>
      </c>
      <c r="K23" s="310">
        <v>56261.808823523854</v>
      </c>
      <c r="L23" s="311">
        <v>55798.745018688613</v>
      </c>
      <c r="M23" s="310">
        <v>76403.392557389714</v>
      </c>
      <c r="N23" s="310">
        <v>24239.196421893001</v>
      </c>
      <c r="O23" s="310">
        <v>45668.673275692003</v>
      </c>
    </row>
    <row r="24" spans="2:15" ht="20.100000000000001" customHeight="1">
      <c r="B24" s="1014">
        <v>13</v>
      </c>
      <c r="C24" s="1014" t="s">
        <v>1986</v>
      </c>
      <c r="D24" s="310">
        <v>4637791.16</v>
      </c>
      <c r="E24" s="310">
        <v>4465634.37</v>
      </c>
      <c r="F24" s="311">
        <v>5049.62</v>
      </c>
      <c r="G24" s="310">
        <v>172156.79</v>
      </c>
      <c r="H24" s="310">
        <v>78980.13</v>
      </c>
      <c r="I24" s="311">
        <v>93176.66</v>
      </c>
      <c r="J24" s="310">
        <v>12708.87</v>
      </c>
      <c r="K24" s="310">
        <v>12401.12</v>
      </c>
      <c r="L24" s="311">
        <v>7492.34</v>
      </c>
      <c r="M24" s="310">
        <v>5838.34</v>
      </c>
      <c r="N24" s="310">
        <v>27229.7</v>
      </c>
      <c r="O24" s="310">
        <v>27506.29</v>
      </c>
    </row>
    <row r="25" spans="2:15" ht="20.100000000000001" customHeight="1" thickBot="1">
      <c r="B25" s="312">
        <v>14</v>
      </c>
      <c r="C25" s="1053" t="s">
        <v>1933</v>
      </c>
      <c r="D25" s="314">
        <v>0</v>
      </c>
      <c r="E25" s="314">
        <v>0</v>
      </c>
      <c r="F25" s="315">
        <v>0</v>
      </c>
      <c r="G25" s="314">
        <v>0</v>
      </c>
      <c r="H25" s="314">
        <v>0</v>
      </c>
      <c r="I25" s="315">
        <v>0</v>
      </c>
      <c r="J25" s="314">
        <v>0</v>
      </c>
      <c r="K25" s="314">
        <v>0</v>
      </c>
      <c r="L25" s="315">
        <v>0</v>
      </c>
      <c r="M25" s="314">
        <v>0</v>
      </c>
      <c r="N25" s="314">
        <v>0</v>
      </c>
      <c r="O25" s="314">
        <v>0</v>
      </c>
    </row>
    <row r="26" spans="2:15" ht="15" customHeight="1" thickTop="1">
      <c r="C26" s="512"/>
      <c r="D26" s="578"/>
      <c r="E26" s="578"/>
      <c r="F26" s="578"/>
      <c r="G26" s="578"/>
      <c r="H26" s="578"/>
      <c r="I26" s="578"/>
      <c r="J26" s="578"/>
      <c r="K26" s="578"/>
      <c r="L26" s="578"/>
      <c r="M26" s="578"/>
      <c r="N26" s="578"/>
      <c r="O26" s="578"/>
    </row>
    <row r="27" spans="2:15" ht="15" customHeight="1">
      <c r="C27" s="1"/>
      <c r="D27" s="1"/>
      <c r="E27" s="1"/>
      <c r="F27" s="1"/>
      <c r="G27" s="1"/>
      <c r="H27" s="1"/>
      <c r="I27" s="1"/>
      <c r="J27" s="1"/>
      <c r="K27" s="1"/>
      <c r="L27" s="1"/>
      <c r="M27" s="1"/>
      <c r="N27" s="1"/>
      <c r="O27" s="1"/>
    </row>
  </sheetData>
  <mergeCells count="12">
    <mergeCell ref="H10:H11"/>
    <mergeCell ref="I10:O10"/>
    <mergeCell ref="G9:O9"/>
    <mergeCell ref="B2:C2"/>
    <mergeCell ref="D6:O6"/>
    <mergeCell ref="D8:O8"/>
    <mergeCell ref="E9:F9"/>
    <mergeCell ref="D10:D11"/>
    <mergeCell ref="E10:E11"/>
    <mergeCell ref="F10:F11"/>
    <mergeCell ref="G10:G11"/>
    <mergeCell ref="B3:C3"/>
  </mergeCells>
  <hyperlinks>
    <hyperlink ref="Q6" location="INDEX!B10" display="Back to index" xr:uid="{00000000-0004-0000-2D00-000000000000}"/>
  </hyperlink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D1005D"/>
  </sheetPr>
  <dimension ref="B1:G24"/>
  <sheetViews>
    <sheetView showGridLines="0" showZeros="0" zoomScaleNormal="100" workbookViewId="0">
      <selection activeCell="D1" sqref="D1:E1048576"/>
    </sheetView>
  </sheetViews>
  <sheetFormatPr defaultRowHeight="15" customHeight="1"/>
  <cols>
    <col min="1" max="1" width="12.7109375" style="2" customWidth="1"/>
    <col min="2" max="2" width="7.7109375" style="2" customWidth="1"/>
    <col min="3" max="3" width="56" style="2" customWidth="1"/>
    <col min="4" max="5" width="24.7109375" style="2" customWidth="1"/>
    <col min="6" max="6" width="8.85546875" style="2" customWidth="1"/>
    <col min="7" max="7" width="14.28515625" style="2" customWidth="1"/>
    <col min="8" max="16384" width="9.140625" style="2"/>
  </cols>
  <sheetData>
    <row r="1" spans="2:7" ht="15" customHeight="1">
      <c r="C1" s="39"/>
    </row>
    <row r="2" spans="2:7" ht="15" customHeight="1">
      <c r="B2" s="1527" t="s">
        <v>2169</v>
      </c>
      <c r="C2" s="1527"/>
      <c r="D2" s="1000" t="s">
        <v>477</v>
      </c>
    </row>
    <row r="3" spans="2:7" ht="15" customHeight="1">
      <c r="B3" s="1527" t="s">
        <v>1987</v>
      </c>
      <c r="C3" s="1527"/>
    </row>
    <row r="4" spans="2:7" ht="15" customHeight="1">
      <c r="B4" s="1010" t="s">
        <v>1676</v>
      </c>
    </row>
    <row r="5" spans="2:7" ht="15" customHeight="1">
      <c r="C5" s="1010"/>
    </row>
    <row r="6" spans="2:7" ht="15" customHeight="1">
      <c r="D6" s="1502" t="s">
        <v>2114</v>
      </c>
      <c r="E6" s="1502"/>
      <c r="G6" s="1443" t="s">
        <v>2234</v>
      </c>
    </row>
    <row r="7" spans="2:7" s="218" customFormat="1" ht="15" customHeight="1">
      <c r="D7" s="780" t="s">
        <v>84</v>
      </c>
      <c r="E7" s="780" t="s">
        <v>85</v>
      </c>
    </row>
    <row r="8" spans="2:7" ht="56.25" customHeight="1">
      <c r="C8" s="1051"/>
      <c r="D8" s="1048" t="s">
        <v>1948</v>
      </c>
      <c r="E8" s="1048" t="s">
        <v>1988</v>
      </c>
    </row>
    <row r="9" spans="2:7" ht="20.100000000000001" customHeight="1">
      <c r="B9" s="1059">
        <v>1</v>
      </c>
      <c r="C9" s="1057" t="s">
        <v>1989</v>
      </c>
      <c r="D9" s="1034">
        <v>5548122.6567267794</v>
      </c>
      <c r="E9" s="1060"/>
    </row>
    <row r="10" spans="2:7" ht="20.100000000000001" customHeight="1">
      <c r="B10" s="1014">
        <v>2</v>
      </c>
      <c r="C10" s="1014" t="s">
        <v>1990</v>
      </c>
      <c r="D10" s="310">
        <v>1312697.0773935437</v>
      </c>
      <c r="E10" s="1044"/>
    </row>
    <row r="11" spans="2:7" ht="20.100000000000001" customHeight="1">
      <c r="B11" s="1013">
        <v>3</v>
      </c>
      <c r="C11" s="1013" t="s">
        <v>1991</v>
      </c>
      <c r="D11" s="310">
        <v>2654661.956499509</v>
      </c>
      <c r="E11" s="1044"/>
    </row>
    <row r="12" spans="2:7" ht="20.100000000000001" customHeight="1">
      <c r="B12" s="1013">
        <v>4</v>
      </c>
      <c r="C12" s="1013" t="s">
        <v>1992</v>
      </c>
      <c r="D12" s="310">
        <v>671342.47473233205</v>
      </c>
      <c r="E12" s="1044"/>
    </row>
    <row r="13" spans="2:7" ht="20.100000000000001" customHeight="1">
      <c r="B13" s="1013">
        <v>5</v>
      </c>
      <c r="C13" s="1013" t="s">
        <v>1993</v>
      </c>
      <c r="D13" s="310">
        <v>576896.66250709095</v>
      </c>
      <c r="E13" s="1044"/>
    </row>
    <row r="14" spans="2:7" ht="20.100000000000001" customHeight="1">
      <c r="B14" s="1013">
        <v>6</v>
      </c>
      <c r="C14" s="1013" t="s">
        <v>1994</v>
      </c>
      <c r="D14" s="310">
        <v>0</v>
      </c>
      <c r="E14" s="310"/>
    </row>
    <row r="15" spans="2:7" ht="20.100000000000001" customHeight="1">
      <c r="B15" s="1013">
        <v>7</v>
      </c>
      <c r="C15" s="1013" t="s">
        <v>1995</v>
      </c>
      <c r="D15" s="1039">
        <v>202011.49302139049</v>
      </c>
      <c r="E15" s="1039"/>
    </row>
    <row r="16" spans="2:7" ht="20.100000000000001" customHeight="1">
      <c r="B16" s="1013">
        <v>8</v>
      </c>
      <c r="C16" s="1013" t="s">
        <v>1996</v>
      </c>
      <c r="D16" s="1039">
        <v>464388.45078114502</v>
      </c>
      <c r="E16" s="1039"/>
    </row>
    <row r="17" spans="2:5" ht="20.100000000000001" customHeight="1">
      <c r="B17" s="1013">
        <v>9</v>
      </c>
      <c r="C17" s="1013" t="s">
        <v>1997</v>
      </c>
      <c r="D17" s="310">
        <v>0</v>
      </c>
      <c r="E17" s="310"/>
    </row>
    <row r="18" spans="2:5" ht="20.100000000000001" customHeight="1">
      <c r="B18" s="1013">
        <v>10</v>
      </c>
      <c r="C18" s="1013" t="s">
        <v>1998</v>
      </c>
      <c r="D18" s="310">
        <v>638704.33297638199</v>
      </c>
      <c r="E18" s="310"/>
    </row>
    <row r="19" spans="2:5" ht="20.100000000000001" customHeight="1">
      <c r="B19" s="1013">
        <v>11</v>
      </c>
      <c r="C19" s="1013" t="s">
        <v>1999</v>
      </c>
      <c r="D19" s="310">
        <v>101318.54248116874</v>
      </c>
      <c r="E19" s="310"/>
    </row>
    <row r="20" spans="2:5" ht="20.100000000000001" customHeight="1">
      <c r="B20" s="1013">
        <v>12</v>
      </c>
      <c r="C20" s="1013" t="s">
        <v>2000</v>
      </c>
      <c r="D20" s="310">
        <v>0</v>
      </c>
      <c r="E20" s="310"/>
    </row>
    <row r="21" spans="2:5" ht="20.100000000000001" customHeight="1" thickBot="1">
      <c r="B21" s="1031">
        <v>14</v>
      </c>
      <c r="C21" s="1058" t="s">
        <v>2001</v>
      </c>
      <c r="D21" s="314">
        <v>4206157.7776208147</v>
      </c>
      <c r="E21" s="314"/>
    </row>
    <row r="22" spans="2:5" ht="6" customHeight="1" thickTop="1">
      <c r="C22" s="512"/>
      <c r="D22" s="578"/>
      <c r="E22" s="578"/>
    </row>
    <row r="23" spans="2:5" ht="15" customHeight="1">
      <c r="B23" s="154" t="s">
        <v>2112</v>
      </c>
    </row>
    <row r="24" spans="2:5" ht="15" customHeight="1">
      <c r="B24" s="154" t="s">
        <v>2113</v>
      </c>
    </row>
  </sheetData>
  <mergeCells count="3">
    <mergeCell ref="D6:E6"/>
    <mergeCell ref="B2:C2"/>
    <mergeCell ref="B3:C3"/>
  </mergeCells>
  <hyperlinks>
    <hyperlink ref="G6" location="INDEX!B10" display="Back to index" xr:uid="{00000000-0004-0000-2E00-000000000000}"/>
  </hyperlink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D1005D"/>
  </sheetPr>
  <dimension ref="B1:G18"/>
  <sheetViews>
    <sheetView showGridLines="0" showZeros="0" zoomScaleNormal="100" workbookViewId="0">
      <selection activeCell="D1" sqref="D1:E1048576"/>
    </sheetView>
  </sheetViews>
  <sheetFormatPr defaultRowHeight="15" customHeight="1"/>
  <cols>
    <col min="1" max="1" width="12.7109375" style="2" customWidth="1"/>
    <col min="2" max="2" width="7.7109375" style="2" customWidth="1"/>
    <col min="3" max="3" width="56" style="2" customWidth="1"/>
    <col min="4" max="5" width="19.7109375" style="2" customWidth="1"/>
    <col min="6" max="6" width="8.85546875" style="2" customWidth="1"/>
    <col min="7" max="7" width="16.28515625" style="2" customWidth="1"/>
    <col min="8" max="16384" width="9.140625" style="2"/>
  </cols>
  <sheetData>
    <row r="1" spans="2:7" ht="15" customHeight="1">
      <c r="C1" s="39"/>
    </row>
    <row r="2" spans="2:7" ht="15" customHeight="1">
      <c r="B2" s="1527" t="s">
        <v>2170</v>
      </c>
      <c r="C2" s="1527"/>
      <c r="D2" s="1000" t="s">
        <v>477</v>
      </c>
    </row>
    <row r="3" spans="2:7" ht="15" customHeight="1">
      <c r="B3" s="1527" t="s">
        <v>2002</v>
      </c>
      <c r="C3" s="1527"/>
    </row>
    <row r="4" spans="2:7" ht="15" customHeight="1">
      <c r="B4" s="1010" t="s">
        <v>1676</v>
      </c>
    </row>
    <row r="5" spans="2:7" ht="15" customHeight="1">
      <c r="C5" s="1010"/>
    </row>
    <row r="6" spans="2:7" ht="15" customHeight="1">
      <c r="D6" s="1502" t="s">
        <v>2114</v>
      </c>
      <c r="E6" s="1502"/>
      <c r="G6" s="1443" t="s">
        <v>2234</v>
      </c>
    </row>
    <row r="7" spans="2:7" s="218" customFormat="1" ht="15" customHeight="1">
      <c r="D7" s="780" t="s">
        <v>84</v>
      </c>
      <c r="E7" s="780" t="s">
        <v>85</v>
      </c>
    </row>
    <row r="8" spans="2:7" s="218" customFormat="1" ht="30.75" customHeight="1">
      <c r="D8" s="1544" t="s">
        <v>2003</v>
      </c>
      <c r="E8" s="1544"/>
    </row>
    <row r="9" spans="2:7" ht="56.25" customHeight="1">
      <c r="C9" s="1051"/>
      <c r="D9" s="1048" t="s">
        <v>2004</v>
      </c>
      <c r="E9" s="1048" t="s">
        <v>2005</v>
      </c>
    </row>
    <row r="10" spans="2:7" ht="20.100000000000001" customHeight="1">
      <c r="B10" s="1045">
        <v>1</v>
      </c>
      <c r="C10" s="1021" t="s">
        <v>2006</v>
      </c>
      <c r="D10" s="1034"/>
      <c r="E10" s="1061"/>
    </row>
    <row r="11" spans="2:7" ht="20.100000000000001" customHeight="1">
      <c r="B11" s="1046">
        <v>2</v>
      </c>
      <c r="C11" s="1014" t="s">
        <v>2007</v>
      </c>
      <c r="D11" s="310">
        <v>1086281</v>
      </c>
      <c r="E11" s="1039">
        <v>-194857</v>
      </c>
    </row>
    <row r="12" spans="2:7" ht="20.100000000000001" customHeight="1">
      <c r="B12" s="1062">
        <v>3</v>
      </c>
      <c r="C12" s="1013" t="s">
        <v>2008</v>
      </c>
      <c r="D12" s="310">
        <v>454921</v>
      </c>
      <c r="E12" s="1039">
        <v>-74564</v>
      </c>
    </row>
    <row r="13" spans="2:7" ht="20.100000000000001" customHeight="1">
      <c r="B13" s="1062">
        <v>4</v>
      </c>
      <c r="C13" s="1013" t="s">
        <v>2009</v>
      </c>
      <c r="D13" s="310">
        <v>617470</v>
      </c>
      <c r="E13" s="1039">
        <v>-116543</v>
      </c>
    </row>
    <row r="14" spans="2:7" ht="20.100000000000001" customHeight="1">
      <c r="B14" s="1062">
        <v>5</v>
      </c>
      <c r="C14" s="1013" t="s">
        <v>2010</v>
      </c>
      <c r="D14" s="310">
        <v>13890</v>
      </c>
      <c r="E14" s="1039">
        <v>-3750</v>
      </c>
    </row>
    <row r="15" spans="2:7" ht="20.100000000000001" customHeight="1">
      <c r="B15" s="1062">
        <v>6</v>
      </c>
      <c r="C15" s="1013" t="s">
        <v>2011</v>
      </c>
      <c r="D15" s="310">
        <v>0</v>
      </c>
      <c r="E15" s="310">
        <v>0</v>
      </c>
    </row>
    <row r="16" spans="2:7" ht="20.100000000000001" customHeight="1">
      <c r="B16" s="1062">
        <v>7</v>
      </c>
      <c r="C16" s="1013" t="s">
        <v>2012</v>
      </c>
      <c r="D16" s="1039">
        <v>0</v>
      </c>
      <c r="E16" s="1039">
        <v>0</v>
      </c>
    </row>
    <row r="17" spans="2:5" ht="20.100000000000001" customHeight="1" thickBot="1">
      <c r="B17" s="1063">
        <v>8</v>
      </c>
      <c r="C17" s="1058" t="s">
        <v>2</v>
      </c>
      <c r="D17" s="1064">
        <v>1086281</v>
      </c>
      <c r="E17" s="1064">
        <v>-194857</v>
      </c>
    </row>
    <row r="18" spans="2:5" ht="15" customHeight="1" thickTop="1">
      <c r="C18" s="512"/>
      <c r="D18" s="578"/>
      <c r="E18" s="578"/>
    </row>
  </sheetData>
  <mergeCells count="4">
    <mergeCell ref="B2:C2"/>
    <mergeCell ref="D6:E6"/>
    <mergeCell ref="D8:E8"/>
    <mergeCell ref="B3:C3"/>
  </mergeCells>
  <hyperlinks>
    <hyperlink ref="G6" location="INDEX!B10" display="Back to index" xr:uid="{00000000-0004-0000-2F00-000000000000}"/>
  </hyperlinks>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D1005D"/>
  </sheetPr>
  <dimension ref="B1:Q20"/>
  <sheetViews>
    <sheetView showGridLines="0" showZeros="0" zoomScaleNormal="100" workbookViewId="0">
      <selection activeCell="D1" sqref="D1:O1048576"/>
    </sheetView>
  </sheetViews>
  <sheetFormatPr defaultRowHeight="15" customHeight="1"/>
  <cols>
    <col min="1" max="1" width="12.7109375" style="2" customWidth="1"/>
    <col min="2" max="2" width="7.7109375" style="2" customWidth="1"/>
    <col min="3" max="3" width="34" style="2" customWidth="1"/>
    <col min="4" max="15" width="11.42578125" style="2" customWidth="1"/>
    <col min="16" max="16" width="8.85546875" style="2" customWidth="1"/>
    <col min="17" max="17" width="15.140625" style="2" customWidth="1"/>
    <col min="18" max="16384" width="9.140625" style="2"/>
  </cols>
  <sheetData>
    <row r="1" spans="2:17" ht="15" customHeight="1">
      <c r="C1" s="39"/>
    </row>
    <row r="2" spans="2:17" ht="15" customHeight="1">
      <c r="B2" s="1527" t="s">
        <v>2171</v>
      </c>
      <c r="C2" s="1527"/>
      <c r="D2" s="1000" t="s">
        <v>477</v>
      </c>
    </row>
    <row r="3" spans="2:17" ht="15" customHeight="1">
      <c r="B3" s="1527" t="s">
        <v>2013</v>
      </c>
      <c r="C3" s="1527"/>
      <c r="D3" s="1527"/>
      <c r="E3" s="1527"/>
      <c r="F3" s="1527"/>
      <c r="G3" s="1527"/>
    </row>
    <row r="4" spans="2:17" ht="15" customHeight="1">
      <c r="B4" s="1010" t="s">
        <v>1676</v>
      </c>
    </row>
    <row r="5" spans="2:17" ht="15" customHeight="1">
      <c r="C5" s="1010"/>
    </row>
    <row r="6" spans="2:17" ht="15" customHeight="1">
      <c r="D6" s="1502" t="s">
        <v>2114</v>
      </c>
      <c r="E6" s="1502"/>
      <c r="F6" s="1502"/>
      <c r="G6" s="1502"/>
      <c r="H6" s="1502"/>
      <c r="I6" s="1502"/>
      <c r="J6" s="1502"/>
      <c r="K6" s="1502"/>
      <c r="L6" s="1502"/>
      <c r="M6" s="1502"/>
      <c r="N6" s="1502"/>
      <c r="O6" s="1502"/>
      <c r="Q6" s="1443" t="s">
        <v>2234</v>
      </c>
    </row>
    <row r="7" spans="2:17" s="218" customFormat="1" ht="15" customHeight="1">
      <c r="D7" s="780" t="s">
        <v>84</v>
      </c>
      <c r="E7" s="780" t="s">
        <v>85</v>
      </c>
      <c r="F7" s="780" t="s">
        <v>86</v>
      </c>
      <c r="G7" s="780" t="s">
        <v>87</v>
      </c>
      <c r="H7" s="780" t="s">
        <v>88</v>
      </c>
      <c r="I7" s="780" t="s">
        <v>89</v>
      </c>
      <c r="J7" s="780" t="s">
        <v>90</v>
      </c>
      <c r="K7" s="780" t="s">
        <v>451</v>
      </c>
      <c r="L7" s="780" t="s">
        <v>452</v>
      </c>
      <c r="M7" s="780" t="s">
        <v>453</v>
      </c>
      <c r="N7" s="780" t="s">
        <v>454</v>
      </c>
      <c r="O7" s="780" t="s">
        <v>455</v>
      </c>
    </row>
    <row r="8" spans="2:17" ht="20.100000000000001" customHeight="1">
      <c r="C8" s="306"/>
      <c r="D8" s="1607" t="s">
        <v>2014</v>
      </c>
      <c r="E8" s="1609"/>
      <c r="F8" s="1005" t="s">
        <v>2015</v>
      </c>
      <c r="G8" s="1004"/>
      <c r="H8" s="1004"/>
      <c r="I8" s="1004"/>
      <c r="J8" s="1004"/>
      <c r="K8" s="1004"/>
      <c r="L8" s="1004"/>
      <c r="M8" s="1004"/>
      <c r="N8" s="1004"/>
      <c r="O8" s="1009"/>
    </row>
    <row r="9" spans="2:17" ht="35.1" customHeight="1">
      <c r="C9" s="306"/>
      <c r="D9" s="1631"/>
      <c r="E9" s="1632"/>
      <c r="F9" s="1066"/>
      <c r="G9" s="1065"/>
      <c r="H9" s="1610" t="s">
        <v>2016</v>
      </c>
      <c r="I9" s="1611"/>
      <c r="J9" s="1610" t="s">
        <v>2017</v>
      </c>
      <c r="K9" s="1611"/>
      <c r="L9" s="1610" t="s">
        <v>2018</v>
      </c>
      <c r="M9" s="1612"/>
      <c r="N9" s="1610" t="s">
        <v>2019</v>
      </c>
      <c r="O9" s="1612"/>
    </row>
    <row r="10" spans="2:17" ht="48" customHeight="1">
      <c r="C10" s="1051"/>
      <c r="D10" s="1049" t="s">
        <v>1948</v>
      </c>
      <c r="E10" s="1049" t="s">
        <v>2020</v>
      </c>
      <c r="F10" s="1049" t="s">
        <v>2004</v>
      </c>
      <c r="G10" s="1049" t="s">
        <v>2005</v>
      </c>
      <c r="H10" s="1049" t="s">
        <v>2004</v>
      </c>
      <c r="I10" s="1049" t="s">
        <v>2005</v>
      </c>
      <c r="J10" s="1049" t="s">
        <v>2004</v>
      </c>
      <c r="K10" s="1049" t="s">
        <v>2005</v>
      </c>
      <c r="L10" s="1049" t="s">
        <v>2004</v>
      </c>
      <c r="M10" s="1049" t="s">
        <v>2005</v>
      </c>
      <c r="N10" s="1049" t="s">
        <v>2004</v>
      </c>
      <c r="O10" s="1049" t="s">
        <v>2005</v>
      </c>
    </row>
    <row r="11" spans="2:17" ht="32.1" customHeight="1">
      <c r="B11" s="1045">
        <v>1</v>
      </c>
      <c r="C11" s="1021" t="s">
        <v>2021</v>
      </c>
      <c r="D11" s="1034"/>
      <c r="E11" s="1034"/>
      <c r="F11" s="1050"/>
      <c r="G11" s="1034"/>
      <c r="H11" s="1034"/>
      <c r="I11" s="311"/>
      <c r="J11" s="310"/>
      <c r="K11" s="310"/>
      <c r="L11" s="311"/>
      <c r="M11" s="310"/>
      <c r="N11" s="310"/>
      <c r="O11" s="1034"/>
    </row>
    <row r="12" spans="2:17" s="41" customFormat="1" ht="32.1" customHeight="1">
      <c r="B12" s="1046">
        <v>2</v>
      </c>
      <c r="C12" s="1014" t="s">
        <v>2022</v>
      </c>
      <c r="D12" s="310">
        <v>1296558</v>
      </c>
      <c r="E12" s="310">
        <v>-300229</v>
      </c>
      <c r="F12" s="310">
        <v>1086281</v>
      </c>
      <c r="G12" s="310">
        <v>-194857</v>
      </c>
      <c r="H12" s="310">
        <v>302092</v>
      </c>
      <c r="I12" s="310">
        <v>-10689</v>
      </c>
      <c r="J12" s="310">
        <v>423410</v>
      </c>
      <c r="K12" s="310">
        <v>-56405</v>
      </c>
      <c r="L12" s="310">
        <v>360779</v>
      </c>
      <c r="M12" s="310">
        <v>-127763</v>
      </c>
      <c r="N12" s="310">
        <v>1086281</v>
      </c>
      <c r="O12" s="310">
        <v>-194857</v>
      </c>
    </row>
    <row r="13" spans="2:17" ht="20.100000000000001" customHeight="1">
      <c r="B13" s="1052">
        <v>3</v>
      </c>
      <c r="C13" s="1013" t="s">
        <v>2008</v>
      </c>
      <c r="D13" s="1039">
        <v>542569</v>
      </c>
      <c r="E13" s="1039">
        <v>-123180</v>
      </c>
      <c r="F13" s="1039">
        <v>454921</v>
      </c>
      <c r="G13" s="1039">
        <v>-74564</v>
      </c>
      <c r="H13" s="1039">
        <v>162928</v>
      </c>
      <c r="I13" s="1039">
        <v>-2581</v>
      </c>
      <c r="J13" s="1039">
        <v>182167</v>
      </c>
      <c r="K13" s="1039">
        <v>-23823</v>
      </c>
      <c r="L13" s="1039">
        <v>109826</v>
      </c>
      <c r="M13" s="1039">
        <v>-48160</v>
      </c>
      <c r="N13" s="1039">
        <v>454921</v>
      </c>
      <c r="O13" s="1039">
        <v>-74564</v>
      </c>
    </row>
    <row r="14" spans="2:17" ht="20.100000000000001" customHeight="1">
      <c r="B14" s="1052">
        <v>4</v>
      </c>
      <c r="C14" s="1013" t="s">
        <v>2023</v>
      </c>
      <c r="D14" s="1039">
        <v>740099</v>
      </c>
      <c r="E14" s="1039">
        <v>-173299</v>
      </c>
      <c r="F14" s="1040">
        <v>617470</v>
      </c>
      <c r="G14" s="1039">
        <v>-116543</v>
      </c>
      <c r="H14" s="1039">
        <v>129889</v>
      </c>
      <c r="I14" s="1040">
        <v>-8086</v>
      </c>
      <c r="J14" s="1039">
        <v>236797</v>
      </c>
      <c r="K14" s="1039">
        <v>-29023</v>
      </c>
      <c r="L14" s="1040">
        <v>250784</v>
      </c>
      <c r="M14" s="1039">
        <v>-79434</v>
      </c>
      <c r="N14" s="1039">
        <v>617470</v>
      </c>
      <c r="O14" s="1039">
        <v>-116543</v>
      </c>
    </row>
    <row r="15" spans="2:17" ht="20.100000000000001" customHeight="1">
      <c r="B15" s="1052">
        <v>5</v>
      </c>
      <c r="C15" s="1013" t="s">
        <v>2010</v>
      </c>
      <c r="D15" s="1039">
        <v>13890</v>
      </c>
      <c r="E15" s="1039">
        <v>-3750</v>
      </c>
      <c r="F15" s="1040">
        <v>13890</v>
      </c>
      <c r="G15" s="1039">
        <v>-3750</v>
      </c>
      <c r="H15" s="1039">
        <v>9275</v>
      </c>
      <c r="I15" s="1040">
        <v>-22</v>
      </c>
      <c r="J15" s="1039">
        <v>4446</v>
      </c>
      <c r="K15" s="1039">
        <v>-3559</v>
      </c>
      <c r="L15" s="1040">
        <v>169</v>
      </c>
      <c r="M15" s="1039">
        <v>-169</v>
      </c>
      <c r="N15" s="1039">
        <v>13890</v>
      </c>
      <c r="O15" s="1039">
        <v>-3750</v>
      </c>
    </row>
    <row r="16" spans="2:17" ht="20.100000000000001" customHeight="1">
      <c r="B16" s="1052">
        <v>6</v>
      </c>
      <c r="C16" s="1013" t="s">
        <v>2011</v>
      </c>
      <c r="D16" s="1039">
        <v>0</v>
      </c>
      <c r="E16" s="1039">
        <v>0</v>
      </c>
      <c r="F16" s="1040">
        <v>0</v>
      </c>
      <c r="G16" s="1039">
        <v>0</v>
      </c>
      <c r="H16" s="1039">
        <v>0</v>
      </c>
      <c r="I16" s="1040">
        <v>0</v>
      </c>
      <c r="J16" s="1039">
        <v>0</v>
      </c>
      <c r="K16" s="1039">
        <v>0</v>
      </c>
      <c r="L16" s="1040">
        <v>0</v>
      </c>
      <c r="M16" s="1039">
        <v>0</v>
      </c>
      <c r="N16" s="1039">
        <v>0</v>
      </c>
      <c r="O16" s="1039">
        <v>0</v>
      </c>
    </row>
    <row r="17" spans="2:15" ht="20.100000000000001" customHeight="1">
      <c r="B17" s="1052">
        <v>7</v>
      </c>
      <c r="C17" s="1013" t="s">
        <v>2012</v>
      </c>
      <c r="D17" s="1039">
        <v>0</v>
      </c>
      <c r="E17" s="1039">
        <v>0</v>
      </c>
      <c r="F17" s="1040">
        <v>0</v>
      </c>
      <c r="G17" s="1039">
        <v>0</v>
      </c>
      <c r="H17" s="1039">
        <v>0</v>
      </c>
      <c r="I17" s="1040">
        <v>0</v>
      </c>
      <c r="J17" s="1039">
        <v>0</v>
      </c>
      <c r="K17" s="1039">
        <v>0</v>
      </c>
      <c r="L17" s="1040">
        <v>0</v>
      </c>
      <c r="M17" s="1039">
        <v>0</v>
      </c>
      <c r="N17" s="1039">
        <v>0</v>
      </c>
      <c r="O17" s="1039">
        <v>0</v>
      </c>
    </row>
    <row r="18" spans="2:15" ht="20.100000000000001" customHeight="1" thickBot="1">
      <c r="B18" s="1063">
        <v>8</v>
      </c>
      <c r="C18" s="1058" t="s">
        <v>82</v>
      </c>
      <c r="D18" s="1064">
        <v>1296558</v>
      </c>
      <c r="E18" s="1064">
        <v>-300229</v>
      </c>
      <c r="F18" s="1064">
        <v>1086281</v>
      </c>
      <c r="G18" s="1064">
        <v>-194857</v>
      </c>
      <c r="H18" s="1064">
        <v>302092</v>
      </c>
      <c r="I18" s="1064">
        <v>-10689</v>
      </c>
      <c r="J18" s="1064">
        <v>423410</v>
      </c>
      <c r="K18" s="1064">
        <v>-56405</v>
      </c>
      <c r="L18" s="1064">
        <v>360779</v>
      </c>
      <c r="M18" s="1064">
        <v>-127763</v>
      </c>
      <c r="N18" s="1064">
        <v>1086281</v>
      </c>
      <c r="O18" s="1064">
        <v>-194857</v>
      </c>
    </row>
    <row r="19" spans="2:15" ht="15" customHeight="1" thickTop="1">
      <c r="C19" s="512"/>
      <c r="D19" s="578"/>
      <c r="E19" s="578"/>
      <c r="F19" s="578"/>
      <c r="G19" s="578"/>
      <c r="H19" s="578"/>
      <c r="I19" s="578"/>
      <c r="J19" s="578"/>
      <c r="K19" s="578"/>
      <c r="L19" s="578"/>
      <c r="M19" s="578"/>
      <c r="N19" s="578"/>
      <c r="O19" s="578"/>
    </row>
    <row r="20" spans="2:15" ht="15" customHeight="1">
      <c r="C20" s="1"/>
      <c r="D20" s="1"/>
      <c r="E20" s="1"/>
      <c r="F20" s="1"/>
      <c r="G20" s="1"/>
      <c r="H20" s="1"/>
      <c r="I20" s="1"/>
      <c r="J20" s="1"/>
      <c r="K20" s="1"/>
      <c r="L20" s="1"/>
      <c r="M20" s="1"/>
      <c r="N20" s="1"/>
      <c r="O20" s="1"/>
    </row>
  </sheetData>
  <mergeCells count="8">
    <mergeCell ref="B2:C2"/>
    <mergeCell ref="D6:O6"/>
    <mergeCell ref="D8:E9"/>
    <mergeCell ref="H9:I9"/>
    <mergeCell ref="J9:K9"/>
    <mergeCell ref="L9:M9"/>
    <mergeCell ref="N9:O9"/>
    <mergeCell ref="B3:G3"/>
  </mergeCells>
  <hyperlinks>
    <hyperlink ref="Q6" location="INDEX!B10" display="Back to index" xr:uid="{00000000-0004-0000-3000-000000000000}"/>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D1005D"/>
    <pageSetUpPr fitToPage="1"/>
  </sheetPr>
  <dimension ref="A1:W100"/>
  <sheetViews>
    <sheetView showGridLines="0" showZeros="0" topLeftCell="A22" zoomScaleNormal="100" workbookViewId="0">
      <selection activeCell="G24" sqref="G24"/>
    </sheetView>
  </sheetViews>
  <sheetFormatPr defaultColWidth="9.140625" defaultRowHeight="14.25" customHeight="1"/>
  <cols>
    <col min="1" max="1" width="12.7109375" style="422" customWidth="1"/>
    <col min="2" max="2" width="28.7109375" style="422" customWidth="1"/>
    <col min="3" max="3" width="12.7109375" style="422" customWidth="1"/>
    <col min="4" max="4" width="15.7109375" style="422" customWidth="1"/>
    <col min="5" max="5" width="20.7109375" style="422" customWidth="1"/>
    <col min="6" max="7" width="12.7109375" style="422" customWidth="1"/>
    <col min="8" max="8" width="10.7109375" customWidth="1"/>
    <col min="9" max="9" width="28.7109375" customWidth="1"/>
    <col min="10" max="10" width="12.7109375" style="423" customWidth="1"/>
    <col min="11" max="11" width="15.7109375" style="423" customWidth="1"/>
    <col min="12" max="12" width="20.7109375" style="423" customWidth="1"/>
    <col min="13" max="14" width="12.7109375" style="423" customWidth="1"/>
    <col min="15" max="15" width="8.5703125" style="422" customWidth="1"/>
    <col min="16" max="16" width="11.5703125" style="422" customWidth="1"/>
    <col min="17" max="18" width="9.140625" style="422"/>
    <col min="19" max="19" width="12.42578125" style="422" customWidth="1"/>
    <col min="20" max="16384" width="9.140625" style="422"/>
  </cols>
  <sheetData>
    <row r="1" spans="2:18" ht="15" customHeight="1">
      <c r="B1" s="495"/>
      <c r="C1" s="495"/>
      <c r="D1" s="495"/>
      <c r="E1" s="495"/>
      <c r="F1" s="495"/>
      <c r="G1" s="495"/>
      <c r="J1" s="495"/>
      <c r="K1" s="495"/>
      <c r="L1" s="495"/>
      <c r="M1" s="495"/>
      <c r="N1" s="495"/>
      <c r="O1" s="495"/>
      <c r="P1" s="495"/>
      <c r="R1" s="514"/>
    </row>
    <row r="2" spans="2:18" ht="15" customHeight="1">
      <c r="B2" s="1447" t="s">
        <v>2123</v>
      </c>
      <c r="C2" s="1011"/>
      <c r="D2" s="1056" t="s">
        <v>500</v>
      </c>
      <c r="F2" s="999"/>
      <c r="G2" s="496"/>
      <c r="J2" s="496"/>
      <c r="K2" s="496"/>
      <c r="L2" s="496"/>
      <c r="M2" s="496"/>
      <c r="N2" s="496"/>
      <c r="O2" s="496"/>
      <c r="P2" s="496"/>
    </row>
    <row r="3" spans="2:18" ht="15" customHeight="1">
      <c r="B3" s="1521" t="str">
        <f>'[3]Template 3'!$B$3:$F$3</f>
        <v>Outline of the differences in the scopes of consolidation (entity by entity)</v>
      </c>
      <c r="C3" s="1521"/>
      <c r="D3" s="1521"/>
      <c r="E3" s="1521"/>
      <c r="F3" s="1521"/>
      <c r="G3" s="497"/>
      <c r="J3" s="497"/>
      <c r="K3" s="497"/>
      <c r="L3" s="497"/>
      <c r="M3" s="497"/>
      <c r="N3" s="497"/>
      <c r="O3" s="497"/>
      <c r="P3" s="497"/>
    </row>
    <row r="4" spans="2:18" ht="15" customHeight="1">
      <c r="B4" s="185"/>
      <c r="C4" s="185"/>
      <c r="D4" s="185"/>
      <c r="E4" s="185"/>
      <c r="F4" s="185"/>
      <c r="G4" s="185"/>
      <c r="Q4" s="561"/>
    </row>
    <row r="5" spans="2:18" ht="15" customHeight="1">
      <c r="B5" s="424"/>
      <c r="C5" s="1522" t="s">
        <v>2114</v>
      </c>
      <c r="D5" s="1523"/>
      <c r="E5" s="1523"/>
      <c r="F5" s="1523"/>
      <c r="G5" s="1523"/>
      <c r="J5" s="1522" t="s">
        <v>2217</v>
      </c>
      <c r="K5" s="1523"/>
      <c r="L5" s="1523"/>
      <c r="M5" s="1523"/>
      <c r="N5" s="1523"/>
      <c r="P5" s="1443" t="s">
        <v>2234</v>
      </c>
      <c r="Q5" s="561"/>
    </row>
    <row r="6" spans="2:18" s="429" customFormat="1" ht="15" customHeight="1">
      <c r="B6" s="425"/>
      <c r="C6" s="782" t="s">
        <v>84</v>
      </c>
      <c r="D6" s="783" t="s">
        <v>445</v>
      </c>
      <c r="E6" s="784" t="s">
        <v>89</v>
      </c>
      <c r="F6" s="783"/>
      <c r="G6" s="783"/>
      <c r="H6" s="776"/>
      <c r="I6" s="776"/>
      <c r="J6" s="782" t="s">
        <v>84</v>
      </c>
      <c r="K6" s="783" t="s">
        <v>445</v>
      </c>
      <c r="L6" s="784" t="s">
        <v>89</v>
      </c>
      <c r="M6" s="783"/>
      <c r="N6" s="783"/>
      <c r="P6" s="425"/>
      <c r="Q6" s="777"/>
    </row>
    <row r="7" spans="2:18" ht="45" customHeight="1">
      <c r="B7" s="209" t="s">
        <v>976</v>
      </c>
      <c r="C7" s="562" t="s">
        <v>977</v>
      </c>
      <c r="D7" s="562" t="s">
        <v>978</v>
      </c>
      <c r="E7" s="562" t="s">
        <v>979</v>
      </c>
      <c r="F7" s="562" t="s">
        <v>980</v>
      </c>
      <c r="G7" s="1360" t="s">
        <v>981</v>
      </c>
      <c r="I7" s="209" t="s">
        <v>976</v>
      </c>
      <c r="J7" s="562" t="s">
        <v>977</v>
      </c>
      <c r="K7" s="562" t="s">
        <v>978</v>
      </c>
      <c r="L7" s="562" t="s">
        <v>979</v>
      </c>
      <c r="M7" s="562" t="s">
        <v>980</v>
      </c>
      <c r="N7" s="1360" t="s">
        <v>981</v>
      </c>
      <c r="O7" s="423"/>
      <c r="P7"/>
    </row>
    <row r="8" spans="2:18" ht="35.1" customHeight="1">
      <c r="B8" s="532" t="s">
        <v>503</v>
      </c>
      <c r="C8" s="532" t="s">
        <v>982</v>
      </c>
      <c r="D8" s="532" t="s">
        <v>82</v>
      </c>
      <c r="E8" s="532" t="s">
        <v>988</v>
      </c>
      <c r="F8" s="532" t="s">
        <v>97</v>
      </c>
      <c r="G8" s="949">
        <v>1</v>
      </c>
      <c r="H8" s="1493"/>
      <c r="I8" s="532" t="s">
        <v>502</v>
      </c>
      <c r="J8" s="532" t="s">
        <v>982</v>
      </c>
      <c r="K8" s="532" t="s">
        <v>82</v>
      </c>
      <c r="L8" s="532" t="s">
        <v>988</v>
      </c>
      <c r="M8" s="532" t="s">
        <v>97</v>
      </c>
      <c r="N8" s="949">
        <v>1</v>
      </c>
      <c r="P8" s="426"/>
      <c r="Q8" s="545"/>
    </row>
    <row r="9" spans="2:18" ht="35.1" customHeight="1">
      <c r="B9" s="532" t="s">
        <v>504</v>
      </c>
      <c r="C9" s="532" t="s">
        <v>982</v>
      </c>
      <c r="D9" s="532" t="s">
        <v>82</v>
      </c>
      <c r="E9" s="532" t="s">
        <v>988</v>
      </c>
      <c r="F9" s="532" t="s">
        <v>1020</v>
      </c>
      <c r="G9" s="949">
        <v>0.501</v>
      </c>
      <c r="H9" s="1493"/>
      <c r="I9" s="532" t="s">
        <v>503</v>
      </c>
      <c r="J9" s="532" t="s">
        <v>982</v>
      </c>
      <c r="K9" s="532" t="s">
        <v>82</v>
      </c>
      <c r="L9" s="532" t="s">
        <v>988</v>
      </c>
      <c r="M9" s="532" t="s">
        <v>97</v>
      </c>
      <c r="N9" s="949">
        <v>1</v>
      </c>
      <c r="P9" s="426"/>
    </row>
    <row r="10" spans="2:18" ht="35.1" customHeight="1">
      <c r="B10" s="522" t="s">
        <v>505</v>
      </c>
      <c r="C10" s="522" t="s">
        <v>982</v>
      </c>
      <c r="D10" s="522" t="s">
        <v>82</v>
      </c>
      <c r="E10" s="522" t="s">
        <v>988</v>
      </c>
      <c r="F10" s="522" t="s">
        <v>1030</v>
      </c>
      <c r="G10" s="950">
        <v>1</v>
      </c>
      <c r="H10" s="1493"/>
      <c r="I10" s="522" t="s">
        <v>504</v>
      </c>
      <c r="J10" s="522" t="s">
        <v>982</v>
      </c>
      <c r="K10" s="522" t="s">
        <v>82</v>
      </c>
      <c r="L10" s="522" t="s">
        <v>988</v>
      </c>
      <c r="M10" s="522" t="s">
        <v>1020</v>
      </c>
      <c r="N10" s="950">
        <v>0.501</v>
      </c>
      <c r="P10" s="426"/>
    </row>
    <row r="11" spans="2:18" ht="35.1" customHeight="1">
      <c r="B11" s="532" t="s">
        <v>506</v>
      </c>
      <c r="C11" s="532" t="s">
        <v>982</v>
      </c>
      <c r="D11" s="532" t="s">
        <v>82</v>
      </c>
      <c r="E11" s="532" t="s">
        <v>989</v>
      </c>
      <c r="F11" s="532" t="s">
        <v>97</v>
      </c>
      <c r="G11" s="949">
        <v>1</v>
      </c>
      <c r="H11" s="1493"/>
      <c r="I11" s="532" t="s">
        <v>505</v>
      </c>
      <c r="J11" s="532" t="s">
        <v>982</v>
      </c>
      <c r="K11" s="532" t="s">
        <v>82</v>
      </c>
      <c r="L11" s="532" t="s">
        <v>988</v>
      </c>
      <c r="M11" s="532" t="s">
        <v>1030</v>
      </c>
      <c r="N11" s="949">
        <v>1</v>
      </c>
      <c r="P11" s="426"/>
    </row>
    <row r="12" spans="2:18" ht="35.1" customHeight="1">
      <c r="B12" s="522" t="s">
        <v>507</v>
      </c>
      <c r="C12" s="522" t="s">
        <v>982</v>
      </c>
      <c r="D12" s="522" t="s">
        <v>82</v>
      </c>
      <c r="E12" s="522" t="s">
        <v>990</v>
      </c>
      <c r="F12" s="522" t="s">
        <v>97</v>
      </c>
      <c r="G12" s="950">
        <v>1</v>
      </c>
      <c r="H12" s="1493"/>
      <c r="I12" s="522" t="s">
        <v>506</v>
      </c>
      <c r="J12" s="522" t="s">
        <v>982</v>
      </c>
      <c r="K12" s="522" t="s">
        <v>82</v>
      </c>
      <c r="L12" s="522" t="s">
        <v>989</v>
      </c>
      <c r="M12" s="522" t="s">
        <v>97</v>
      </c>
      <c r="N12" s="950">
        <v>1</v>
      </c>
      <c r="P12" s="426"/>
    </row>
    <row r="13" spans="2:18" ht="35.1" customHeight="1">
      <c r="B13" s="532" t="s">
        <v>508</v>
      </c>
      <c r="C13" s="532" t="s">
        <v>982</v>
      </c>
      <c r="D13" s="532" t="s">
        <v>82</v>
      </c>
      <c r="E13" s="532" t="s">
        <v>989</v>
      </c>
      <c r="F13" s="532" t="s">
        <v>509</v>
      </c>
      <c r="G13" s="949">
        <v>1</v>
      </c>
      <c r="H13" s="1493"/>
      <c r="I13" s="532" t="s">
        <v>507</v>
      </c>
      <c r="J13" s="532" t="s">
        <v>982</v>
      </c>
      <c r="K13" s="532" t="s">
        <v>82</v>
      </c>
      <c r="L13" s="532" t="s">
        <v>990</v>
      </c>
      <c r="M13" s="532" t="s">
        <v>97</v>
      </c>
      <c r="N13" s="949">
        <v>1</v>
      </c>
      <c r="P13" s="426"/>
    </row>
    <row r="14" spans="2:18" ht="35.1" customHeight="1">
      <c r="B14" s="532" t="s">
        <v>510</v>
      </c>
      <c r="C14" s="532" t="s">
        <v>982</v>
      </c>
      <c r="D14" s="532" t="s">
        <v>82</v>
      </c>
      <c r="E14" s="532" t="s">
        <v>989</v>
      </c>
      <c r="F14" s="532" t="s">
        <v>509</v>
      </c>
      <c r="G14" s="949">
        <v>1</v>
      </c>
      <c r="H14" s="1493"/>
      <c r="I14" s="532" t="s">
        <v>508</v>
      </c>
      <c r="J14" s="532" t="s">
        <v>982</v>
      </c>
      <c r="K14" s="532" t="s">
        <v>82</v>
      </c>
      <c r="L14" s="532" t="s">
        <v>989</v>
      </c>
      <c r="M14" s="532" t="s">
        <v>509</v>
      </c>
      <c r="N14" s="949">
        <v>1</v>
      </c>
      <c r="P14" s="426"/>
    </row>
    <row r="15" spans="2:18" ht="35.1" customHeight="1">
      <c r="B15" s="532" t="s">
        <v>511</v>
      </c>
      <c r="C15" s="532" t="s">
        <v>982</v>
      </c>
      <c r="D15" s="532" t="s">
        <v>82</v>
      </c>
      <c r="E15" s="532" t="s">
        <v>988</v>
      </c>
      <c r="F15" s="532" t="s">
        <v>1024</v>
      </c>
      <c r="G15" s="949">
        <v>1</v>
      </c>
      <c r="H15" s="1493"/>
      <c r="I15" s="532" t="s">
        <v>510</v>
      </c>
      <c r="J15" s="532" t="s">
        <v>982</v>
      </c>
      <c r="K15" s="532" t="s">
        <v>82</v>
      </c>
      <c r="L15" s="532" t="s">
        <v>989</v>
      </c>
      <c r="M15" s="532" t="s">
        <v>509</v>
      </c>
      <c r="N15" s="949">
        <v>1</v>
      </c>
      <c r="P15" s="426"/>
    </row>
    <row r="16" spans="2:18" ht="35.1" customHeight="1">
      <c r="B16" s="647" t="s">
        <v>512</v>
      </c>
      <c r="C16" s="647" t="s">
        <v>982</v>
      </c>
      <c r="D16" s="647" t="s">
        <v>82</v>
      </c>
      <c r="E16" s="647" t="s">
        <v>513</v>
      </c>
      <c r="F16" s="647" t="s">
        <v>1024</v>
      </c>
      <c r="G16" s="951">
        <v>1</v>
      </c>
      <c r="H16" s="1493"/>
      <c r="I16" s="647" t="s">
        <v>511</v>
      </c>
      <c r="J16" s="647" t="s">
        <v>982</v>
      </c>
      <c r="K16" s="647" t="s">
        <v>82</v>
      </c>
      <c r="L16" s="647" t="s">
        <v>988</v>
      </c>
      <c r="M16" s="647" t="s">
        <v>1024</v>
      </c>
      <c r="N16" s="951">
        <v>1</v>
      </c>
      <c r="P16" s="426"/>
    </row>
    <row r="17" spans="1:23" ht="35.1" customHeight="1">
      <c r="B17" s="532" t="s">
        <v>514</v>
      </c>
      <c r="C17" s="532" t="s">
        <v>982</v>
      </c>
      <c r="D17" s="532" t="s">
        <v>82</v>
      </c>
      <c r="E17" s="532" t="s">
        <v>991</v>
      </c>
      <c r="F17" s="532" t="s">
        <v>1020</v>
      </c>
      <c r="G17" s="949">
        <v>0.371</v>
      </c>
      <c r="H17" s="1493"/>
      <c r="I17" s="532" t="s">
        <v>512</v>
      </c>
      <c r="J17" s="532" t="s">
        <v>982</v>
      </c>
      <c r="K17" s="532" t="s">
        <v>82</v>
      </c>
      <c r="L17" s="532" t="s">
        <v>513</v>
      </c>
      <c r="M17" s="532" t="s">
        <v>1024</v>
      </c>
      <c r="N17" s="949">
        <v>1</v>
      </c>
      <c r="P17" s="426"/>
    </row>
    <row r="18" spans="1:23" ht="35.1" customHeight="1">
      <c r="B18" s="522" t="s">
        <v>1021</v>
      </c>
      <c r="C18" s="522" t="s">
        <v>982</v>
      </c>
      <c r="D18" s="522" t="s">
        <v>82</v>
      </c>
      <c r="E18" s="522" t="s">
        <v>988</v>
      </c>
      <c r="F18" s="522" t="s">
        <v>1022</v>
      </c>
      <c r="G18" s="950">
        <v>0.66700000000000004</v>
      </c>
      <c r="H18" s="1493"/>
      <c r="I18" s="522" t="s">
        <v>514</v>
      </c>
      <c r="J18" s="522" t="s">
        <v>982</v>
      </c>
      <c r="K18" s="522" t="s">
        <v>82</v>
      </c>
      <c r="L18" s="522" t="s">
        <v>991</v>
      </c>
      <c r="M18" s="522" t="s">
        <v>1020</v>
      </c>
      <c r="N18" s="950">
        <v>0.371</v>
      </c>
      <c r="P18" s="426"/>
    </row>
    <row r="19" spans="1:23" ht="35.1" customHeight="1">
      <c r="B19" s="522" t="s">
        <v>515</v>
      </c>
      <c r="C19" s="522" t="s">
        <v>982</v>
      </c>
      <c r="D19" s="522" t="s">
        <v>82</v>
      </c>
      <c r="E19" s="522" t="s">
        <v>988</v>
      </c>
      <c r="F19" s="522" t="s">
        <v>1024</v>
      </c>
      <c r="G19" s="950">
        <v>1</v>
      </c>
      <c r="H19" s="1493"/>
      <c r="I19" s="522" t="s">
        <v>1021</v>
      </c>
      <c r="J19" s="522" t="s">
        <v>982</v>
      </c>
      <c r="K19" s="522" t="s">
        <v>82</v>
      </c>
      <c r="L19" s="522" t="s">
        <v>988</v>
      </c>
      <c r="M19" s="522" t="s">
        <v>1022</v>
      </c>
      <c r="N19" s="950">
        <v>0.66700000000000004</v>
      </c>
      <c r="P19" s="426"/>
    </row>
    <row r="20" spans="1:23" ht="35.1" customHeight="1">
      <c r="B20" s="534" t="s">
        <v>516</v>
      </c>
      <c r="C20" s="534" t="s">
        <v>982</v>
      </c>
      <c r="D20" s="534" t="s">
        <v>82</v>
      </c>
      <c r="E20" s="534" t="s">
        <v>992</v>
      </c>
      <c r="F20" s="534" t="s">
        <v>1028</v>
      </c>
      <c r="G20" s="952">
        <v>1</v>
      </c>
      <c r="H20" s="1493"/>
      <c r="I20" s="534" t="s">
        <v>515</v>
      </c>
      <c r="J20" s="534" t="s">
        <v>982</v>
      </c>
      <c r="K20" s="534" t="s">
        <v>82</v>
      </c>
      <c r="L20" s="534" t="s">
        <v>988</v>
      </c>
      <c r="M20" s="534" t="s">
        <v>1024</v>
      </c>
      <c r="N20" s="952">
        <v>1</v>
      </c>
      <c r="P20" s="426"/>
    </row>
    <row r="21" spans="1:23" ht="35.1" customHeight="1">
      <c r="B21" s="522" t="s">
        <v>517</v>
      </c>
      <c r="C21" s="522" t="s">
        <v>982</v>
      </c>
      <c r="D21" s="522" t="s">
        <v>82</v>
      </c>
      <c r="E21" s="522" t="s">
        <v>989</v>
      </c>
      <c r="F21" s="522" t="s">
        <v>97</v>
      </c>
      <c r="G21" s="950">
        <v>1</v>
      </c>
      <c r="H21" s="1493"/>
      <c r="I21" s="522" t="s">
        <v>516</v>
      </c>
      <c r="J21" s="522" t="s">
        <v>982</v>
      </c>
      <c r="K21" s="522" t="s">
        <v>82</v>
      </c>
      <c r="L21" s="522" t="s">
        <v>992</v>
      </c>
      <c r="M21" s="522" t="s">
        <v>1028</v>
      </c>
      <c r="N21" s="950">
        <v>1</v>
      </c>
      <c r="P21" s="426"/>
    </row>
    <row r="22" spans="1:23" ht="35.1" customHeight="1">
      <c r="B22" s="534" t="s">
        <v>519</v>
      </c>
      <c r="C22" s="534" t="s">
        <v>982</v>
      </c>
      <c r="D22" s="534" t="s">
        <v>82</v>
      </c>
      <c r="E22" s="534" t="s">
        <v>993</v>
      </c>
      <c r="F22" s="534" t="s">
        <v>97</v>
      </c>
      <c r="G22" s="952">
        <v>1</v>
      </c>
      <c r="H22" s="1493"/>
      <c r="I22" s="534" t="s">
        <v>517</v>
      </c>
      <c r="J22" s="534" t="s">
        <v>982</v>
      </c>
      <c r="K22" s="534" t="s">
        <v>82</v>
      </c>
      <c r="L22" s="534" t="s">
        <v>989</v>
      </c>
      <c r="M22" s="534" t="s">
        <v>97</v>
      </c>
      <c r="N22" s="952">
        <v>1</v>
      </c>
      <c r="P22" s="426"/>
    </row>
    <row r="23" spans="1:23" ht="35.1" customHeight="1">
      <c r="B23" s="532" t="s">
        <v>521</v>
      </c>
      <c r="C23" s="532" t="s">
        <v>982</v>
      </c>
      <c r="D23" s="532" t="s">
        <v>984</v>
      </c>
      <c r="E23" s="532" t="s">
        <v>994</v>
      </c>
      <c r="F23" s="532" t="s">
        <v>97</v>
      </c>
      <c r="G23" s="949">
        <v>1</v>
      </c>
      <c r="H23" s="1493"/>
      <c r="I23" s="532" t="s">
        <v>518</v>
      </c>
      <c r="J23" s="532" t="s">
        <v>982</v>
      </c>
      <c r="K23" s="532" t="s">
        <v>82</v>
      </c>
      <c r="L23" s="532" t="s">
        <v>513</v>
      </c>
      <c r="M23" s="532" t="s">
        <v>1029</v>
      </c>
      <c r="N23" s="949">
        <v>0.501</v>
      </c>
    </row>
    <row r="24" spans="1:23" s="427" customFormat="1" ht="35.1" customHeight="1">
      <c r="B24" s="532" t="s">
        <v>522</v>
      </c>
      <c r="C24" s="532" t="s">
        <v>982</v>
      </c>
      <c r="D24" s="532" t="s">
        <v>82</v>
      </c>
      <c r="E24" s="532" t="s">
        <v>996</v>
      </c>
      <c r="F24" s="532" t="s">
        <v>97</v>
      </c>
      <c r="G24" s="949">
        <v>0.96</v>
      </c>
      <c r="H24" s="1493"/>
      <c r="I24" s="532" t="s">
        <v>519</v>
      </c>
      <c r="J24" s="532" t="s">
        <v>982</v>
      </c>
      <c r="K24" s="532" t="s">
        <v>82</v>
      </c>
      <c r="L24" s="532" t="s">
        <v>993</v>
      </c>
      <c r="M24" s="532" t="s">
        <v>97</v>
      </c>
      <c r="N24" s="949">
        <v>1</v>
      </c>
      <c r="P24" s="428"/>
      <c r="S24" s="422"/>
      <c r="T24" s="422"/>
      <c r="U24" s="422"/>
      <c r="V24" s="422"/>
      <c r="W24" s="422"/>
    </row>
    <row r="25" spans="1:23" ht="35.1" customHeight="1">
      <c r="B25" s="522" t="s">
        <v>523</v>
      </c>
      <c r="C25" s="522" t="s">
        <v>982</v>
      </c>
      <c r="D25" s="522" t="s">
        <v>82</v>
      </c>
      <c r="E25" s="522" t="s">
        <v>1016</v>
      </c>
      <c r="F25" s="522" t="s">
        <v>97</v>
      </c>
      <c r="G25" s="950">
        <v>1</v>
      </c>
      <c r="H25" s="1493"/>
      <c r="I25" s="522" t="s">
        <v>520</v>
      </c>
      <c r="J25" s="522" t="s">
        <v>982</v>
      </c>
      <c r="K25" s="522" t="s">
        <v>984</v>
      </c>
      <c r="L25" s="522" t="s">
        <v>994</v>
      </c>
      <c r="M25" s="522" t="s">
        <v>97</v>
      </c>
      <c r="N25" s="950">
        <v>1</v>
      </c>
      <c r="P25" s="426"/>
    </row>
    <row r="26" spans="1:23" ht="35.1" customHeight="1">
      <c r="B26" s="522" t="s">
        <v>524</v>
      </c>
      <c r="C26" s="522" t="s">
        <v>982</v>
      </c>
      <c r="D26" s="522" t="s">
        <v>82</v>
      </c>
      <c r="E26" s="522" t="s">
        <v>1015</v>
      </c>
      <c r="F26" s="522" t="s">
        <v>1020</v>
      </c>
      <c r="G26" s="950">
        <v>0.501</v>
      </c>
      <c r="H26" s="1493"/>
      <c r="I26" s="522" t="s">
        <v>521</v>
      </c>
      <c r="J26" s="522" t="s">
        <v>982</v>
      </c>
      <c r="K26" s="522" t="s">
        <v>984</v>
      </c>
      <c r="L26" s="522" t="s">
        <v>994</v>
      </c>
      <c r="M26" s="522" t="s">
        <v>97</v>
      </c>
      <c r="N26" s="950">
        <v>1</v>
      </c>
      <c r="P26" s="426"/>
    </row>
    <row r="27" spans="1:23" ht="35.1" customHeight="1">
      <c r="B27" s="522" t="s">
        <v>525</v>
      </c>
      <c r="C27" s="522" t="s">
        <v>982</v>
      </c>
      <c r="D27" s="522" t="s">
        <v>82</v>
      </c>
      <c r="E27" s="522" t="s">
        <v>999</v>
      </c>
      <c r="F27" s="522" t="s">
        <v>1020</v>
      </c>
      <c r="G27" s="950">
        <v>0.501</v>
      </c>
      <c r="H27" s="1493"/>
      <c r="I27" s="522" t="s">
        <v>522</v>
      </c>
      <c r="J27" s="522" t="s">
        <v>982</v>
      </c>
      <c r="K27" s="522" t="s">
        <v>82</v>
      </c>
      <c r="L27" s="522" t="s">
        <v>996</v>
      </c>
      <c r="M27" s="522" t="s">
        <v>97</v>
      </c>
      <c r="N27" s="950">
        <v>0.95799999999999996</v>
      </c>
      <c r="P27" s="426"/>
    </row>
    <row r="28" spans="1:23" s="427" customFormat="1" ht="35.1" customHeight="1">
      <c r="A28" s="429"/>
      <c r="B28" s="532" t="s">
        <v>526</v>
      </c>
      <c r="C28" s="532" t="s">
        <v>982</v>
      </c>
      <c r="D28" s="532" t="s">
        <v>82</v>
      </c>
      <c r="E28" s="532" t="s">
        <v>991</v>
      </c>
      <c r="F28" s="532" t="s">
        <v>1020</v>
      </c>
      <c r="G28" s="949">
        <v>0.501</v>
      </c>
      <c r="H28" s="1493"/>
      <c r="I28" s="532" t="s">
        <v>523</v>
      </c>
      <c r="J28" s="532" t="s">
        <v>982</v>
      </c>
      <c r="K28" s="532" t="s">
        <v>82</v>
      </c>
      <c r="L28" s="532" t="s">
        <v>1016</v>
      </c>
      <c r="M28" s="532" t="s">
        <v>97</v>
      </c>
      <c r="N28" s="949">
        <v>1</v>
      </c>
      <c r="P28" s="428"/>
    </row>
    <row r="29" spans="1:23" s="427" customFormat="1" ht="35.1" customHeight="1">
      <c r="A29" s="429"/>
      <c r="B29" s="1124" t="s">
        <v>527</v>
      </c>
      <c r="C29" s="1124" t="s">
        <v>982</v>
      </c>
      <c r="D29" s="1124" t="s">
        <v>82</v>
      </c>
      <c r="E29" s="1124" t="s">
        <v>996</v>
      </c>
      <c r="F29" s="1124" t="s">
        <v>1020</v>
      </c>
      <c r="G29" s="953">
        <v>0.501</v>
      </c>
      <c r="H29" s="1493"/>
      <c r="I29" s="1019" t="s">
        <v>524</v>
      </c>
      <c r="J29" s="1019" t="s">
        <v>982</v>
      </c>
      <c r="K29" s="1019" t="s">
        <v>82</v>
      </c>
      <c r="L29" s="1019" t="s">
        <v>1015</v>
      </c>
      <c r="M29" s="1019" t="s">
        <v>1020</v>
      </c>
      <c r="N29" s="953">
        <v>0.501</v>
      </c>
      <c r="P29" s="428"/>
    </row>
    <row r="30" spans="1:23" ht="35.1" customHeight="1">
      <c r="B30" s="1124" t="s">
        <v>528</v>
      </c>
      <c r="C30" s="1124" t="s">
        <v>982</v>
      </c>
      <c r="D30" s="1124" t="s">
        <v>82</v>
      </c>
      <c r="E30" s="1124" t="s">
        <v>1015</v>
      </c>
      <c r="F30" s="1124" t="s">
        <v>1020</v>
      </c>
      <c r="G30" s="953">
        <v>0.501</v>
      </c>
      <c r="H30" s="1493"/>
      <c r="I30" s="1019" t="s">
        <v>525</v>
      </c>
      <c r="J30" s="1019" t="s">
        <v>982</v>
      </c>
      <c r="K30" s="1019" t="s">
        <v>82</v>
      </c>
      <c r="L30" s="1019" t="s">
        <v>999</v>
      </c>
      <c r="M30" s="1019" t="s">
        <v>1020</v>
      </c>
      <c r="N30" s="953">
        <v>0.501</v>
      </c>
      <c r="P30" s="426"/>
    </row>
    <row r="31" spans="1:23" ht="35.1" customHeight="1">
      <c r="B31" s="522" t="s">
        <v>529</v>
      </c>
      <c r="C31" s="522" t="s">
        <v>982</v>
      </c>
      <c r="D31" s="1124" t="s">
        <v>82</v>
      </c>
      <c r="E31" s="522" t="s">
        <v>993</v>
      </c>
      <c r="F31" s="522" t="s">
        <v>1020</v>
      </c>
      <c r="G31" s="950">
        <v>0.501</v>
      </c>
      <c r="H31" s="1493"/>
      <c r="I31" s="522" t="s">
        <v>526</v>
      </c>
      <c r="J31" s="522" t="s">
        <v>982</v>
      </c>
      <c r="K31" s="1019" t="s">
        <v>82</v>
      </c>
      <c r="L31" s="522" t="s">
        <v>991</v>
      </c>
      <c r="M31" s="522" t="s">
        <v>1020</v>
      </c>
      <c r="N31" s="950">
        <v>0.501</v>
      </c>
      <c r="P31" s="426"/>
    </row>
    <row r="32" spans="1:23" s="427" customFormat="1" ht="35.1" customHeight="1">
      <c r="A32" s="429"/>
      <c r="B32" s="532" t="s">
        <v>530</v>
      </c>
      <c r="C32" s="532" t="s">
        <v>982</v>
      </c>
      <c r="D32" s="1124" t="s">
        <v>82</v>
      </c>
      <c r="E32" s="532" t="s">
        <v>1014</v>
      </c>
      <c r="F32" s="532" t="s">
        <v>1020</v>
      </c>
      <c r="G32" s="949">
        <v>0.501</v>
      </c>
      <c r="H32" s="1493"/>
      <c r="I32" s="532" t="s">
        <v>527</v>
      </c>
      <c r="J32" s="532" t="s">
        <v>982</v>
      </c>
      <c r="K32" s="1019" t="s">
        <v>82</v>
      </c>
      <c r="L32" s="532" t="s">
        <v>996</v>
      </c>
      <c r="M32" s="532" t="s">
        <v>1020</v>
      </c>
      <c r="N32" s="949">
        <v>0.501</v>
      </c>
      <c r="P32" s="428"/>
    </row>
    <row r="33" spans="2:22" ht="35.1" customHeight="1">
      <c r="B33" s="1124" t="s">
        <v>531</v>
      </c>
      <c r="C33" s="1124" t="s">
        <v>982</v>
      </c>
      <c r="D33" s="1124" t="s">
        <v>82</v>
      </c>
      <c r="E33" s="1124" t="s">
        <v>994</v>
      </c>
      <c r="F33" s="1124" t="s">
        <v>97</v>
      </c>
      <c r="G33" s="953">
        <v>0.999</v>
      </c>
      <c r="H33" s="1493"/>
      <c r="I33" s="1019" t="s">
        <v>528</v>
      </c>
      <c r="J33" s="1019" t="s">
        <v>982</v>
      </c>
      <c r="K33" s="1019" t="s">
        <v>82</v>
      </c>
      <c r="L33" s="1019" t="s">
        <v>1015</v>
      </c>
      <c r="M33" s="1019" t="s">
        <v>1020</v>
      </c>
      <c r="N33" s="953">
        <v>0.501</v>
      </c>
      <c r="P33" s="426"/>
    </row>
    <row r="34" spans="2:22" ht="35.1" customHeight="1">
      <c r="B34" s="532" t="s">
        <v>532</v>
      </c>
      <c r="C34" s="532" t="s">
        <v>982</v>
      </c>
      <c r="D34" s="1124" t="s">
        <v>984</v>
      </c>
      <c r="E34" s="532" t="s">
        <v>994</v>
      </c>
      <c r="F34" s="532" t="s">
        <v>97</v>
      </c>
      <c r="G34" s="949">
        <v>1</v>
      </c>
      <c r="H34" s="1493"/>
      <c r="I34" s="532" t="s">
        <v>529</v>
      </c>
      <c r="J34" s="532" t="s">
        <v>982</v>
      </c>
      <c r="K34" s="1019" t="s">
        <v>82</v>
      </c>
      <c r="L34" s="532" t="s">
        <v>993</v>
      </c>
      <c r="M34" s="532" t="s">
        <v>1020</v>
      </c>
      <c r="N34" s="949">
        <v>0.501</v>
      </c>
      <c r="P34" s="426"/>
    </row>
    <row r="35" spans="2:22" s="427" customFormat="1" ht="35.1" customHeight="1">
      <c r="B35" s="646" t="s">
        <v>534</v>
      </c>
      <c r="C35" s="535" t="s">
        <v>982</v>
      </c>
      <c r="D35" s="1124" t="s">
        <v>985</v>
      </c>
      <c r="E35" s="535" t="s">
        <v>995</v>
      </c>
      <c r="F35" s="535" t="s">
        <v>97</v>
      </c>
      <c r="G35" s="954">
        <v>0.9</v>
      </c>
      <c r="H35" s="1493"/>
      <c r="I35" s="646" t="s">
        <v>530</v>
      </c>
      <c r="J35" s="535" t="s">
        <v>982</v>
      </c>
      <c r="K35" s="1019" t="s">
        <v>82</v>
      </c>
      <c r="L35" s="535" t="s">
        <v>1014</v>
      </c>
      <c r="M35" s="535" t="s">
        <v>1020</v>
      </c>
      <c r="N35" s="954">
        <v>0.501</v>
      </c>
      <c r="P35" s="428"/>
    </row>
    <row r="36" spans="2:22" s="427" customFormat="1" ht="35.1" customHeight="1">
      <c r="B36" s="535" t="s">
        <v>537</v>
      </c>
      <c r="C36" s="535" t="s">
        <v>982</v>
      </c>
      <c r="D36" s="1124" t="s">
        <v>985</v>
      </c>
      <c r="E36" s="535" t="s">
        <v>995</v>
      </c>
      <c r="F36" s="535" t="s">
        <v>97</v>
      </c>
      <c r="G36" s="954">
        <v>1</v>
      </c>
      <c r="H36" s="1493"/>
      <c r="I36" s="535" t="s">
        <v>531</v>
      </c>
      <c r="J36" s="535" t="s">
        <v>982</v>
      </c>
      <c r="K36" s="1019" t="s">
        <v>82</v>
      </c>
      <c r="L36" s="535" t="s">
        <v>994</v>
      </c>
      <c r="M36" s="535" t="s">
        <v>97</v>
      </c>
      <c r="N36" s="954">
        <v>0.999</v>
      </c>
      <c r="P36" s="428"/>
    </row>
    <row r="37" spans="2:22" s="427" customFormat="1" ht="35.1" customHeight="1">
      <c r="B37" s="1124" t="s">
        <v>538</v>
      </c>
      <c r="C37" s="1124" t="s">
        <v>982</v>
      </c>
      <c r="D37" s="522" t="s">
        <v>985</v>
      </c>
      <c r="E37" s="1124" t="s">
        <v>995</v>
      </c>
      <c r="F37" s="1124" t="s">
        <v>97</v>
      </c>
      <c r="G37" s="953">
        <v>1</v>
      </c>
      <c r="H37" s="1493"/>
      <c r="I37" s="1019" t="s">
        <v>532</v>
      </c>
      <c r="J37" s="1019" t="s">
        <v>982</v>
      </c>
      <c r="K37" s="522" t="s">
        <v>984</v>
      </c>
      <c r="L37" s="1019" t="s">
        <v>994</v>
      </c>
      <c r="M37" s="1019" t="s">
        <v>97</v>
      </c>
      <c r="N37" s="953">
        <v>1</v>
      </c>
      <c r="P37" s="428"/>
    </row>
    <row r="38" spans="2:22" s="427" customFormat="1" ht="35.1" customHeight="1">
      <c r="B38" s="1124" t="s">
        <v>539</v>
      </c>
      <c r="C38" s="1124" t="s">
        <v>982</v>
      </c>
      <c r="D38" s="1124" t="s">
        <v>985</v>
      </c>
      <c r="E38" s="1124" t="s">
        <v>995</v>
      </c>
      <c r="F38" s="1124" t="s">
        <v>97</v>
      </c>
      <c r="G38" s="953">
        <v>1</v>
      </c>
      <c r="H38" s="1493"/>
      <c r="I38" s="1019" t="s">
        <v>533</v>
      </c>
      <c r="J38" s="1019" t="s">
        <v>982</v>
      </c>
      <c r="K38" s="1019" t="s">
        <v>82</v>
      </c>
      <c r="L38" s="1019" t="s">
        <v>998</v>
      </c>
      <c r="M38" s="1019" t="s">
        <v>97</v>
      </c>
      <c r="N38" s="953">
        <v>1</v>
      </c>
      <c r="P38" s="428"/>
    </row>
    <row r="39" spans="2:22" s="427" customFormat="1" ht="35.1" customHeight="1">
      <c r="B39" s="1124" t="s">
        <v>545</v>
      </c>
      <c r="C39" s="1124" t="s">
        <v>982</v>
      </c>
      <c r="D39" s="1124" t="s">
        <v>984</v>
      </c>
      <c r="E39" s="1124" t="s">
        <v>1000</v>
      </c>
      <c r="F39" s="1124" t="s">
        <v>97</v>
      </c>
      <c r="G39" s="953">
        <v>1</v>
      </c>
      <c r="H39" s="1493"/>
      <c r="I39" s="1019" t="s">
        <v>534</v>
      </c>
      <c r="J39" s="1019" t="s">
        <v>982</v>
      </c>
      <c r="K39" s="1019" t="s">
        <v>985</v>
      </c>
      <c r="L39" s="1019" t="s">
        <v>995</v>
      </c>
      <c r="M39" s="1019" t="s">
        <v>97</v>
      </c>
      <c r="N39" s="953">
        <v>0.9</v>
      </c>
      <c r="P39" s="428"/>
    </row>
    <row r="40" spans="2:22" s="427" customFormat="1" ht="35.1" customHeight="1">
      <c r="B40" s="1124" t="s">
        <v>1006</v>
      </c>
      <c r="C40" s="1124" t="s">
        <v>982</v>
      </c>
      <c r="D40" s="1124" t="s">
        <v>984</v>
      </c>
      <c r="E40" s="1124" t="s">
        <v>1000</v>
      </c>
      <c r="F40" s="1124" t="s">
        <v>97</v>
      </c>
      <c r="G40" s="953">
        <v>1</v>
      </c>
      <c r="H40" s="1493"/>
      <c r="I40" s="1019" t="s">
        <v>535</v>
      </c>
      <c r="J40" s="1019" t="s">
        <v>982</v>
      </c>
      <c r="K40" s="1019" t="s">
        <v>985</v>
      </c>
      <c r="L40" s="1019" t="s">
        <v>995</v>
      </c>
      <c r="M40" s="1019" t="s">
        <v>97</v>
      </c>
      <c r="N40" s="953">
        <v>1</v>
      </c>
      <c r="P40" s="428"/>
    </row>
    <row r="41" spans="2:22" s="427" customFormat="1" ht="35.1" customHeight="1">
      <c r="B41" s="1124" t="s">
        <v>546</v>
      </c>
      <c r="C41" s="1124" t="s">
        <v>982</v>
      </c>
      <c r="D41" s="1124" t="s">
        <v>984</v>
      </c>
      <c r="E41" s="1124" t="s">
        <v>1000</v>
      </c>
      <c r="F41" s="1124" t="s">
        <v>97</v>
      </c>
      <c r="G41" s="953">
        <v>1</v>
      </c>
      <c r="H41" s="1493"/>
      <c r="I41" s="1019" t="s">
        <v>536</v>
      </c>
      <c r="J41" s="1019" t="s">
        <v>982</v>
      </c>
      <c r="K41" s="1019" t="s">
        <v>987</v>
      </c>
      <c r="L41" s="1019" t="s">
        <v>995</v>
      </c>
      <c r="M41" s="1019" t="s">
        <v>97</v>
      </c>
      <c r="N41" s="953">
        <v>1</v>
      </c>
      <c r="P41" s="428"/>
    </row>
    <row r="42" spans="2:22" s="427" customFormat="1" ht="35.1" customHeight="1">
      <c r="B42" s="1124" t="s">
        <v>547</v>
      </c>
      <c r="C42" s="1124" t="s">
        <v>982</v>
      </c>
      <c r="D42" s="1124" t="s">
        <v>984</v>
      </c>
      <c r="E42" s="1124" t="s">
        <v>1000</v>
      </c>
      <c r="F42" s="1124" t="s">
        <v>97</v>
      </c>
      <c r="G42" s="953">
        <v>1</v>
      </c>
      <c r="H42" s="1493"/>
      <c r="I42" s="1019" t="s">
        <v>537</v>
      </c>
      <c r="J42" s="1019" t="s">
        <v>982</v>
      </c>
      <c r="K42" s="1019" t="s">
        <v>985</v>
      </c>
      <c r="L42" s="1019" t="s">
        <v>995</v>
      </c>
      <c r="M42" s="1019" t="s">
        <v>97</v>
      </c>
      <c r="N42" s="953">
        <v>1</v>
      </c>
      <c r="P42" s="428"/>
      <c r="R42" s="422"/>
      <c r="S42" s="422"/>
      <c r="T42" s="422"/>
      <c r="U42" s="422"/>
      <c r="V42" s="422"/>
    </row>
    <row r="43" spans="2:22" s="427" customFormat="1" ht="35.1" customHeight="1">
      <c r="B43" s="532" t="s">
        <v>548</v>
      </c>
      <c r="C43" s="532" t="s">
        <v>982</v>
      </c>
      <c r="D43" s="1124" t="s">
        <v>984</v>
      </c>
      <c r="E43" s="532" t="s">
        <v>1000</v>
      </c>
      <c r="F43" s="532" t="s">
        <v>97</v>
      </c>
      <c r="G43" s="949">
        <v>1</v>
      </c>
      <c r="H43" s="1493"/>
      <c r="I43" s="532" t="s">
        <v>538</v>
      </c>
      <c r="J43" s="532" t="s">
        <v>982</v>
      </c>
      <c r="K43" s="1019" t="s">
        <v>985</v>
      </c>
      <c r="L43" s="532" t="s">
        <v>995</v>
      </c>
      <c r="M43" s="532" t="s">
        <v>97</v>
      </c>
      <c r="N43" s="949">
        <v>1</v>
      </c>
      <c r="P43" s="428"/>
    </row>
    <row r="44" spans="2:22" s="427" customFormat="1" ht="35.1" customHeight="1">
      <c r="B44" s="1124" t="s">
        <v>549</v>
      </c>
      <c r="C44" s="1124" t="s">
        <v>982</v>
      </c>
      <c r="D44" s="1124" t="s">
        <v>984</v>
      </c>
      <c r="E44" s="1124" t="s">
        <v>1000</v>
      </c>
      <c r="F44" s="1124" t="s">
        <v>97</v>
      </c>
      <c r="G44" s="953">
        <v>1</v>
      </c>
      <c r="H44" s="1493"/>
      <c r="I44" s="1019" t="s">
        <v>539</v>
      </c>
      <c r="J44" s="1019" t="s">
        <v>982</v>
      </c>
      <c r="K44" s="1019" t="s">
        <v>985</v>
      </c>
      <c r="L44" s="1019" t="s">
        <v>995</v>
      </c>
      <c r="M44" s="1019" t="s">
        <v>97</v>
      </c>
      <c r="N44" s="953">
        <v>1</v>
      </c>
      <c r="P44" s="428"/>
    </row>
    <row r="45" spans="2:22" s="427" customFormat="1" ht="35.1" customHeight="1">
      <c r="B45" s="1124" t="s">
        <v>550</v>
      </c>
      <c r="C45" s="1124" t="s">
        <v>982</v>
      </c>
      <c r="D45" s="1124" t="s">
        <v>984</v>
      </c>
      <c r="E45" s="1124" t="s">
        <v>1000</v>
      </c>
      <c r="F45" s="1124" t="s">
        <v>97</v>
      </c>
      <c r="G45" s="953">
        <v>1</v>
      </c>
      <c r="H45" s="1493"/>
      <c r="I45" s="1019" t="s">
        <v>540</v>
      </c>
      <c r="J45" s="1019" t="s">
        <v>982</v>
      </c>
      <c r="K45" s="1019" t="s">
        <v>987</v>
      </c>
      <c r="L45" s="1019" t="s">
        <v>995</v>
      </c>
      <c r="M45" s="1019" t="s">
        <v>97</v>
      </c>
      <c r="N45" s="953">
        <v>0.5</v>
      </c>
      <c r="P45" s="428"/>
    </row>
    <row r="46" spans="2:22" s="427" customFormat="1" ht="35.1" customHeight="1">
      <c r="B46" s="522" t="s">
        <v>551</v>
      </c>
      <c r="C46" s="522" t="s">
        <v>982</v>
      </c>
      <c r="D46" s="1124" t="s">
        <v>984</v>
      </c>
      <c r="E46" s="522" t="s">
        <v>1000</v>
      </c>
      <c r="F46" s="522" t="s">
        <v>97</v>
      </c>
      <c r="G46" s="950">
        <v>1</v>
      </c>
      <c r="H46" s="1493"/>
      <c r="I46" s="522" t="s">
        <v>541</v>
      </c>
      <c r="J46" s="522" t="s">
        <v>982</v>
      </c>
      <c r="K46" s="1019" t="s">
        <v>987</v>
      </c>
      <c r="L46" s="522" t="s">
        <v>989</v>
      </c>
      <c r="M46" s="522" t="s">
        <v>97</v>
      </c>
      <c r="N46" s="950">
        <v>0.51</v>
      </c>
      <c r="P46" s="428"/>
    </row>
    <row r="47" spans="2:22" s="427" customFormat="1" ht="35.1" customHeight="1">
      <c r="B47" s="532" t="s">
        <v>552</v>
      </c>
      <c r="C47" s="532" t="s">
        <v>982</v>
      </c>
      <c r="D47" s="1124" t="s">
        <v>984</v>
      </c>
      <c r="E47" s="532" t="s">
        <v>1017</v>
      </c>
      <c r="F47" s="532" t="s">
        <v>97</v>
      </c>
      <c r="G47" s="949">
        <v>1</v>
      </c>
      <c r="H47" s="1493"/>
      <c r="I47" s="532" t="s">
        <v>542</v>
      </c>
      <c r="J47" s="532" t="s">
        <v>982</v>
      </c>
      <c r="K47" s="1019" t="s">
        <v>987</v>
      </c>
      <c r="L47" s="532" t="s">
        <v>995</v>
      </c>
      <c r="M47" s="532" t="s">
        <v>97</v>
      </c>
      <c r="N47" s="949">
        <v>0.51</v>
      </c>
      <c r="P47" s="428"/>
    </row>
    <row r="48" spans="2:22" s="427" customFormat="1" ht="35.1" customHeight="1">
      <c r="B48" s="532" t="s">
        <v>553</v>
      </c>
      <c r="C48" s="532" t="s">
        <v>982</v>
      </c>
      <c r="D48" s="1124" t="s">
        <v>984</v>
      </c>
      <c r="E48" s="532" t="s">
        <v>1000</v>
      </c>
      <c r="F48" s="532" t="s">
        <v>97</v>
      </c>
      <c r="G48" s="949">
        <v>1</v>
      </c>
      <c r="H48" s="1493"/>
      <c r="I48" s="532" t="s">
        <v>543</v>
      </c>
      <c r="J48" s="532" t="s">
        <v>982</v>
      </c>
      <c r="K48" s="1019" t="s">
        <v>987</v>
      </c>
      <c r="L48" s="532" t="s">
        <v>995</v>
      </c>
      <c r="M48" s="532" t="s">
        <v>97</v>
      </c>
      <c r="N48" s="949">
        <v>0.51</v>
      </c>
      <c r="P48" s="428"/>
    </row>
    <row r="49" spans="2:21" s="427" customFormat="1" ht="35.1" customHeight="1">
      <c r="B49" s="534" t="s">
        <v>554</v>
      </c>
      <c r="C49" s="534" t="s">
        <v>982</v>
      </c>
      <c r="D49" s="1124" t="s">
        <v>984</v>
      </c>
      <c r="E49" s="534" t="s">
        <v>1000</v>
      </c>
      <c r="F49" s="534" t="s">
        <v>97</v>
      </c>
      <c r="G49" s="952">
        <v>1</v>
      </c>
      <c r="H49" s="1493"/>
      <c r="I49" s="534" t="s">
        <v>544</v>
      </c>
      <c r="J49" s="534" t="s">
        <v>982</v>
      </c>
      <c r="K49" s="1019" t="s">
        <v>987</v>
      </c>
      <c r="L49" s="534" t="s">
        <v>995</v>
      </c>
      <c r="M49" s="534" t="s">
        <v>97</v>
      </c>
      <c r="N49" s="952">
        <v>0.51</v>
      </c>
      <c r="P49" s="428"/>
    </row>
    <row r="50" spans="2:21" s="427" customFormat="1" ht="35.1" customHeight="1">
      <c r="B50" s="1124" t="s">
        <v>555</v>
      </c>
      <c r="C50" s="1124" t="s">
        <v>982</v>
      </c>
      <c r="D50" s="522" t="s">
        <v>984</v>
      </c>
      <c r="E50" s="1124" t="s">
        <v>1000</v>
      </c>
      <c r="F50" s="1124" t="s">
        <v>97</v>
      </c>
      <c r="G50" s="953">
        <v>1</v>
      </c>
      <c r="H50" s="1493"/>
      <c r="I50" s="1019" t="s">
        <v>545</v>
      </c>
      <c r="J50" s="1019" t="s">
        <v>982</v>
      </c>
      <c r="K50" s="522" t="s">
        <v>984</v>
      </c>
      <c r="L50" s="1019" t="s">
        <v>1000</v>
      </c>
      <c r="M50" s="1019" t="s">
        <v>97</v>
      </c>
      <c r="N50" s="953">
        <v>1</v>
      </c>
      <c r="P50" s="428"/>
    </row>
    <row r="51" spans="2:21" s="427" customFormat="1" ht="35.1" customHeight="1">
      <c r="B51" s="534" t="s">
        <v>556</v>
      </c>
      <c r="C51" s="534" t="s">
        <v>982</v>
      </c>
      <c r="D51" s="522" t="s">
        <v>984</v>
      </c>
      <c r="E51" s="534" t="s">
        <v>1000</v>
      </c>
      <c r="F51" s="534" t="s">
        <v>97</v>
      </c>
      <c r="G51" s="952">
        <v>1</v>
      </c>
      <c r="H51" s="1493"/>
      <c r="I51" s="534" t="s">
        <v>1006</v>
      </c>
      <c r="J51" s="534" t="s">
        <v>982</v>
      </c>
      <c r="K51" s="522" t="s">
        <v>984</v>
      </c>
      <c r="L51" s="534" t="s">
        <v>1000</v>
      </c>
      <c r="M51" s="534" t="s">
        <v>97</v>
      </c>
      <c r="N51" s="952">
        <v>1</v>
      </c>
      <c r="P51" s="428"/>
    </row>
    <row r="52" spans="2:21" s="427" customFormat="1" ht="35.1" customHeight="1">
      <c r="B52" s="1124" t="s">
        <v>557</v>
      </c>
      <c r="C52" s="1124" t="s">
        <v>982</v>
      </c>
      <c r="D52" s="522" t="s">
        <v>984</v>
      </c>
      <c r="E52" s="1124" t="s">
        <v>1000</v>
      </c>
      <c r="F52" s="1124" t="s">
        <v>97</v>
      </c>
      <c r="G52" s="953">
        <v>0.54</v>
      </c>
      <c r="H52" s="1493"/>
      <c r="I52" s="1019" t="s">
        <v>546</v>
      </c>
      <c r="J52" s="1019" t="s">
        <v>982</v>
      </c>
      <c r="K52" s="522" t="s">
        <v>984</v>
      </c>
      <c r="L52" s="1019" t="s">
        <v>1000</v>
      </c>
      <c r="M52" s="1019" t="s">
        <v>97</v>
      </c>
      <c r="N52" s="953">
        <v>1</v>
      </c>
      <c r="P52" s="428"/>
    </row>
    <row r="53" spans="2:21" s="427" customFormat="1" ht="35.1" customHeight="1">
      <c r="B53" s="532" t="s">
        <v>558</v>
      </c>
      <c r="C53" s="532" t="s">
        <v>982</v>
      </c>
      <c r="D53" s="522" t="s">
        <v>984</v>
      </c>
      <c r="E53" s="532" t="s">
        <v>1000</v>
      </c>
      <c r="F53" s="532" t="s">
        <v>97</v>
      </c>
      <c r="G53" s="949">
        <v>1</v>
      </c>
      <c r="H53" s="1493"/>
      <c r="I53" s="532" t="s">
        <v>547</v>
      </c>
      <c r="J53" s="532" t="s">
        <v>982</v>
      </c>
      <c r="K53" s="522" t="s">
        <v>984</v>
      </c>
      <c r="L53" s="532" t="s">
        <v>1000</v>
      </c>
      <c r="M53" s="532" t="s">
        <v>97</v>
      </c>
      <c r="N53" s="949">
        <v>1</v>
      </c>
      <c r="P53" s="428"/>
    </row>
    <row r="54" spans="2:21" s="427" customFormat="1" ht="35.1" customHeight="1">
      <c r="B54" s="532" t="s">
        <v>559</v>
      </c>
      <c r="C54" s="532" t="s">
        <v>982</v>
      </c>
      <c r="D54" s="522" t="s">
        <v>984</v>
      </c>
      <c r="E54" s="532" t="s">
        <v>1000</v>
      </c>
      <c r="F54" s="532" t="s">
        <v>97</v>
      </c>
      <c r="G54" s="949">
        <v>0.63300000000000001</v>
      </c>
      <c r="H54" s="1493"/>
      <c r="I54" s="532" t="s">
        <v>548</v>
      </c>
      <c r="J54" s="532" t="s">
        <v>982</v>
      </c>
      <c r="K54" s="522" t="s">
        <v>984</v>
      </c>
      <c r="L54" s="532" t="s">
        <v>1000</v>
      </c>
      <c r="M54" s="532" t="s">
        <v>97</v>
      </c>
      <c r="N54" s="949">
        <v>1</v>
      </c>
      <c r="P54" s="428"/>
    </row>
    <row r="55" spans="2:21" s="427" customFormat="1" ht="35.1" customHeight="1">
      <c r="B55" s="532" t="s">
        <v>560</v>
      </c>
      <c r="C55" s="532" t="s">
        <v>982</v>
      </c>
      <c r="D55" s="522" t="s">
        <v>984</v>
      </c>
      <c r="E55" s="532" t="s">
        <v>1000</v>
      </c>
      <c r="F55" s="532" t="s">
        <v>97</v>
      </c>
      <c r="G55" s="949">
        <v>0.6</v>
      </c>
      <c r="H55" s="1493"/>
      <c r="I55" s="532" t="s">
        <v>549</v>
      </c>
      <c r="J55" s="532" t="s">
        <v>982</v>
      </c>
      <c r="K55" s="522" t="s">
        <v>984</v>
      </c>
      <c r="L55" s="532" t="s">
        <v>1000</v>
      </c>
      <c r="M55" s="532" t="s">
        <v>97</v>
      </c>
      <c r="N55" s="949">
        <v>1</v>
      </c>
      <c r="P55" s="428"/>
    </row>
    <row r="56" spans="2:21" s="427" customFormat="1" ht="35.1" customHeight="1">
      <c r="B56" s="532" t="s">
        <v>561</v>
      </c>
      <c r="C56" s="532" t="s">
        <v>983</v>
      </c>
      <c r="D56" s="522" t="s">
        <v>1011</v>
      </c>
      <c r="E56" s="532" t="s">
        <v>988</v>
      </c>
      <c r="F56" s="532" t="s">
        <v>180</v>
      </c>
      <c r="G56" s="949">
        <v>0.22500000000000001</v>
      </c>
      <c r="H56" s="1493"/>
      <c r="I56" s="532" t="s">
        <v>550</v>
      </c>
      <c r="J56" s="532" t="s">
        <v>982</v>
      </c>
      <c r="K56" s="522" t="s">
        <v>984</v>
      </c>
      <c r="L56" s="532" t="s">
        <v>1000</v>
      </c>
      <c r="M56" s="532" t="s">
        <v>97</v>
      </c>
      <c r="N56" s="949">
        <v>1</v>
      </c>
      <c r="P56" s="428"/>
    </row>
    <row r="57" spans="2:21" s="427" customFormat="1" ht="35.1" customHeight="1">
      <c r="B57" s="522" t="s">
        <v>562</v>
      </c>
      <c r="C57" s="522" t="s">
        <v>983</v>
      </c>
      <c r="D57" s="522" t="s">
        <v>1011</v>
      </c>
      <c r="E57" s="522" t="s">
        <v>988</v>
      </c>
      <c r="F57" s="522" t="s">
        <v>1025</v>
      </c>
      <c r="G57" s="950">
        <v>0.19900000000000001</v>
      </c>
      <c r="H57" s="1493"/>
      <c r="I57" s="522" t="s">
        <v>551</v>
      </c>
      <c r="J57" s="522" t="s">
        <v>982</v>
      </c>
      <c r="K57" s="522" t="s">
        <v>984</v>
      </c>
      <c r="L57" s="522" t="s">
        <v>1000</v>
      </c>
      <c r="M57" s="522" t="s">
        <v>97</v>
      </c>
      <c r="N57" s="950">
        <v>1</v>
      </c>
      <c r="P57" s="428"/>
      <c r="Q57" s="422"/>
      <c r="R57" s="422"/>
      <c r="S57" s="422"/>
      <c r="T57" s="422"/>
      <c r="U57" s="422"/>
    </row>
    <row r="58" spans="2:21" s="427" customFormat="1" ht="35.1" customHeight="1">
      <c r="B58" s="1124" t="s">
        <v>1004</v>
      </c>
      <c r="C58" s="1124" t="s">
        <v>983</v>
      </c>
      <c r="D58" s="522" t="s">
        <v>986</v>
      </c>
      <c r="E58" s="1124" t="s">
        <v>1005</v>
      </c>
      <c r="F58" s="1124" t="s">
        <v>1022</v>
      </c>
      <c r="G58" s="953">
        <v>0.14000000000000001</v>
      </c>
      <c r="H58" s="1493"/>
      <c r="I58" s="1019" t="s">
        <v>552</v>
      </c>
      <c r="J58" s="1019" t="s">
        <v>982</v>
      </c>
      <c r="K58" s="522" t="s">
        <v>984</v>
      </c>
      <c r="L58" s="1019" t="s">
        <v>1017</v>
      </c>
      <c r="M58" s="1019" t="s">
        <v>97</v>
      </c>
      <c r="N58" s="953">
        <v>1</v>
      </c>
      <c r="P58" s="428"/>
      <c r="Q58" s="422"/>
      <c r="R58" s="422"/>
      <c r="S58" s="422"/>
      <c r="T58" s="422"/>
      <c r="U58" s="422"/>
    </row>
    <row r="59" spans="2:21" s="427" customFormat="1" ht="35.1" customHeight="1">
      <c r="B59" s="522" t="s">
        <v>563</v>
      </c>
      <c r="C59" s="522" t="s">
        <v>983</v>
      </c>
      <c r="D59" s="522" t="s">
        <v>986</v>
      </c>
      <c r="E59" s="522" t="s">
        <v>1007</v>
      </c>
      <c r="F59" s="522" t="s">
        <v>1022</v>
      </c>
      <c r="G59" s="950">
        <v>0.123</v>
      </c>
      <c r="H59" s="1493"/>
      <c r="I59" s="522" t="s">
        <v>553</v>
      </c>
      <c r="J59" s="522" t="s">
        <v>982</v>
      </c>
      <c r="K59" s="522" t="s">
        <v>984</v>
      </c>
      <c r="L59" s="522" t="s">
        <v>1000</v>
      </c>
      <c r="M59" s="522" t="s">
        <v>97</v>
      </c>
      <c r="N59" s="950">
        <v>1</v>
      </c>
      <c r="P59" s="428"/>
    </row>
    <row r="60" spans="2:21" s="427" customFormat="1" ht="35.1" customHeight="1">
      <c r="B60" s="522" t="s">
        <v>1012</v>
      </c>
      <c r="C60" s="522" t="s">
        <v>983</v>
      </c>
      <c r="D60" s="522" t="s">
        <v>986</v>
      </c>
      <c r="E60" s="522" t="s">
        <v>1013</v>
      </c>
      <c r="F60" s="522" t="s">
        <v>97</v>
      </c>
      <c r="G60" s="950">
        <v>0.35</v>
      </c>
      <c r="H60" s="1493"/>
      <c r="I60" s="522" t="s">
        <v>554</v>
      </c>
      <c r="J60" s="522" t="s">
        <v>982</v>
      </c>
      <c r="K60" s="522" t="s">
        <v>984</v>
      </c>
      <c r="L60" s="522" t="s">
        <v>1000</v>
      </c>
      <c r="M60" s="522" t="s">
        <v>97</v>
      </c>
      <c r="N60" s="950">
        <v>1</v>
      </c>
      <c r="P60" s="428"/>
    </row>
    <row r="61" spans="2:21" s="427" customFormat="1" ht="35.1" customHeight="1">
      <c r="B61" s="532" t="s">
        <v>586</v>
      </c>
      <c r="C61" s="532" t="s">
        <v>983</v>
      </c>
      <c r="D61" s="522" t="s">
        <v>986</v>
      </c>
      <c r="E61" s="532" t="s">
        <v>587</v>
      </c>
      <c r="F61" s="532" t="s">
        <v>97</v>
      </c>
      <c r="G61" s="949">
        <v>0.28199999999999997</v>
      </c>
      <c r="H61" s="1493"/>
      <c r="I61" s="532" t="s">
        <v>555</v>
      </c>
      <c r="J61" s="532" t="s">
        <v>982</v>
      </c>
      <c r="K61" s="522" t="s">
        <v>984</v>
      </c>
      <c r="L61" s="532" t="s">
        <v>1000</v>
      </c>
      <c r="M61" s="532" t="s">
        <v>97</v>
      </c>
      <c r="N61" s="949">
        <v>1</v>
      </c>
      <c r="P61" s="428"/>
    </row>
    <row r="62" spans="2:21" s="427" customFormat="1" ht="35.1" customHeight="1">
      <c r="B62" s="532" t="s">
        <v>564</v>
      </c>
      <c r="C62" s="532" t="s">
        <v>983</v>
      </c>
      <c r="D62" s="522" t="s">
        <v>986</v>
      </c>
      <c r="E62" s="532" t="s">
        <v>1003</v>
      </c>
      <c r="F62" s="532" t="s">
        <v>1020</v>
      </c>
      <c r="G62" s="949">
        <v>0.251</v>
      </c>
      <c r="H62" s="1493"/>
      <c r="I62" s="532" t="s">
        <v>556</v>
      </c>
      <c r="J62" s="532" t="s">
        <v>982</v>
      </c>
      <c r="K62" s="522" t="s">
        <v>984</v>
      </c>
      <c r="L62" s="532" t="s">
        <v>1000</v>
      </c>
      <c r="M62" s="532" t="s">
        <v>97</v>
      </c>
      <c r="N62" s="949">
        <v>1</v>
      </c>
      <c r="P62" s="428"/>
    </row>
    <row r="63" spans="2:21" s="427" customFormat="1" ht="35.1" customHeight="1">
      <c r="B63" s="1124" t="s">
        <v>566</v>
      </c>
      <c r="C63" s="1124" t="s">
        <v>983</v>
      </c>
      <c r="D63" s="522" t="s">
        <v>986</v>
      </c>
      <c r="E63" s="1124" t="s">
        <v>996</v>
      </c>
      <c r="F63" s="1124" t="s">
        <v>97</v>
      </c>
      <c r="G63" s="953">
        <v>0.33300000000000002</v>
      </c>
      <c r="H63" s="1493"/>
      <c r="I63" s="1019" t="s">
        <v>557</v>
      </c>
      <c r="J63" s="1019" t="s">
        <v>982</v>
      </c>
      <c r="K63" s="522" t="s">
        <v>984</v>
      </c>
      <c r="L63" s="1019" t="s">
        <v>1000</v>
      </c>
      <c r="M63" s="1019" t="s">
        <v>97</v>
      </c>
      <c r="N63" s="953">
        <v>0.54</v>
      </c>
      <c r="P63" s="428"/>
    </row>
    <row r="64" spans="2:21" s="427" customFormat="1" ht="35.1" customHeight="1">
      <c r="B64" s="535" t="s">
        <v>567</v>
      </c>
      <c r="C64" s="535" t="s">
        <v>983</v>
      </c>
      <c r="D64" s="522" t="s">
        <v>986</v>
      </c>
      <c r="E64" s="535" t="s">
        <v>995</v>
      </c>
      <c r="F64" s="535" t="s">
        <v>97</v>
      </c>
      <c r="G64" s="954">
        <v>0.23899999999999999</v>
      </c>
      <c r="H64" s="1493"/>
      <c r="I64" s="535" t="s">
        <v>558</v>
      </c>
      <c r="J64" s="535" t="s">
        <v>982</v>
      </c>
      <c r="K64" s="522" t="s">
        <v>984</v>
      </c>
      <c r="L64" s="535" t="s">
        <v>1000</v>
      </c>
      <c r="M64" s="535" t="s">
        <v>97</v>
      </c>
      <c r="N64" s="954">
        <v>1</v>
      </c>
      <c r="P64" s="428"/>
    </row>
    <row r="65" spans="2:21" s="427" customFormat="1" ht="35.1" customHeight="1">
      <c r="B65" s="1124" t="s">
        <v>568</v>
      </c>
      <c r="C65" s="535" t="s">
        <v>983</v>
      </c>
      <c r="D65" s="522" t="s">
        <v>1011</v>
      </c>
      <c r="E65" s="535" t="s">
        <v>1008</v>
      </c>
      <c r="F65" s="535" t="s">
        <v>97</v>
      </c>
      <c r="G65" s="954">
        <v>0.219</v>
      </c>
      <c r="H65" s="1493"/>
      <c r="I65" s="1019" t="s">
        <v>559</v>
      </c>
      <c r="J65" s="535" t="s">
        <v>982</v>
      </c>
      <c r="K65" s="522" t="s">
        <v>984</v>
      </c>
      <c r="L65" s="535" t="s">
        <v>1000</v>
      </c>
      <c r="M65" s="535" t="s">
        <v>97</v>
      </c>
      <c r="N65" s="954">
        <v>0.5</v>
      </c>
      <c r="O65" s="69"/>
      <c r="P65" s="428"/>
    </row>
    <row r="66" spans="2:21" s="427" customFormat="1" ht="35.1" customHeight="1">
      <c r="B66" s="1124" t="s">
        <v>570</v>
      </c>
      <c r="C66" s="1124" t="s">
        <v>983</v>
      </c>
      <c r="D66" s="522" t="s">
        <v>1011</v>
      </c>
      <c r="E66" s="1124" t="s">
        <v>1001</v>
      </c>
      <c r="F66" s="1124" t="s">
        <v>97</v>
      </c>
      <c r="G66" s="953">
        <v>0.32</v>
      </c>
      <c r="H66" s="1493"/>
      <c r="I66" s="1019" t="s">
        <v>560</v>
      </c>
      <c r="J66" s="1019" t="s">
        <v>982</v>
      </c>
      <c r="K66" s="522" t="s">
        <v>984</v>
      </c>
      <c r="L66" s="1019" t="s">
        <v>1000</v>
      </c>
      <c r="M66" s="1019" t="s">
        <v>97</v>
      </c>
      <c r="N66" s="953">
        <v>0.6</v>
      </c>
      <c r="P66" s="428"/>
    </row>
    <row r="67" spans="2:21" s="427" customFormat="1" ht="35.1" customHeight="1">
      <c r="B67" s="1124" t="s">
        <v>571</v>
      </c>
      <c r="C67" s="1124" t="s">
        <v>983</v>
      </c>
      <c r="D67" s="1124" t="s">
        <v>986</v>
      </c>
      <c r="E67" s="1124" t="s">
        <v>997</v>
      </c>
      <c r="F67" s="1124" t="s">
        <v>1026</v>
      </c>
      <c r="G67" s="953">
        <v>0.251</v>
      </c>
      <c r="H67" s="1493"/>
      <c r="I67" s="1019" t="s">
        <v>561</v>
      </c>
      <c r="J67" s="1019" t="s">
        <v>983</v>
      </c>
      <c r="K67" s="1019" t="s">
        <v>1011</v>
      </c>
      <c r="L67" s="1019" t="s">
        <v>988</v>
      </c>
      <c r="M67" s="1019" t="s">
        <v>180</v>
      </c>
      <c r="N67" s="953">
        <v>0.22500000000000001</v>
      </c>
      <c r="P67" s="428"/>
    </row>
    <row r="68" spans="2:21" s="427" customFormat="1" ht="35.1" customHeight="1">
      <c r="B68" s="1124" t="s">
        <v>540</v>
      </c>
      <c r="C68" s="1124" t="s">
        <v>983</v>
      </c>
      <c r="D68" s="1124" t="s">
        <v>987</v>
      </c>
      <c r="E68" s="1124" t="s">
        <v>995</v>
      </c>
      <c r="F68" s="1124" t="s">
        <v>97</v>
      </c>
      <c r="G68" s="953">
        <v>0.5</v>
      </c>
      <c r="H68" s="1493"/>
      <c r="I68" s="1019" t="s">
        <v>562</v>
      </c>
      <c r="J68" s="1019" t="s">
        <v>983</v>
      </c>
      <c r="K68" s="1019" t="s">
        <v>1011</v>
      </c>
      <c r="L68" s="1019" t="s">
        <v>988</v>
      </c>
      <c r="M68" s="1019" t="s">
        <v>1025</v>
      </c>
      <c r="N68" s="953">
        <v>0.19900000000000001</v>
      </c>
      <c r="P68" s="428"/>
    </row>
    <row r="69" spans="2:21" s="427" customFormat="1" ht="35.1" customHeight="1">
      <c r="B69" s="1124" t="s">
        <v>572</v>
      </c>
      <c r="C69" s="1124" t="s">
        <v>983</v>
      </c>
      <c r="D69" s="1124" t="s">
        <v>1011</v>
      </c>
      <c r="E69" s="1124" t="s">
        <v>989</v>
      </c>
      <c r="F69" s="1124" t="s">
        <v>97</v>
      </c>
      <c r="G69" s="953">
        <v>0.49</v>
      </c>
      <c r="H69" s="1493"/>
      <c r="I69" s="1019" t="s">
        <v>1004</v>
      </c>
      <c r="J69" s="1019" t="s">
        <v>983</v>
      </c>
      <c r="K69" s="1019" t="s">
        <v>986</v>
      </c>
      <c r="L69" s="1019" t="s">
        <v>1005</v>
      </c>
      <c r="M69" s="1019" t="s">
        <v>1022</v>
      </c>
      <c r="N69" s="953">
        <v>0.14000000000000001</v>
      </c>
      <c r="P69" s="428"/>
    </row>
    <row r="70" spans="2:21" s="427" customFormat="1" ht="35.1" customHeight="1">
      <c r="B70" s="1124" t="s">
        <v>1023</v>
      </c>
      <c r="C70" s="1124" t="s">
        <v>982</v>
      </c>
      <c r="D70" s="1124" t="s">
        <v>1011</v>
      </c>
      <c r="E70" s="1124" t="s">
        <v>1002</v>
      </c>
      <c r="F70" s="1124" t="s">
        <v>1022</v>
      </c>
      <c r="G70" s="953">
        <v>0.61399999999999999</v>
      </c>
      <c r="H70" s="1493"/>
      <c r="I70" s="1019" t="s">
        <v>563</v>
      </c>
      <c r="J70" s="1019" t="s">
        <v>983</v>
      </c>
      <c r="K70" s="1019" t="s">
        <v>986</v>
      </c>
      <c r="L70" s="1019" t="s">
        <v>1007</v>
      </c>
      <c r="M70" s="1019" t="s">
        <v>1022</v>
      </c>
      <c r="N70" s="953">
        <v>0.123</v>
      </c>
      <c r="P70" s="428"/>
      <c r="Q70" s="422"/>
      <c r="R70" s="422"/>
      <c r="S70" s="422"/>
    </row>
    <row r="71" spans="2:21" s="427" customFormat="1" ht="35.1" customHeight="1" thickBot="1">
      <c r="B71" s="523" t="s">
        <v>574</v>
      </c>
      <c r="C71" s="523" t="s">
        <v>982</v>
      </c>
      <c r="D71" s="1125" t="s">
        <v>82</v>
      </c>
      <c r="E71" s="523" t="s">
        <v>1010</v>
      </c>
      <c r="F71" s="523" t="s">
        <v>1027</v>
      </c>
      <c r="G71" s="957">
        <v>0.82399999999999995</v>
      </c>
      <c r="H71" s="1493"/>
      <c r="I71" s="1019" t="s">
        <v>1012</v>
      </c>
      <c r="J71" s="1019" t="s">
        <v>983</v>
      </c>
      <c r="K71" s="1019" t="s">
        <v>986</v>
      </c>
      <c r="L71" s="1019" t="s">
        <v>1013</v>
      </c>
      <c r="M71" s="1019" t="s">
        <v>97</v>
      </c>
      <c r="N71" s="953">
        <v>0.35</v>
      </c>
      <c r="P71" s="428"/>
      <c r="Q71" s="422"/>
      <c r="R71" s="422"/>
      <c r="S71" s="422"/>
    </row>
    <row r="72" spans="2:21" s="427" customFormat="1" ht="35.1" customHeight="1" thickTop="1">
      <c r="B72" s="1519" t="s">
        <v>1031</v>
      </c>
      <c r="C72" s="1519"/>
      <c r="D72" s="1519"/>
      <c r="E72" s="1519"/>
      <c r="F72" s="1519"/>
      <c r="G72" s="1519"/>
      <c r="H72"/>
      <c r="I72" s="1019" t="s">
        <v>564</v>
      </c>
      <c r="J72" s="535" t="s">
        <v>983</v>
      </c>
      <c r="K72" s="1019" t="s">
        <v>986</v>
      </c>
      <c r="L72" s="535" t="s">
        <v>1003</v>
      </c>
      <c r="M72" s="535" t="s">
        <v>1020</v>
      </c>
      <c r="N72" s="954">
        <v>0.251</v>
      </c>
      <c r="P72" s="428"/>
      <c r="Q72" s="422"/>
      <c r="R72" s="422"/>
      <c r="S72" s="422"/>
      <c r="T72" s="422"/>
      <c r="U72" s="422"/>
    </row>
    <row r="73" spans="2:21" s="427" customFormat="1" ht="35.1" customHeight="1">
      <c r="B73" s="1519" t="s">
        <v>1032</v>
      </c>
      <c r="C73" s="1519"/>
      <c r="D73" s="1519"/>
      <c r="E73" s="1519"/>
      <c r="F73" s="1519"/>
      <c r="G73" s="1519"/>
      <c r="H73"/>
      <c r="I73" s="522" t="s">
        <v>565</v>
      </c>
      <c r="J73" s="522" t="s">
        <v>983</v>
      </c>
      <c r="K73" s="1019" t="s">
        <v>986</v>
      </c>
      <c r="L73" s="522" t="s">
        <v>1018</v>
      </c>
      <c r="M73" s="522" t="s">
        <v>97</v>
      </c>
      <c r="N73" s="961">
        <v>0.247</v>
      </c>
      <c r="P73" s="428"/>
      <c r="Q73" s="422"/>
      <c r="R73" s="422"/>
      <c r="S73" s="422"/>
      <c r="T73" s="422"/>
      <c r="U73" s="422"/>
    </row>
    <row r="74" spans="2:21" s="427" customFormat="1" ht="35.1" customHeight="1">
      <c r="B74" s="1519" t="s">
        <v>1033</v>
      </c>
      <c r="C74" s="1519"/>
      <c r="D74" s="1519"/>
      <c r="E74" s="1519"/>
      <c r="F74" s="1519"/>
      <c r="G74" s="1519"/>
      <c r="H74"/>
      <c r="I74" s="958" t="s">
        <v>566</v>
      </c>
      <c r="J74" s="958" t="s">
        <v>983</v>
      </c>
      <c r="K74" s="1019" t="s">
        <v>986</v>
      </c>
      <c r="L74" s="959" t="s">
        <v>996</v>
      </c>
      <c r="M74" s="958" t="s">
        <v>97</v>
      </c>
      <c r="N74" s="960">
        <v>0.33300000000000002</v>
      </c>
      <c r="P74" s="428"/>
      <c r="Q74" s="422"/>
      <c r="R74" s="422"/>
      <c r="S74" s="422"/>
      <c r="T74" s="422"/>
      <c r="U74" s="422"/>
    </row>
    <row r="75" spans="2:21" s="427" customFormat="1" ht="35.1" customHeight="1">
      <c r="B75" s="1519" t="s">
        <v>1034</v>
      </c>
      <c r="C75" s="1519"/>
      <c r="D75" s="1519"/>
      <c r="E75" s="1519"/>
      <c r="F75" s="1519"/>
      <c r="G75" s="1519"/>
      <c r="H75"/>
      <c r="I75" s="958" t="s">
        <v>567</v>
      </c>
      <c r="J75" s="958" t="s">
        <v>983</v>
      </c>
      <c r="K75" s="1019" t="s">
        <v>986</v>
      </c>
      <c r="L75" s="959" t="s">
        <v>995</v>
      </c>
      <c r="M75" s="958" t="s">
        <v>97</v>
      </c>
      <c r="N75" s="960">
        <v>0.23899999999999999</v>
      </c>
      <c r="P75" s="428"/>
    </row>
    <row r="76" spans="2:21" s="427" customFormat="1" ht="35.1" customHeight="1">
      <c r="B76" s="1519" t="s">
        <v>1035</v>
      </c>
      <c r="C76" s="1519"/>
      <c r="D76" s="1519"/>
      <c r="E76" s="1519"/>
      <c r="F76" s="1519"/>
      <c r="G76" s="1519"/>
      <c r="H76"/>
      <c r="I76" s="532" t="s">
        <v>568</v>
      </c>
      <c r="J76" s="646" t="s">
        <v>983</v>
      </c>
      <c r="K76" s="646" t="s">
        <v>1011</v>
      </c>
      <c r="L76" s="646" t="s">
        <v>1008</v>
      </c>
      <c r="M76" s="646" t="s">
        <v>97</v>
      </c>
      <c r="N76" s="955">
        <v>0.219</v>
      </c>
      <c r="P76" s="428"/>
    </row>
    <row r="77" spans="2:21" s="427" customFormat="1" ht="35.1" customHeight="1">
      <c r="B77" s="1520"/>
      <c r="C77" s="1520"/>
      <c r="D77" s="1520"/>
      <c r="E77" s="1520"/>
      <c r="F77" s="1520"/>
      <c r="G77" s="1520"/>
      <c r="H77"/>
      <c r="I77" s="532" t="s">
        <v>569</v>
      </c>
      <c r="J77" s="532" t="s">
        <v>983</v>
      </c>
      <c r="K77" s="1019" t="s">
        <v>986</v>
      </c>
      <c r="L77" s="532" t="s">
        <v>1009</v>
      </c>
      <c r="M77" s="532" t="s">
        <v>97</v>
      </c>
      <c r="N77" s="949">
        <v>0.25</v>
      </c>
      <c r="P77" s="428"/>
    </row>
    <row r="78" spans="2:21" s="427" customFormat="1" ht="35.1" customHeight="1">
      <c r="B78" s="1518"/>
      <c r="C78" s="1518"/>
      <c r="D78" s="1518"/>
      <c r="E78" s="1518"/>
      <c r="F78" s="1518"/>
      <c r="G78" s="1518"/>
      <c r="H78"/>
      <c r="I78" s="532" t="s">
        <v>570</v>
      </c>
      <c r="J78" s="646" t="s">
        <v>983</v>
      </c>
      <c r="K78" s="646" t="s">
        <v>1011</v>
      </c>
      <c r="L78" s="646" t="s">
        <v>1001</v>
      </c>
      <c r="M78" s="646" t="s">
        <v>97</v>
      </c>
      <c r="N78" s="955">
        <v>0.32</v>
      </c>
      <c r="P78" s="428"/>
    </row>
    <row r="79" spans="2:21" s="427" customFormat="1" ht="35.1" customHeight="1">
      <c r="B79" s="1518"/>
      <c r="C79" s="1518"/>
      <c r="D79" s="1518"/>
      <c r="E79" s="1518"/>
      <c r="F79" s="1518"/>
      <c r="G79" s="1518"/>
      <c r="H79"/>
      <c r="I79" s="522" t="s">
        <v>571</v>
      </c>
      <c r="J79" s="522" t="s">
        <v>983</v>
      </c>
      <c r="K79" s="1019" t="s">
        <v>986</v>
      </c>
      <c r="L79" s="522" t="s">
        <v>1019</v>
      </c>
      <c r="M79" s="522" t="s">
        <v>1026</v>
      </c>
      <c r="N79" s="950">
        <v>0.251</v>
      </c>
      <c r="P79" s="428"/>
    </row>
    <row r="80" spans="2:21" s="427" customFormat="1" ht="35.1" customHeight="1">
      <c r="B80" s="1518"/>
      <c r="C80" s="1518"/>
      <c r="D80" s="1518"/>
      <c r="E80" s="1518"/>
      <c r="F80" s="1518"/>
      <c r="G80" s="1518"/>
      <c r="H80"/>
      <c r="I80" s="522" t="s">
        <v>572</v>
      </c>
      <c r="J80" s="522" t="s">
        <v>983</v>
      </c>
      <c r="K80" s="522" t="s">
        <v>1011</v>
      </c>
      <c r="L80" s="522" t="s">
        <v>989</v>
      </c>
      <c r="M80" s="522" t="s">
        <v>97</v>
      </c>
      <c r="N80" s="950">
        <v>0.49</v>
      </c>
      <c r="P80" s="428"/>
    </row>
    <row r="81" spans="2:16" s="427" customFormat="1" ht="35.1" customHeight="1">
      <c r="B81" s="1518"/>
      <c r="C81" s="1518"/>
      <c r="D81" s="1518"/>
      <c r="E81" s="1518"/>
      <c r="F81" s="1518"/>
      <c r="G81" s="1518"/>
      <c r="H81"/>
      <c r="I81" s="1019" t="s">
        <v>1023</v>
      </c>
      <c r="J81" s="1019" t="s">
        <v>982</v>
      </c>
      <c r="K81" s="1019" t="s">
        <v>1011</v>
      </c>
      <c r="L81" s="1019" t="s">
        <v>1002</v>
      </c>
      <c r="M81" s="1019" t="s">
        <v>1022</v>
      </c>
      <c r="N81" s="953">
        <v>0.61399999999999999</v>
      </c>
      <c r="P81" s="428"/>
    </row>
    <row r="82" spans="2:16" s="427" customFormat="1" ht="35.1" customHeight="1">
      <c r="B82" s="1518"/>
      <c r="C82" s="1518"/>
      <c r="D82" s="1518"/>
      <c r="E82" s="1518"/>
      <c r="F82" s="1518"/>
      <c r="G82" s="1518"/>
      <c r="H82"/>
      <c r="I82" s="879" t="s">
        <v>573</v>
      </c>
      <c r="J82" s="879" t="s">
        <v>982</v>
      </c>
      <c r="K82" s="879" t="s">
        <v>82</v>
      </c>
      <c r="L82" s="879" t="s">
        <v>1010</v>
      </c>
      <c r="M82" s="879" t="s">
        <v>1027</v>
      </c>
      <c r="N82" s="956">
        <v>1</v>
      </c>
      <c r="P82" s="428"/>
    </row>
    <row r="83" spans="2:16" s="427" customFormat="1" ht="30" customHeight="1" thickBot="1">
      <c r="B83" s="422"/>
      <c r="C83" s="422"/>
      <c r="D83" s="422"/>
      <c r="E83" s="422"/>
      <c r="F83" s="422"/>
      <c r="G83" s="422"/>
      <c r="H83"/>
      <c r="I83" s="523" t="s">
        <v>574</v>
      </c>
      <c r="J83" s="523" t="s">
        <v>982</v>
      </c>
      <c r="K83" s="1020" t="s">
        <v>82</v>
      </c>
      <c r="L83" s="523" t="s">
        <v>1010</v>
      </c>
      <c r="M83" s="523" t="s">
        <v>1027</v>
      </c>
      <c r="N83" s="957">
        <v>0.82399999999999995</v>
      </c>
      <c r="P83" s="428"/>
    </row>
    <row r="84" spans="2:16" s="427" customFormat="1" ht="30" customHeight="1" thickTop="1">
      <c r="B84" s="422"/>
      <c r="C84" s="422"/>
      <c r="D84" s="422"/>
      <c r="E84" s="422"/>
      <c r="F84" s="422"/>
      <c r="G84" s="422"/>
      <c r="H84"/>
      <c r="I84"/>
      <c r="J84" s="163"/>
      <c r="K84" s="163"/>
      <c r="L84" s="524"/>
      <c r="M84" s="524"/>
      <c r="N84" s="563"/>
      <c r="P84" s="428"/>
    </row>
    <row r="85" spans="2:16" s="427" customFormat="1" ht="30" customHeight="1">
      <c r="B85" s="498"/>
      <c r="C85" s="498"/>
      <c r="D85" s="498"/>
      <c r="E85" s="498"/>
      <c r="F85" s="498"/>
      <c r="G85" s="498"/>
      <c r="H85"/>
      <c r="I85" s="1519" t="s">
        <v>1031</v>
      </c>
      <c r="J85" s="1519"/>
      <c r="K85" s="1519"/>
      <c r="L85" s="1519"/>
      <c r="M85" s="1519"/>
      <c r="N85" s="1519"/>
      <c r="P85" s="428"/>
    </row>
    <row r="86" spans="2:16" ht="30" customHeight="1">
      <c r="I86" s="1519" t="s">
        <v>1032</v>
      </c>
      <c r="J86" s="1519"/>
      <c r="K86" s="1519"/>
      <c r="L86" s="1519"/>
      <c r="M86" s="1519"/>
      <c r="N86" s="1519"/>
    </row>
    <row r="87" spans="2:16" ht="30" customHeight="1">
      <c r="I87" s="1519" t="s">
        <v>1033</v>
      </c>
      <c r="J87" s="1519"/>
      <c r="K87" s="1519"/>
      <c r="L87" s="1519"/>
      <c r="M87" s="1519"/>
      <c r="N87" s="1519"/>
    </row>
    <row r="88" spans="2:16" ht="30" customHeight="1">
      <c r="I88" s="1519" t="s">
        <v>1034</v>
      </c>
      <c r="J88" s="1519"/>
      <c r="K88" s="1519"/>
      <c r="L88" s="1519"/>
      <c r="M88" s="1519"/>
      <c r="N88" s="1519"/>
    </row>
    <row r="89" spans="2:16" ht="30" customHeight="1">
      <c r="I89" s="1519" t="s">
        <v>1035</v>
      </c>
      <c r="J89" s="1519"/>
      <c r="K89" s="1519"/>
      <c r="L89" s="1519"/>
      <c r="M89" s="1519"/>
      <c r="N89" s="1519"/>
    </row>
    <row r="90" spans="2:16" ht="14.25" customHeight="1">
      <c r="I90" s="1520"/>
      <c r="J90" s="1520"/>
      <c r="K90" s="1520"/>
      <c r="L90" s="1520"/>
      <c r="M90" s="1520"/>
      <c r="N90" s="1520"/>
    </row>
    <row r="93" spans="2:16" s="427" customFormat="1" ht="15" customHeight="1">
      <c r="B93" s="422"/>
      <c r="C93" s="422"/>
      <c r="D93" s="422"/>
      <c r="E93" s="422"/>
      <c r="F93" s="422"/>
      <c r="G93" s="422"/>
      <c r="H93"/>
      <c r="I93"/>
      <c r="J93" s="423"/>
      <c r="K93" s="423"/>
      <c r="L93" s="423"/>
      <c r="M93" s="423"/>
      <c r="N93" s="423"/>
      <c r="P93" s="428"/>
    </row>
    <row r="94" spans="2:16" ht="33.75" customHeight="1">
      <c r="J94" s="430"/>
      <c r="K94" s="430"/>
      <c r="L94" s="431"/>
      <c r="M94" s="431"/>
      <c r="N94" s="432"/>
    </row>
    <row r="95" spans="2:16" ht="33.75" customHeight="1">
      <c r="J95" s="878"/>
      <c r="K95" s="878"/>
      <c r="L95" s="878"/>
      <c r="M95" s="878"/>
      <c r="N95" s="878"/>
    </row>
    <row r="96" spans="2:16" ht="60.75" customHeight="1">
      <c r="J96" s="878"/>
      <c r="K96" s="878"/>
      <c r="L96" s="878"/>
      <c r="M96" s="878"/>
      <c r="N96" s="878"/>
    </row>
    <row r="97" spans="9:14" ht="60.75" customHeight="1">
      <c r="J97" s="877"/>
      <c r="K97" s="877"/>
      <c r="L97" s="877"/>
      <c r="M97" s="877"/>
      <c r="N97" s="877"/>
    </row>
    <row r="98" spans="9:14" ht="60.75" customHeight="1">
      <c r="J98" s="877"/>
      <c r="K98" s="877"/>
      <c r="L98" s="877"/>
      <c r="M98" s="877"/>
      <c r="N98" s="877"/>
    </row>
    <row r="99" spans="9:14" ht="15" customHeight="1">
      <c r="J99" s="877"/>
      <c r="K99" s="877"/>
      <c r="L99" s="877"/>
      <c r="M99" s="877"/>
      <c r="N99" s="877"/>
    </row>
    <row r="100" spans="9:14" ht="14.25" customHeight="1">
      <c r="I100" s="842"/>
    </row>
  </sheetData>
  <sortState xmlns:xlrd2="http://schemas.microsoft.com/office/spreadsheetml/2017/richdata2" ref="I31:N47">
    <sortCondition ref="I31:I47"/>
  </sortState>
  <mergeCells count="20">
    <mergeCell ref="I86:N86"/>
    <mergeCell ref="B78:G78"/>
    <mergeCell ref="B79:G79"/>
    <mergeCell ref="B80:G80"/>
    <mergeCell ref="B81:G81"/>
    <mergeCell ref="B82:G82"/>
    <mergeCell ref="B72:G72"/>
    <mergeCell ref="I90:N90"/>
    <mergeCell ref="B3:F3"/>
    <mergeCell ref="I88:N88"/>
    <mergeCell ref="I89:N89"/>
    <mergeCell ref="J5:N5"/>
    <mergeCell ref="C5:G5"/>
    <mergeCell ref="I87:N87"/>
    <mergeCell ref="B73:G73"/>
    <mergeCell ref="B74:G74"/>
    <mergeCell ref="B75:G75"/>
    <mergeCell ref="B76:G76"/>
    <mergeCell ref="B77:G77"/>
    <mergeCell ref="I85:N85"/>
  </mergeCells>
  <hyperlinks>
    <hyperlink ref="P5" location="INDEX!B10" display="Back to index" xr:uid="{00000000-0004-0000-0400-000000000000}"/>
  </hyperlinks>
  <pageMargins left="0.74803149606299213" right="0.74803149606299213" top="0.5" bottom="0.62" header="0.21" footer="0.21"/>
  <pageSetup paperSize="9" scale="27" fitToHeight="3" orientation="portrait" horizontalDpi="1200" verticalDpi="1200" r:id="rId1"/>
  <headerFooter alignWithMargins="0">
    <oddFooter>&amp;C&amp;F&amp;R&amp;T &amp;D</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rgb="FFD1005D"/>
  </sheetPr>
  <dimension ref="B1:I12"/>
  <sheetViews>
    <sheetView showGridLines="0" workbookViewId="0">
      <selection activeCell="C6" sqref="C6:G8"/>
    </sheetView>
  </sheetViews>
  <sheetFormatPr defaultRowHeight="12.75"/>
  <cols>
    <col min="1" max="1" width="12.7109375" style="624" customWidth="1"/>
    <col min="2" max="2" width="13" style="624" customWidth="1"/>
    <col min="3" max="7" width="15.7109375" style="624" customWidth="1"/>
    <col min="8" max="8" width="8.7109375" style="624" customWidth="1"/>
    <col min="9" max="9" width="12.7109375" style="624" customWidth="1"/>
    <col min="10" max="16384" width="9.140625" style="624"/>
  </cols>
  <sheetData>
    <row r="1" spans="2:9" ht="15" customHeight="1"/>
    <row r="2" spans="2:9" ht="15" customHeight="1">
      <c r="B2" s="1633" t="s">
        <v>1312</v>
      </c>
      <c r="C2" s="1633"/>
      <c r="D2" s="1633"/>
      <c r="E2" s="1633"/>
      <c r="F2" s="1633"/>
      <c r="G2" s="1633"/>
    </row>
    <row r="3" spans="2:9" ht="15" customHeight="1">
      <c r="B3" s="1017" t="s">
        <v>1676</v>
      </c>
      <c r="C3" s="623"/>
      <c r="D3" s="623"/>
    </row>
    <row r="4" spans="2:9" ht="15" customHeight="1">
      <c r="B4" s="1292" t="s">
        <v>575</v>
      </c>
      <c r="G4" s="1291"/>
      <c r="I4" s="1443" t="s">
        <v>2234</v>
      </c>
    </row>
    <row r="5" spans="2:9" ht="36">
      <c r="B5" s="625"/>
      <c r="C5" s="626" t="s">
        <v>1308</v>
      </c>
      <c r="D5" s="626" t="s">
        <v>1309</v>
      </c>
      <c r="E5" s="626" t="s">
        <v>1310</v>
      </c>
      <c r="F5" s="626" t="s">
        <v>1311</v>
      </c>
      <c r="G5" s="626" t="s">
        <v>82</v>
      </c>
      <c r="I5"/>
    </row>
    <row r="6" spans="2:9" ht="22.5" customHeight="1">
      <c r="B6" s="36" t="s">
        <v>438</v>
      </c>
      <c r="C6" s="628">
        <v>4.4999999999999998E-2</v>
      </c>
      <c r="D6" s="629">
        <v>2.2499999999999999E-2</v>
      </c>
      <c r="E6" s="630">
        <f>1.25%+0.625%*2</f>
        <v>2.5000000000000001E-2</v>
      </c>
      <c r="F6" s="630">
        <f>0.375%</f>
        <v>3.7499999999999999E-3</v>
      </c>
      <c r="G6" s="631">
        <f>+SUM(C6:F6)</f>
        <v>9.6250000000000002E-2</v>
      </c>
      <c r="I6"/>
    </row>
    <row r="7" spans="2:9" ht="22.5" customHeight="1">
      <c r="B7" s="632" t="s">
        <v>439</v>
      </c>
      <c r="C7" s="633">
        <v>0.06</v>
      </c>
      <c r="D7" s="634">
        <f>+D6</f>
        <v>2.2499999999999999E-2</v>
      </c>
      <c r="E7" s="635">
        <f t="shared" ref="E7:E8" si="0">+E6</f>
        <v>2.5000000000000001E-2</v>
      </c>
      <c r="F7" s="635">
        <f>+F6</f>
        <v>3.7499999999999999E-3</v>
      </c>
      <c r="G7" s="636">
        <f>+SUM(C7:F7)</f>
        <v>0.11124999999999999</v>
      </c>
    </row>
    <row r="8" spans="2:9" ht="22.5" customHeight="1" thickBot="1">
      <c r="B8" s="637" t="s">
        <v>82</v>
      </c>
      <c r="C8" s="638">
        <v>0.08</v>
      </c>
      <c r="D8" s="639">
        <f>+D7</f>
        <v>2.2499999999999999E-2</v>
      </c>
      <c r="E8" s="640">
        <f t="shared" si="0"/>
        <v>2.5000000000000001E-2</v>
      </c>
      <c r="F8" s="640">
        <f>+F7</f>
        <v>3.7499999999999999E-3</v>
      </c>
      <c r="G8" s="640">
        <f>+SUM(C8:F8)</f>
        <v>0.13125000000000001</v>
      </c>
    </row>
    <row r="11" spans="2:9">
      <c r="B11" s="627"/>
    </row>
    <row r="12" spans="2:9">
      <c r="B12" s="627"/>
    </row>
  </sheetData>
  <mergeCells count="1">
    <mergeCell ref="B2:G2"/>
  </mergeCells>
  <hyperlinks>
    <hyperlink ref="I4" location="INDEX!B10" display="Back to index" xr:uid="{00000000-0004-0000-3100-000000000000}"/>
  </hyperlink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D1005D"/>
  </sheetPr>
  <dimension ref="B2:K23"/>
  <sheetViews>
    <sheetView showGridLines="0" showZeros="0" tabSelected="1" zoomScaleNormal="100" workbookViewId="0">
      <selection activeCell="C26" sqref="C26"/>
    </sheetView>
  </sheetViews>
  <sheetFormatPr defaultColWidth="9.140625" defaultRowHeight="15" customHeight="1"/>
  <cols>
    <col min="1" max="1" width="12.7109375" style="9" customWidth="1"/>
    <col min="2" max="2" width="37.28515625" style="9" customWidth="1"/>
    <col min="3" max="6" width="14.42578125" style="9" customWidth="1"/>
    <col min="7" max="7" width="8.7109375" style="9" customWidth="1"/>
    <col min="8" max="8" width="12.7109375" style="10" customWidth="1"/>
    <col min="9" max="16384" width="9.140625" style="9"/>
  </cols>
  <sheetData>
    <row r="2" spans="2:8" ht="15" customHeight="1">
      <c r="B2" s="1634" t="s">
        <v>1324</v>
      </c>
      <c r="C2" s="1634"/>
      <c r="D2" s="1634"/>
      <c r="E2" s="1634"/>
      <c r="F2" s="8"/>
    </row>
    <row r="3" spans="2:8" ht="15" customHeight="1">
      <c r="B3" s="851" t="s">
        <v>1676</v>
      </c>
      <c r="C3" s="837"/>
      <c r="D3" s="837"/>
      <c r="E3" s="837"/>
      <c r="F3" s="8"/>
    </row>
    <row r="4" spans="2:8" ht="15" customHeight="1">
      <c r="B4" s="601"/>
      <c r="C4" s="602"/>
      <c r="D4" s="602"/>
      <c r="H4" s="9"/>
    </row>
    <row r="5" spans="2:8" ht="15" customHeight="1">
      <c r="B5" s="316"/>
      <c r="C5" s="1636" t="s">
        <v>78</v>
      </c>
      <c r="D5" s="1636"/>
      <c r="E5" s="1636" t="s">
        <v>77</v>
      </c>
      <c r="F5" s="1636"/>
      <c r="H5"/>
    </row>
    <row r="6" spans="2:8" s="6" customFormat="1" ht="15" customHeight="1">
      <c r="B6" s="34"/>
      <c r="C6" s="599" t="s">
        <v>2218</v>
      </c>
      <c r="D6" s="600" t="s">
        <v>2219</v>
      </c>
      <c r="E6" s="599" t="s">
        <v>2218</v>
      </c>
      <c r="F6" s="600" t="s">
        <v>2219</v>
      </c>
      <c r="H6" s="1443" t="s">
        <v>2234</v>
      </c>
    </row>
    <row r="7" spans="2:8" s="11" customFormat="1" ht="20.100000000000001" customHeight="1">
      <c r="B7" s="306" t="s">
        <v>1313</v>
      </c>
      <c r="C7" s="317"/>
      <c r="D7" s="317"/>
      <c r="E7" s="317"/>
      <c r="F7" s="317"/>
    </row>
    <row r="8" spans="2:8" ht="20.100000000000001" customHeight="1">
      <c r="B8" s="318" t="s">
        <v>1314</v>
      </c>
      <c r="C8" s="1293">
        <v>5918966.429891523</v>
      </c>
      <c r="D8" s="55">
        <v>5028573.7688279524</v>
      </c>
      <c r="E8" s="1293">
        <v>5932462.2054653494</v>
      </c>
      <c r="F8" s="55">
        <v>5047969.0011126781</v>
      </c>
      <c r="G8" s="12"/>
      <c r="H8" s="9"/>
    </row>
    <row r="9" spans="2:8" ht="20.100000000000001" customHeight="1">
      <c r="B9" s="319" t="s">
        <v>1315</v>
      </c>
      <c r="C9" s="1293">
        <v>5415325.9300720748</v>
      </c>
      <c r="D9" s="55">
        <v>4949684.116649284</v>
      </c>
      <c r="E9" s="1293">
        <v>5428512.8680346506</v>
      </c>
      <c r="F9" s="55">
        <v>4974060.2053512391</v>
      </c>
      <c r="H9" s="9"/>
    </row>
    <row r="10" spans="2:8" ht="20.100000000000001" customHeight="1">
      <c r="B10" s="891" t="s">
        <v>1316</v>
      </c>
      <c r="C10" s="1294">
        <v>1032681.3770129214</v>
      </c>
      <c r="D10" s="63">
        <v>563883.12921999546</v>
      </c>
      <c r="E10" s="1294">
        <v>1027643.0002531338</v>
      </c>
      <c r="F10" s="63">
        <v>570651.69788378815</v>
      </c>
      <c r="H10" s="9"/>
    </row>
    <row r="11" spans="2:8" ht="20.100000000000001" customHeight="1">
      <c r="B11" s="892" t="s">
        <v>1317</v>
      </c>
      <c r="C11" s="1295">
        <v>6951647.8069044445</v>
      </c>
      <c r="D11" s="893">
        <v>5592456.8980479483</v>
      </c>
      <c r="E11" s="1295">
        <v>6960105.2057184828</v>
      </c>
      <c r="F11" s="893">
        <v>5618620.6989964666</v>
      </c>
      <c r="G11" s="12"/>
      <c r="H11" s="13"/>
    </row>
    <row r="12" spans="2:8" s="11" customFormat="1" ht="20.100000000000001" customHeight="1">
      <c r="B12" s="35" t="s">
        <v>1</v>
      </c>
      <c r="C12" s="1159"/>
      <c r="D12" s="111"/>
      <c r="E12" s="1299"/>
      <c r="F12" s="111"/>
    </row>
    <row r="13" spans="2:8" ht="20.100000000000001" customHeight="1">
      <c r="B13" s="318" t="s">
        <v>1318</v>
      </c>
      <c r="C13" s="1293">
        <v>39468941.703834631</v>
      </c>
      <c r="D13" s="55">
        <v>36882826.248490013</v>
      </c>
      <c r="E13" s="1293">
        <v>39528524.844062597</v>
      </c>
      <c r="F13" s="55">
        <v>36946914.336865261</v>
      </c>
      <c r="H13" s="9"/>
    </row>
    <row r="14" spans="2:8" ht="20.100000000000001" customHeight="1">
      <c r="B14" s="318" t="s">
        <v>1319</v>
      </c>
      <c r="C14" s="1293">
        <v>1301133.6127048312</v>
      </c>
      <c r="D14" s="55">
        <v>1125844.9320597721</v>
      </c>
      <c r="E14" s="1293">
        <v>1301133.6127048312</v>
      </c>
      <c r="F14" s="55">
        <v>1125844.9320597721</v>
      </c>
      <c r="G14" s="14"/>
      <c r="H14" s="14"/>
    </row>
    <row r="15" spans="2:8" ht="20.100000000000001" customHeight="1">
      <c r="B15" s="318" t="s">
        <v>1320</v>
      </c>
      <c r="C15" s="1293">
        <v>4058071.746406314</v>
      </c>
      <c r="D15" s="55">
        <v>3631244.0299328747</v>
      </c>
      <c r="E15" s="1293">
        <v>4058071.746406314</v>
      </c>
      <c r="F15" s="55">
        <v>3631244.0299328747</v>
      </c>
      <c r="H15" s="9"/>
    </row>
    <row r="16" spans="2:8" ht="20.100000000000001" customHeight="1">
      <c r="B16" s="318" t="s">
        <v>162</v>
      </c>
      <c r="C16" s="1293">
        <v>113884.24669818999</v>
      </c>
      <c r="D16" s="63">
        <v>151301.87952016899</v>
      </c>
      <c r="E16" s="1293">
        <v>113884.24669818999</v>
      </c>
      <c r="F16" s="63">
        <v>151301.87952016899</v>
      </c>
      <c r="H16" s="9"/>
    </row>
    <row r="17" spans="2:11" ht="20.100000000000001" customHeight="1">
      <c r="B17" s="892" t="s">
        <v>82</v>
      </c>
      <c r="C17" s="1295">
        <v>44942031.309643961</v>
      </c>
      <c r="D17" s="893">
        <v>41791217.090002827</v>
      </c>
      <c r="E17" s="1295">
        <v>45001614.449871927</v>
      </c>
      <c r="F17" s="893">
        <v>41855305.178378075</v>
      </c>
      <c r="H17" s="9"/>
    </row>
    <row r="18" spans="2:11" s="11" customFormat="1" ht="20.100000000000001" customHeight="1">
      <c r="B18" s="36" t="s">
        <v>1321</v>
      </c>
      <c r="C18" s="1159"/>
      <c r="D18" s="111"/>
      <c r="E18" s="1299"/>
      <c r="F18" s="111"/>
    </row>
    <row r="19" spans="2:11" ht="20.100000000000001" customHeight="1">
      <c r="B19" s="318" t="s">
        <v>1322</v>
      </c>
      <c r="C19" s="1296">
        <v>0.12049579808178403</v>
      </c>
      <c r="D19" s="320">
        <v>0.11843838158600394</v>
      </c>
      <c r="E19" s="1296">
        <v>0.12062929151312037</v>
      </c>
      <c r="F19" s="320">
        <v>0.11883942033519747</v>
      </c>
      <c r="H19" s="351"/>
      <c r="I19" s="351"/>
      <c r="J19" s="351"/>
      <c r="K19" s="351"/>
    </row>
    <row r="20" spans="2:11" ht="20.100000000000001" customHeight="1">
      <c r="B20" s="318" t="s">
        <v>1314</v>
      </c>
      <c r="C20" s="1297">
        <v>0.13170224525702273</v>
      </c>
      <c r="D20" s="1085">
        <v>0.12032609047968773</v>
      </c>
      <c r="E20" s="1296">
        <v>0.13182776391441736</v>
      </c>
      <c r="F20" s="1085">
        <v>0.12060523700876981</v>
      </c>
      <c r="H20" s="351"/>
      <c r="I20" s="351"/>
      <c r="J20" s="351"/>
      <c r="K20" s="351"/>
    </row>
    <row r="21" spans="2:11" ht="20.100000000000001" customHeight="1" thickBot="1">
      <c r="B21" s="892" t="s">
        <v>1317</v>
      </c>
      <c r="C21" s="1298">
        <v>0.15468032050017091</v>
      </c>
      <c r="D21" s="883">
        <v>0.13381895258048754</v>
      </c>
      <c r="E21" s="1298">
        <v>0.15466345576271412</v>
      </c>
      <c r="F21" s="883">
        <v>0.13423915260087449</v>
      </c>
      <c r="H21" s="351"/>
      <c r="I21" s="351"/>
      <c r="J21" s="351"/>
      <c r="K21" s="351"/>
    </row>
    <row r="22" spans="2:11" ht="15" customHeight="1" thickTop="1">
      <c r="B22" s="1637"/>
      <c r="C22" s="1637"/>
      <c r="D22" s="1637"/>
      <c r="E22" s="1637"/>
      <c r="F22" s="1637"/>
    </row>
    <row r="23" spans="2:11" ht="30" customHeight="1">
      <c r="B23" s="1635" t="s">
        <v>1323</v>
      </c>
      <c r="C23" s="1635"/>
      <c r="D23" s="1635"/>
      <c r="E23" s="1635"/>
      <c r="F23" s="1635"/>
    </row>
  </sheetData>
  <mergeCells count="5">
    <mergeCell ref="B2:E2"/>
    <mergeCell ref="B23:F23"/>
    <mergeCell ref="C5:D5"/>
    <mergeCell ref="E5:F5"/>
    <mergeCell ref="B22:F22"/>
  </mergeCells>
  <hyperlinks>
    <hyperlink ref="H6" location="INDEX!B10" display="Back to index" xr:uid="{00000000-0004-0000-3200-000000000000}"/>
  </hyperlink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D1005D"/>
  </sheetPr>
  <dimension ref="B2:G62"/>
  <sheetViews>
    <sheetView showGridLines="0" showZeros="0" zoomScaleNormal="100" workbookViewId="0">
      <selection activeCell="D1" sqref="D1:E1048576"/>
    </sheetView>
  </sheetViews>
  <sheetFormatPr defaultRowHeight="15" customHeight="1"/>
  <cols>
    <col min="1" max="1" width="12.7109375" style="2" customWidth="1"/>
    <col min="2" max="2" width="2.7109375" style="2" customWidth="1"/>
    <col min="3" max="3" width="59.140625" style="2" customWidth="1"/>
    <col min="4" max="5" width="15.7109375" style="2" customWidth="1"/>
    <col min="6" max="6" width="8.7109375" style="2" customWidth="1"/>
    <col min="7" max="7" width="14.5703125" style="2" customWidth="1"/>
    <col min="8" max="16384" width="9.140625" style="2"/>
  </cols>
  <sheetData>
    <row r="2" spans="2:7" ht="15" customHeight="1">
      <c r="B2" s="1638" t="s">
        <v>1325</v>
      </c>
      <c r="C2" s="1638"/>
      <c r="D2" s="1638"/>
      <c r="E2"/>
    </row>
    <row r="3" spans="2:7" ht="15" customHeight="1">
      <c r="B3" s="835" t="s">
        <v>1676</v>
      </c>
      <c r="C3" s="841"/>
      <c r="D3"/>
      <c r="E3"/>
    </row>
    <row r="4" spans="2:7" ht="15" customHeight="1">
      <c r="B4" s="4"/>
      <c r="C4" s="4"/>
      <c r="D4" s="133"/>
    </row>
    <row r="5" spans="2:7" s="6" customFormat="1" ht="15" customHeight="1">
      <c r="B5" s="16"/>
      <c r="C5" s="17"/>
      <c r="D5" s="603" t="s">
        <v>2218</v>
      </c>
      <c r="E5" s="604" t="s">
        <v>2225</v>
      </c>
      <c r="G5" s="1443" t="s">
        <v>2234</v>
      </c>
    </row>
    <row r="6" spans="2:7" s="18" customFormat="1" ht="15" customHeight="1">
      <c r="B6" s="321">
        <v>1</v>
      </c>
      <c r="C6" s="322" t="s">
        <v>919</v>
      </c>
      <c r="D6" s="1300">
        <v>4725000</v>
      </c>
      <c r="E6" s="286">
        <v>4725000.0000000009</v>
      </c>
      <c r="G6"/>
    </row>
    <row r="7" spans="2:7" s="19" customFormat="1" ht="15" customHeight="1">
      <c r="B7" s="323">
        <v>2</v>
      </c>
      <c r="C7" s="324" t="s">
        <v>1326</v>
      </c>
      <c r="D7" s="1301">
        <v>-102.40349000000001</v>
      </c>
      <c r="E7" s="96">
        <v>-97.450059999999993</v>
      </c>
    </row>
    <row r="8" spans="2:7" s="19" customFormat="1" ht="15" customHeight="1">
      <c r="B8" s="323">
        <v>3</v>
      </c>
      <c r="C8" s="324" t="s">
        <v>920</v>
      </c>
      <c r="D8" s="1301">
        <v>16470.667119999885</v>
      </c>
      <c r="E8" s="96">
        <v>16470.667119999885</v>
      </c>
    </row>
    <row r="9" spans="2:7" s="19" customFormat="1" ht="15" customHeight="1">
      <c r="B9" s="323">
        <v>4</v>
      </c>
      <c r="C9" s="324" t="s">
        <v>921</v>
      </c>
      <c r="D9" s="1301">
        <v>0</v>
      </c>
      <c r="E9" s="96">
        <v>0</v>
      </c>
    </row>
    <row r="10" spans="2:7" s="19" customFormat="1" ht="15" customHeight="1">
      <c r="B10" s="323">
        <v>5</v>
      </c>
      <c r="C10" s="324" t="s">
        <v>1327</v>
      </c>
      <c r="D10" s="1301">
        <v>399999.99999999994</v>
      </c>
      <c r="E10" s="96">
        <v>402921.99999999994</v>
      </c>
    </row>
    <row r="11" spans="2:7" s="19" customFormat="1" ht="15" customHeight="1">
      <c r="B11" s="323">
        <v>6</v>
      </c>
      <c r="C11" s="324" t="s">
        <v>925</v>
      </c>
      <c r="D11" s="1301">
        <v>676357.9269600003</v>
      </c>
      <c r="E11" s="96">
        <v>991138.05074000126</v>
      </c>
    </row>
    <row r="12" spans="2:7" s="19" customFormat="1" ht="15" customHeight="1">
      <c r="B12" s="323">
        <v>7</v>
      </c>
      <c r="C12" s="324" t="s">
        <v>1328</v>
      </c>
      <c r="D12" s="1301">
        <v>302003.46928000014</v>
      </c>
      <c r="E12" s="96">
        <v>270317.76840999839</v>
      </c>
    </row>
    <row r="13" spans="2:7" ht="15" customHeight="1">
      <c r="B13" s="245"/>
      <c r="C13" s="150" t="s">
        <v>1329</v>
      </c>
      <c r="D13" s="1302">
        <f>SUM(D6:D12)</f>
        <v>6119729.6598699996</v>
      </c>
      <c r="E13" s="1086">
        <v>6405751.0362100014</v>
      </c>
    </row>
    <row r="14" spans="2:7" s="19" customFormat="1" ht="15" customHeight="1">
      <c r="B14" s="323">
        <v>8</v>
      </c>
      <c r="C14" s="324" t="s">
        <v>1330</v>
      </c>
      <c r="D14" s="1301">
        <v>1225870.1657199999</v>
      </c>
      <c r="E14" s="299">
        <v>1193883.2727999999</v>
      </c>
    </row>
    <row r="15" spans="2:7" ht="15" customHeight="1">
      <c r="B15" s="245"/>
      <c r="C15" s="150" t="s">
        <v>927</v>
      </c>
      <c r="D15" s="1302">
        <f>+D13+D14</f>
        <v>7345599.8255899996</v>
      </c>
      <c r="E15" s="1086">
        <v>7599634.3090100009</v>
      </c>
    </row>
    <row r="16" spans="2:7" s="19" customFormat="1" ht="15" customHeight="1">
      <c r="B16" s="323">
        <v>9</v>
      </c>
      <c r="C16" s="324" t="s">
        <v>1331</v>
      </c>
      <c r="D16" s="1303">
        <v>-3009.5879800000002</v>
      </c>
      <c r="E16" s="299">
        <v>-3079.0753280607992</v>
      </c>
    </row>
    <row r="17" spans="2:7" s="19" customFormat="1" ht="15" customHeight="1">
      <c r="B17" s="323">
        <v>10</v>
      </c>
      <c r="C17" s="324" t="s">
        <v>1332</v>
      </c>
      <c r="D17" s="1301">
        <f>-D9</f>
        <v>0</v>
      </c>
      <c r="E17" s="96">
        <v>0</v>
      </c>
    </row>
    <row r="18" spans="2:7" s="19" customFormat="1" ht="15" customHeight="1">
      <c r="B18" s="323">
        <v>11</v>
      </c>
      <c r="C18" s="324" t="s">
        <v>1333</v>
      </c>
      <c r="D18" s="1301">
        <f>-D10</f>
        <v>-399999.99999999994</v>
      </c>
      <c r="E18" s="96">
        <v>-402921.99999999994</v>
      </c>
    </row>
    <row r="19" spans="2:7" s="19" customFormat="1" ht="15" customHeight="1">
      <c r="B19" s="323">
        <v>12</v>
      </c>
      <c r="C19" s="324" t="s">
        <v>1334</v>
      </c>
      <c r="D19" s="1301">
        <v>-157691.72423700034</v>
      </c>
      <c r="E19" s="96">
        <v>-126006.0233669982</v>
      </c>
    </row>
    <row r="20" spans="2:7" s="19" customFormat="1" ht="15" customHeight="1">
      <c r="B20" s="323">
        <v>13</v>
      </c>
      <c r="C20" s="324" t="s">
        <v>1335</v>
      </c>
      <c r="D20" s="325">
        <v>-476700.33952680812</v>
      </c>
      <c r="E20" s="96">
        <v>-467335.54197175463</v>
      </c>
      <c r="G20" s="20"/>
    </row>
    <row r="21" spans="2:7" s="19" customFormat="1" ht="15" customHeight="1">
      <c r="B21" s="323">
        <v>14</v>
      </c>
      <c r="C21" s="324" t="s">
        <v>1336</v>
      </c>
      <c r="D21" s="1301">
        <v>-879685.30581154232</v>
      </c>
      <c r="E21" s="96">
        <v>-1147151.8531838588</v>
      </c>
      <c r="F21" s="20"/>
      <c r="G21" s="20"/>
    </row>
    <row r="22" spans="2:7" ht="15" customHeight="1">
      <c r="B22" s="245"/>
      <c r="C22" s="150" t="s">
        <v>1337</v>
      </c>
      <c r="D22" s="1302">
        <f>SUM(D15:D21)</f>
        <v>5428512.8680346487</v>
      </c>
      <c r="E22" s="1086">
        <v>5453139.8151593292</v>
      </c>
      <c r="F22" s="7"/>
    </row>
    <row r="23" spans="2:7" s="19" customFormat="1" ht="15" customHeight="1">
      <c r="B23" s="323">
        <v>15</v>
      </c>
      <c r="C23" s="324" t="s">
        <v>908</v>
      </c>
      <c r="D23" s="1303">
        <v>399999.98</v>
      </c>
      <c r="E23" s="299">
        <v>400876.58</v>
      </c>
    </row>
    <row r="24" spans="2:7" s="19" customFormat="1" ht="15" customHeight="1">
      <c r="B24" s="323">
        <v>16</v>
      </c>
      <c r="C24" s="324" t="s">
        <v>1338</v>
      </c>
      <c r="D24" s="1301">
        <v>103949.35743069839</v>
      </c>
      <c r="E24" s="96">
        <v>104115.82077652944</v>
      </c>
    </row>
    <row r="25" spans="2:7" s="19" customFormat="1" ht="15" customHeight="1">
      <c r="B25" s="323">
        <v>17</v>
      </c>
      <c r="C25" s="324" t="s">
        <v>1339</v>
      </c>
      <c r="D25" s="1301"/>
      <c r="E25" s="96"/>
    </row>
    <row r="26" spans="2:7" s="19" customFormat="1" ht="15" customHeight="1">
      <c r="B26" s="323">
        <v>18</v>
      </c>
      <c r="C26" s="324" t="s">
        <v>1340</v>
      </c>
      <c r="D26" s="1301"/>
      <c r="E26" s="96"/>
    </row>
    <row r="27" spans="2:7" s="19" customFormat="1" ht="15" customHeight="1">
      <c r="B27" s="323"/>
      <c r="C27" s="323" t="s">
        <v>1341</v>
      </c>
      <c r="D27" s="1301"/>
      <c r="E27" s="96"/>
    </row>
    <row r="28" spans="2:7" s="19" customFormat="1" ht="15" customHeight="1">
      <c r="B28" s="323"/>
      <c r="C28" s="323" t="s">
        <v>1342</v>
      </c>
      <c r="D28" s="1301"/>
      <c r="E28" s="96"/>
    </row>
    <row r="29" spans="2:7" s="19" customFormat="1" ht="24" customHeight="1">
      <c r="B29" s="326"/>
      <c r="C29" s="326" t="s">
        <v>1343</v>
      </c>
      <c r="D29" s="1301"/>
      <c r="E29" s="96"/>
    </row>
    <row r="30" spans="2:7" s="19" customFormat="1" ht="15" customHeight="1">
      <c r="B30" s="326"/>
      <c r="C30" s="326" t="s">
        <v>1344</v>
      </c>
      <c r="D30" s="1301"/>
      <c r="E30" s="96"/>
    </row>
    <row r="31" spans="2:7" ht="15" customHeight="1">
      <c r="B31" s="245"/>
      <c r="C31" s="150" t="s">
        <v>1345</v>
      </c>
      <c r="D31" s="1302">
        <f>SUM(D22:D30)</f>
        <v>5932462.2054653466</v>
      </c>
      <c r="E31" s="1086">
        <v>5958132.2159358589</v>
      </c>
    </row>
    <row r="32" spans="2:7" s="19" customFormat="1" ht="15" customHeight="1">
      <c r="B32" s="323">
        <v>19</v>
      </c>
      <c r="C32" s="324" t="s">
        <v>908</v>
      </c>
      <c r="D32" s="1303">
        <v>821703.81071550003</v>
      </c>
      <c r="E32" s="299">
        <v>845942.93888888892</v>
      </c>
    </row>
    <row r="33" spans="2:7" s="19" customFormat="1" ht="15" customHeight="1">
      <c r="B33" s="323">
        <v>20</v>
      </c>
      <c r="C33" s="324" t="s">
        <v>1346</v>
      </c>
      <c r="D33" s="1301">
        <v>264739.18953763391</v>
      </c>
      <c r="E33" s="96">
        <v>262623.02658867143</v>
      </c>
    </row>
    <row r="34" spans="2:7" s="19" customFormat="1" ht="15" customHeight="1">
      <c r="B34" s="323">
        <v>21</v>
      </c>
      <c r="C34" s="324" t="s">
        <v>1347</v>
      </c>
      <c r="D34" s="1301"/>
      <c r="E34" s="96"/>
    </row>
    <row r="35" spans="2:7" s="19" customFormat="1" ht="15" customHeight="1">
      <c r="B35" s="323">
        <v>22</v>
      </c>
      <c r="C35" s="324" t="s">
        <v>1348</v>
      </c>
      <c r="D35" s="1301">
        <v>-58800</v>
      </c>
      <c r="E35" s="96">
        <v>-58800</v>
      </c>
    </row>
    <row r="36" spans="2:7" s="19" customFormat="1" ht="15" customHeight="1">
      <c r="B36" s="323">
        <v>23</v>
      </c>
      <c r="C36" s="324" t="s">
        <v>1349</v>
      </c>
      <c r="D36" s="1301"/>
      <c r="E36" s="96"/>
    </row>
    <row r="37" spans="2:7" ht="15" customHeight="1">
      <c r="B37" s="245"/>
      <c r="C37" s="150" t="s">
        <v>1350</v>
      </c>
      <c r="D37" s="1302">
        <f>SUM(D32:D36)</f>
        <v>1027643.0002531339</v>
      </c>
      <c r="E37" s="1086">
        <v>1049765.9654775604</v>
      </c>
      <c r="G37"/>
    </row>
    <row r="38" spans="2:7" ht="15" customHeight="1" thickBot="1">
      <c r="B38" s="327"/>
      <c r="C38" s="221" t="s">
        <v>1313</v>
      </c>
      <c r="D38" s="1304">
        <f>+D31+D37</f>
        <v>6960105.2057184801</v>
      </c>
      <c r="E38" s="1087">
        <v>7007898.1814134195</v>
      </c>
      <c r="G38"/>
    </row>
    <row r="39" spans="2:7" s="19" customFormat="1" ht="15" customHeight="1" thickTop="1">
      <c r="B39" s="21"/>
      <c r="C39" s="21"/>
      <c r="D39" s="21"/>
      <c r="E39" s="21"/>
    </row>
    <row r="40" spans="2:7" s="19" customFormat="1" ht="23.25" customHeight="1">
      <c r="B40" s="1639"/>
      <c r="C40" s="1639"/>
      <c r="D40" s="1639"/>
      <c r="E40" s="1639"/>
    </row>
    <row r="41" spans="2:7" s="19" customFormat="1" ht="15" customHeight="1">
      <c r="B41" s="1639"/>
      <c r="C41" s="1639"/>
      <c r="D41" s="1639"/>
      <c r="E41" s="1639"/>
    </row>
    <row r="42" spans="2:7" s="19" customFormat="1" ht="15" customHeight="1">
      <c r="B42" s="1639"/>
      <c r="C42" s="1639"/>
      <c r="D42" s="1639"/>
      <c r="E42" s="1639"/>
    </row>
    <row r="43" spans="2:7" s="19" customFormat="1" ht="15" customHeight="1">
      <c r="B43" s="1639"/>
      <c r="C43" s="1639"/>
      <c r="D43" s="1639"/>
      <c r="E43" s="1639"/>
    </row>
    <row r="44" spans="2:7" s="19" customFormat="1" ht="15" customHeight="1">
      <c r="B44" s="1639"/>
      <c r="C44" s="1639"/>
      <c r="D44" s="1639"/>
      <c r="E44" s="1639"/>
    </row>
    <row r="45" spans="2:7" s="19" customFormat="1" ht="15" customHeight="1">
      <c r="B45" s="1639"/>
      <c r="C45" s="1639"/>
      <c r="D45" s="1639"/>
      <c r="E45" s="1639"/>
    </row>
    <row r="46" spans="2:7" s="19" customFormat="1" ht="15" customHeight="1">
      <c r="B46" s="1639"/>
      <c r="C46" s="1639"/>
      <c r="D46" s="1639"/>
      <c r="E46" s="1639"/>
    </row>
    <row r="47" spans="2:7" s="19" customFormat="1" ht="15" customHeight="1">
      <c r="B47" s="1639"/>
      <c r="C47" s="1639"/>
      <c r="D47" s="1639"/>
      <c r="E47" s="1639"/>
    </row>
    <row r="48" spans="2:7" s="19" customFormat="1" ht="15" customHeight="1">
      <c r="B48" s="1639"/>
      <c r="C48" s="1639"/>
      <c r="D48" s="1639"/>
      <c r="E48" s="1639"/>
    </row>
    <row r="49" spans="2:5" s="19" customFormat="1" ht="15" customHeight="1">
      <c r="B49" s="1639"/>
      <c r="C49" s="1639"/>
      <c r="D49" s="1639"/>
      <c r="E49" s="1639"/>
    </row>
    <row r="50" spans="2:5" s="19" customFormat="1" ht="15" customHeight="1">
      <c r="B50" s="1639"/>
      <c r="C50" s="1639"/>
      <c r="D50" s="1639"/>
      <c r="E50" s="1639"/>
    </row>
    <row r="51" spans="2:5" s="19" customFormat="1" ht="15" customHeight="1"/>
    <row r="52" spans="2:5" s="19" customFormat="1" ht="15" customHeight="1"/>
    <row r="53" spans="2:5" s="19" customFormat="1" ht="15" customHeight="1"/>
    <row r="54" spans="2:5" s="19" customFormat="1" ht="15" customHeight="1"/>
    <row r="55" spans="2:5" s="19" customFormat="1" ht="15" customHeight="1"/>
    <row r="56" spans="2:5" s="19" customFormat="1" ht="15" customHeight="1"/>
    <row r="57" spans="2:5" s="19" customFormat="1" ht="15" customHeight="1"/>
    <row r="58" spans="2:5" s="19" customFormat="1" ht="15" customHeight="1"/>
    <row r="59" spans="2:5" s="19" customFormat="1" ht="15" customHeight="1"/>
    <row r="60" spans="2:5" s="19" customFormat="1" ht="15" customHeight="1"/>
    <row r="61" spans="2:5" s="19" customFormat="1" ht="15" customHeight="1"/>
    <row r="62" spans="2:5" s="19" customFormat="1" ht="15" customHeight="1"/>
  </sheetData>
  <mergeCells count="12">
    <mergeCell ref="B2:D2"/>
    <mergeCell ref="B50:E50"/>
    <mergeCell ref="B40:E40"/>
    <mergeCell ref="B41:E41"/>
    <mergeCell ref="B42:E42"/>
    <mergeCell ref="B43:E43"/>
    <mergeCell ref="B44:E44"/>
    <mergeCell ref="B45:E45"/>
    <mergeCell ref="B46:E46"/>
    <mergeCell ref="B47:E47"/>
    <mergeCell ref="B48:E48"/>
    <mergeCell ref="B49:E49"/>
  </mergeCells>
  <hyperlinks>
    <hyperlink ref="G5" location="INDEX!B10" display="Back to index" xr:uid="{00000000-0004-0000-3300-000000000000}"/>
  </hyperlinks>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D1005D"/>
  </sheetPr>
  <dimension ref="B2:G70"/>
  <sheetViews>
    <sheetView zoomScaleNormal="100" workbookViewId="0">
      <selection activeCell="D1" sqref="D1:E1048576"/>
    </sheetView>
  </sheetViews>
  <sheetFormatPr defaultRowHeight="15" customHeight="1"/>
  <cols>
    <col min="1" max="1" width="12.7109375" style="162" customWidth="1"/>
    <col min="2" max="2" width="6.42578125" style="162" customWidth="1"/>
    <col min="3" max="3" width="123.85546875" style="162" customWidth="1"/>
    <col min="4" max="5" width="19.140625" style="162" customWidth="1"/>
    <col min="6" max="6" width="8.7109375" style="162" customWidth="1"/>
    <col min="7" max="7" width="12.7109375" style="162" customWidth="1"/>
    <col min="8" max="16384" width="9.140625" style="162"/>
  </cols>
  <sheetData>
    <row r="2" spans="2:7" ht="15" customHeight="1">
      <c r="B2" s="1638" t="s">
        <v>1351</v>
      </c>
      <c r="C2" s="1638"/>
      <c r="D2" s="565"/>
      <c r="E2" s="545"/>
    </row>
    <row r="3" spans="2:7" ht="15" customHeight="1">
      <c r="B3" s="321" t="s">
        <v>1676</v>
      </c>
      <c r="C3" s="841"/>
      <c r="D3" s="841"/>
      <c r="E3" s="545"/>
    </row>
    <row r="4" spans="2:7" ht="15" customHeight="1">
      <c r="B4" s="853"/>
    </row>
    <row r="5" spans="2:7" s="208" customFormat="1" ht="35.1" customHeight="1">
      <c r="B5" s="1640" t="s">
        <v>1352</v>
      </c>
      <c r="C5" s="1640"/>
      <c r="D5" s="615" t="s">
        <v>1354</v>
      </c>
      <c r="E5" s="1364" t="s">
        <v>1353</v>
      </c>
      <c r="G5"/>
    </row>
    <row r="6" spans="2:7" ht="15" customHeight="1">
      <c r="B6" s="378">
        <v>1</v>
      </c>
      <c r="C6" s="379" t="s">
        <v>1355</v>
      </c>
      <c r="D6" s="526">
        <v>81648407.673089996</v>
      </c>
      <c r="E6" s="380">
        <v>80873238.524229988</v>
      </c>
      <c r="G6" s="1443" t="s">
        <v>2234</v>
      </c>
    </row>
    <row r="7" spans="2:7" ht="15" customHeight="1">
      <c r="B7" s="381">
        <v>2</v>
      </c>
      <c r="C7" s="382" t="s">
        <v>1356</v>
      </c>
      <c r="D7" s="528">
        <v>7484.5606200098991</v>
      </c>
      <c r="E7" s="383">
        <v>18166.300870016217</v>
      </c>
    </row>
    <row r="8" spans="2:7" ht="24.95" customHeight="1">
      <c r="B8" s="381">
        <v>3</v>
      </c>
      <c r="C8" s="382" t="s">
        <v>1357</v>
      </c>
      <c r="D8" s="528">
        <v>0</v>
      </c>
      <c r="E8" s="383">
        <v>0</v>
      </c>
    </row>
    <row r="9" spans="2:7" ht="15" customHeight="1">
      <c r="B9" s="381">
        <v>4</v>
      </c>
      <c r="C9" s="382" t="s">
        <v>1358</v>
      </c>
      <c r="D9" s="528">
        <v>1.0000076144933701E-5</v>
      </c>
      <c r="E9" s="383">
        <v>1.0000076144933701E-5</v>
      </c>
    </row>
    <row r="10" spans="2:7" ht="15" customHeight="1">
      <c r="B10" s="381">
        <v>5</v>
      </c>
      <c r="C10" s="382" t="s">
        <v>1359</v>
      </c>
      <c r="D10" s="528">
        <v>0</v>
      </c>
      <c r="E10" s="383">
        <v>0</v>
      </c>
    </row>
    <row r="11" spans="2:7" ht="15" customHeight="1">
      <c r="B11" s="381">
        <v>6</v>
      </c>
      <c r="C11" s="382" t="s">
        <v>1360</v>
      </c>
      <c r="D11" s="528">
        <v>6138999.209741421</v>
      </c>
      <c r="E11" s="383">
        <v>5509595.7922233408</v>
      </c>
    </row>
    <row r="12" spans="2:7" ht="15" customHeight="1">
      <c r="B12" s="381" t="s">
        <v>167</v>
      </c>
      <c r="C12" s="382" t="s">
        <v>1361</v>
      </c>
      <c r="D12" s="528">
        <v>0</v>
      </c>
      <c r="E12" s="383">
        <v>0</v>
      </c>
    </row>
    <row r="13" spans="2:7" ht="24.95" customHeight="1">
      <c r="B13" s="381" t="s">
        <v>168</v>
      </c>
      <c r="C13" s="382" t="s">
        <v>1362</v>
      </c>
      <c r="D13" s="528">
        <v>0</v>
      </c>
      <c r="E13" s="383">
        <v>0</v>
      </c>
    </row>
    <row r="14" spans="2:7" ht="15" customHeight="1">
      <c r="B14" s="381">
        <v>7</v>
      </c>
      <c r="C14" s="382" t="s">
        <v>1142</v>
      </c>
      <c r="D14" s="528">
        <v>-1526169.5159006119</v>
      </c>
      <c r="E14" s="383">
        <v>-1557507.0625061393</v>
      </c>
    </row>
    <row r="15" spans="2:7" ht="15" customHeight="1" thickBot="1">
      <c r="B15" s="377">
        <v>8</v>
      </c>
      <c r="C15" s="210" t="s">
        <v>1363</v>
      </c>
      <c r="D15" s="766">
        <f>SUM(D6:D14)</f>
        <v>86268721.927560806</v>
      </c>
      <c r="E15" s="384">
        <f>SUM(E6:E14)</f>
        <v>84843493.554827198</v>
      </c>
    </row>
    <row r="16" spans="2:7" ht="15" customHeight="1" thickTop="1">
      <c r="B16" s="1088"/>
      <c r="C16" s="1088"/>
      <c r="D16" s="1088"/>
      <c r="E16" s="1088"/>
    </row>
    <row r="17" spans="2:5" s="208" customFormat="1" ht="35.1" customHeight="1">
      <c r="B17" s="765" t="s">
        <v>1364</v>
      </c>
      <c r="C17" s="1018"/>
      <c r="D17" s="616">
        <v>43830</v>
      </c>
      <c r="E17" s="617">
        <v>43646</v>
      </c>
    </row>
    <row r="18" spans="2:5" ht="24.95" customHeight="1">
      <c r="B18" s="1643" t="s">
        <v>1365</v>
      </c>
      <c r="C18" s="1643"/>
      <c r="D18" s="1643"/>
      <c r="E18" s="1643"/>
    </row>
    <row r="19" spans="2:5" ht="15" customHeight="1">
      <c r="B19" s="754">
        <v>1</v>
      </c>
      <c r="C19" s="755" t="s">
        <v>1371</v>
      </c>
      <c r="D19" s="756">
        <v>80502295.234449998</v>
      </c>
      <c r="E19" s="757">
        <v>79827329.93964</v>
      </c>
    </row>
    <row r="20" spans="2:5" ht="15" customHeight="1">
      <c r="B20" s="381">
        <v>2</v>
      </c>
      <c r="C20" s="382" t="s">
        <v>1372</v>
      </c>
      <c r="D20" s="751">
        <v>-867679.26228012505</v>
      </c>
      <c r="E20" s="748">
        <v>-850541.00460656907</v>
      </c>
    </row>
    <row r="21" spans="2:5" ht="15" customHeight="1">
      <c r="B21" s="758">
        <v>3</v>
      </c>
      <c r="C21" s="214" t="s">
        <v>1373</v>
      </c>
      <c r="D21" s="752">
        <f>SUM(D19:D20)</f>
        <v>79634615.972169876</v>
      </c>
      <c r="E21" s="749">
        <f>SUM(E19:E20)</f>
        <v>78976788.935033426</v>
      </c>
    </row>
    <row r="22" spans="2:5" ht="24.95" customHeight="1">
      <c r="B22" s="1643" t="s">
        <v>1365</v>
      </c>
      <c r="C22" s="1643"/>
      <c r="D22" s="1643"/>
      <c r="E22" s="1643"/>
    </row>
    <row r="23" spans="2:5" ht="15" customHeight="1">
      <c r="B23" s="381">
        <v>4</v>
      </c>
      <c r="C23" s="382" t="s">
        <v>1374</v>
      </c>
      <c r="D23" s="750">
        <v>674653.25385999796</v>
      </c>
      <c r="E23" s="386">
        <v>628125.54281999799</v>
      </c>
    </row>
    <row r="24" spans="2:5" ht="15" customHeight="1">
      <c r="B24" s="381">
        <v>5</v>
      </c>
      <c r="C24" s="382" t="s">
        <v>1375</v>
      </c>
      <c r="D24" s="750">
        <v>225235.61187725101</v>
      </c>
      <c r="E24" s="386">
        <v>332334.67491044401</v>
      </c>
    </row>
    <row r="25" spans="2:5" ht="15" customHeight="1">
      <c r="B25" s="381" t="s">
        <v>169</v>
      </c>
      <c r="C25" s="382" t="s">
        <v>1376</v>
      </c>
      <c r="D25" s="750">
        <v>0</v>
      </c>
      <c r="E25" s="386">
        <v>0</v>
      </c>
    </row>
    <row r="26" spans="2:5" ht="15" customHeight="1">
      <c r="B26" s="381">
        <v>6</v>
      </c>
      <c r="C26" s="382" t="s">
        <v>1377</v>
      </c>
      <c r="D26" s="750">
        <v>0</v>
      </c>
      <c r="E26" s="386">
        <v>0</v>
      </c>
    </row>
    <row r="27" spans="2:5" ht="15" customHeight="1">
      <c r="B27" s="381">
        <v>7</v>
      </c>
      <c r="C27" s="382" t="s">
        <v>1378</v>
      </c>
      <c r="D27" s="750">
        <v>-144600</v>
      </c>
      <c r="E27" s="386">
        <v>-180110</v>
      </c>
    </row>
    <row r="28" spans="2:5" ht="15" customHeight="1">
      <c r="B28" s="381">
        <v>8</v>
      </c>
      <c r="C28" s="382" t="s">
        <v>1379</v>
      </c>
      <c r="D28" s="750">
        <v>-310496.89257774997</v>
      </c>
      <c r="E28" s="386">
        <v>-442085.92660000001</v>
      </c>
    </row>
    <row r="29" spans="2:5" ht="15" customHeight="1">
      <c r="B29" s="381">
        <v>9</v>
      </c>
      <c r="C29" s="382" t="s">
        <v>1380</v>
      </c>
      <c r="D29" s="750">
        <v>2000</v>
      </c>
      <c r="E29" s="386">
        <v>2000</v>
      </c>
    </row>
    <row r="30" spans="2:5" ht="15" customHeight="1">
      <c r="B30" s="381">
        <v>10</v>
      </c>
      <c r="C30" s="382" t="s">
        <v>1381</v>
      </c>
      <c r="D30" s="750">
        <v>0</v>
      </c>
      <c r="E30" s="386">
        <v>0</v>
      </c>
    </row>
    <row r="31" spans="2:5" ht="15" customHeight="1">
      <c r="B31" s="387">
        <v>11</v>
      </c>
      <c r="C31" s="375" t="s">
        <v>1382</v>
      </c>
      <c r="D31" s="752">
        <f>SUM(D23:D30)</f>
        <v>446791.97315949894</v>
      </c>
      <c r="E31" s="749">
        <f>SUM(E23:E30)</f>
        <v>340264.29113044206</v>
      </c>
    </row>
    <row r="32" spans="2:5" ht="24.95" customHeight="1">
      <c r="B32" s="1641" t="s">
        <v>1366</v>
      </c>
      <c r="C32" s="1641"/>
      <c r="D32" s="1641"/>
      <c r="E32" s="1641"/>
    </row>
    <row r="33" spans="2:5" ht="15" customHeight="1">
      <c r="B33" s="381">
        <v>12</v>
      </c>
      <c r="C33" s="382" t="s">
        <v>1383</v>
      </c>
      <c r="D33" s="750">
        <v>48314.772490000003</v>
      </c>
      <c r="E33" s="386">
        <v>17344.53644</v>
      </c>
    </row>
    <row r="34" spans="2:5" ht="15" customHeight="1">
      <c r="B34" s="381">
        <v>13</v>
      </c>
      <c r="C34" s="382" t="s">
        <v>1384</v>
      </c>
      <c r="D34" s="750"/>
      <c r="E34" s="386"/>
    </row>
    <row r="35" spans="2:5" ht="15" customHeight="1">
      <c r="B35" s="381">
        <v>14</v>
      </c>
      <c r="C35" s="382" t="s">
        <v>1385</v>
      </c>
      <c r="D35" s="750">
        <v>0</v>
      </c>
      <c r="E35" s="386">
        <v>0</v>
      </c>
    </row>
    <row r="36" spans="2:5" ht="15" customHeight="1">
      <c r="B36" s="381" t="s">
        <v>170</v>
      </c>
      <c r="C36" s="382" t="s">
        <v>1386</v>
      </c>
      <c r="D36" s="750">
        <v>0</v>
      </c>
      <c r="E36" s="386">
        <v>0</v>
      </c>
    </row>
    <row r="37" spans="2:5" ht="15" customHeight="1">
      <c r="B37" s="381">
        <v>15</v>
      </c>
      <c r="C37" s="382" t="s">
        <v>1387</v>
      </c>
      <c r="D37" s="750">
        <v>0</v>
      </c>
      <c r="E37" s="386">
        <v>0</v>
      </c>
    </row>
    <row r="38" spans="2:5" ht="15" customHeight="1">
      <c r="B38" s="381" t="s">
        <v>171</v>
      </c>
      <c r="C38" s="382" t="s">
        <v>1388</v>
      </c>
      <c r="D38" s="750">
        <v>0</v>
      </c>
      <c r="E38" s="386">
        <v>0</v>
      </c>
    </row>
    <row r="39" spans="2:5" ht="15" customHeight="1">
      <c r="B39" s="387">
        <v>16</v>
      </c>
      <c r="C39" s="375" t="s">
        <v>1389</v>
      </c>
      <c r="D39" s="752">
        <f>SUM(D33:D38)</f>
        <v>48314.772490000003</v>
      </c>
      <c r="E39" s="749">
        <f>SUM(E33:E38)</f>
        <v>17344.53644</v>
      </c>
    </row>
    <row r="40" spans="2:5" ht="24.95" customHeight="1">
      <c r="B40" s="1641" t="s">
        <v>1367</v>
      </c>
      <c r="C40" s="1641"/>
      <c r="D40" s="1641"/>
      <c r="E40" s="1641"/>
    </row>
    <row r="41" spans="2:5" ht="15" customHeight="1">
      <c r="B41" s="381">
        <v>17</v>
      </c>
      <c r="C41" s="389" t="s">
        <v>1390</v>
      </c>
      <c r="D41" s="750">
        <v>14111568.146958902</v>
      </c>
      <c r="E41" s="386">
        <v>13061732.830266349</v>
      </c>
    </row>
    <row r="42" spans="2:5" ht="15" customHeight="1">
      <c r="B42" s="381">
        <v>18</v>
      </c>
      <c r="C42" s="382" t="s">
        <v>1391</v>
      </c>
      <c r="D42" s="750">
        <v>-7972568.9372174917</v>
      </c>
      <c r="E42" s="386">
        <v>-7552137.0380430175</v>
      </c>
    </row>
    <row r="43" spans="2:5" ht="15" customHeight="1">
      <c r="B43" s="387">
        <v>19</v>
      </c>
      <c r="C43" s="375" t="s">
        <v>1392</v>
      </c>
      <c r="D43" s="752">
        <f>SUM(D41:D42)</f>
        <v>6138999.2097414108</v>
      </c>
      <c r="E43" s="749">
        <f>SUM(E41:E42)</f>
        <v>5509595.7922233315</v>
      </c>
    </row>
    <row r="44" spans="2:5" ht="24.95" customHeight="1">
      <c r="B44" s="1641" t="s">
        <v>1368</v>
      </c>
      <c r="C44" s="1641"/>
      <c r="D44" s="1641"/>
      <c r="E44" s="1641"/>
    </row>
    <row r="45" spans="2:5" ht="15" customHeight="1">
      <c r="B45" s="381" t="s">
        <v>172</v>
      </c>
      <c r="C45" s="382" t="s">
        <v>1393</v>
      </c>
      <c r="D45" s="750">
        <v>0</v>
      </c>
      <c r="E45" s="386">
        <v>0</v>
      </c>
    </row>
    <row r="46" spans="2:5" ht="15" customHeight="1">
      <c r="B46" s="381" t="s">
        <v>173</v>
      </c>
      <c r="C46" s="382" t="s">
        <v>1394</v>
      </c>
      <c r="D46" s="750">
        <v>0</v>
      </c>
      <c r="E46" s="386">
        <v>0</v>
      </c>
    </row>
    <row r="47" spans="2:5" ht="24.95" customHeight="1">
      <c r="B47" s="1641" t="s">
        <v>1368</v>
      </c>
      <c r="C47" s="1641"/>
      <c r="D47" s="1641"/>
      <c r="E47" s="1641"/>
    </row>
    <row r="48" spans="2:5" ht="15" customHeight="1">
      <c r="B48" s="387">
        <v>20</v>
      </c>
      <c r="C48" s="375" t="s">
        <v>1395</v>
      </c>
      <c r="D48" s="761">
        <v>5932462.2052043201</v>
      </c>
      <c r="E48" s="762">
        <v>5944502.2751114499</v>
      </c>
    </row>
    <row r="49" spans="2:5" ht="15" customHeight="1">
      <c r="B49" s="759">
        <v>21</v>
      </c>
      <c r="C49" s="760" t="s">
        <v>1363</v>
      </c>
      <c r="D49" s="763">
        <f>D43+D39+D31+D21</f>
        <v>86268721.927560791</v>
      </c>
      <c r="E49" s="764">
        <f>E43+E39+E31+E21</f>
        <v>84843993.554827198</v>
      </c>
    </row>
    <row r="50" spans="2:5" ht="24.95" customHeight="1">
      <c r="B50" s="1641" t="s">
        <v>1369</v>
      </c>
      <c r="C50" s="1641"/>
      <c r="D50" s="1641"/>
      <c r="E50" s="1641"/>
    </row>
    <row r="51" spans="2:5" ht="15" customHeight="1">
      <c r="B51" s="381">
        <v>22</v>
      </c>
      <c r="C51" s="382" t="s">
        <v>1369</v>
      </c>
      <c r="D51" s="854">
        <f>D48/D49</f>
        <v>6.8767243476561116E-2</v>
      </c>
      <c r="E51" s="855">
        <f>E48/E49</f>
        <v>7.0063914085680579E-2</v>
      </c>
    </row>
    <row r="52" spans="2:5" ht="24.95" customHeight="1">
      <c r="B52" s="1641" t="s">
        <v>1370</v>
      </c>
      <c r="C52" s="1641"/>
      <c r="D52" s="1642"/>
      <c r="E52" s="1642"/>
    </row>
    <row r="53" spans="2:5" ht="15" customHeight="1">
      <c r="B53" s="381" t="s">
        <v>174</v>
      </c>
      <c r="C53" s="382" t="s">
        <v>1396</v>
      </c>
      <c r="D53" s="528" t="s">
        <v>175</v>
      </c>
      <c r="E53" s="383" t="s">
        <v>175</v>
      </c>
    </row>
    <row r="54" spans="2:5" ht="15" customHeight="1" thickBot="1">
      <c r="B54" s="390" t="s">
        <v>176</v>
      </c>
      <c r="C54" s="391" t="s">
        <v>1397</v>
      </c>
      <c r="D54" s="753">
        <v>0</v>
      </c>
      <c r="E54" s="392">
        <v>0</v>
      </c>
    </row>
    <row r="55" spans="2:5" ht="15" customHeight="1" thickTop="1">
      <c r="B55" s="1088"/>
      <c r="C55" s="1088"/>
      <c r="D55" s="1088"/>
      <c r="E55" s="1088"/>
    </row>
    <row r="56" spans="2:5" s="208" customFormat="1" ht="35.1" customHeight="1">
      <c r="B56" s="1640" t="s">
        <v>1398</v>
      </c>
      <c r="C56" s="1640" t="s">
        <v>1399</v>
      </c>
      <c r="D56" s="616">
        <v>43830</v>
      </c>
      <c r="E56" s="617">
        <v>43646</v>
      </c>
    </row>
    <row r="57" spans="2:5" ht="15" customHeight="1">
      <c r="B57" s="378" t="s">
        <v>177</v>
      </c>
      <c r="C57" s="393" t="s">
        <v>1400</v>
      </c>
      <c r="D57" s="526">
        <v>80502295.234449998</v>
      </c>
      <c r="E57" s="380">
        <v>79827329.93964</v>
      </c>
    </row>
    <row r="58" spans="2:5" ht="15" customHeight="1">
      <c r="B58" s="381" t="s">
        <v>178</v>
      </c>
      <c r="C58" s="382" t="s">
        <v>1401</v>
      </c>
      <c r="D58" s="528">
        <v>1514325.7600089265</v>
      </c>
      <c r="E58" s="383">
        <v>1179502.4956748504</v>
      </c>
    </row>
    <row r="59" spans="2:5" ht="15" customHeight="1">
      <c r="B59" s="381" t="s">
        <v>179</v>
      </c>
      <c r="C59" s="382" t="s">
        <v>1402</v>
      </c>
      <c r="D59" s="528">
        <v>82016620.994458929</v>
      </c>
      <c r="E59" s="383">
        <v>81006832.435314849</v>
      </c>
    </row>
    <row r="60" spans="2:5" ht="15" customHeight="1">
      <c r="B60" s="744"/>
      <c r="C60" s="382" t="s">
        <v>1105</v>
      </c>
      <c r="D60" s="528">
        <v>0</v>
      </c>
      <c r="E60" s="383">
        <v>0</v>
      </c>
    </row>
    <row r="61" spans="2:5" ht="15" customHeight="1">
      <c r="B61" s="744"/>
      <c r="C61" s="382" t="s">
        <v>1403</v>
      </c>
      <c r="D61" s="528">
        <v>15362812.157917999</v>
      </c>
      <c r="E61" s="383">
        <v>14683469.241787801</v>
      </c>
    </row>
    <row r="62" spans="2:5" ht="15" customHeight="1">
      <c r="B62" s="744"/>
      <c r="C62" s="382" t="s">
        <v>1404</v>
      </c>
      <c r="D62" s="528">
        <v>1030095.25213335</v>
      </c>
      <c r="E62" s="383">
        <v>962892.36105154594</v>
      </c>
    </row>
    <row r="63" spans="2:5" ht="15" customHeight="1">
      <c r="B63" s="744"/>
      <c r="C63" s="382" t="s">
        <v>1085</v>
      </c>
      <c r="D63" s="528">
        <v>1218176.51043676</v>
      </c>
      <c r="E63" s="383">
        <v>1179200.0152873099</v>
      </c>
    </row>
    <row r="64" spans="2:5" ht="15" customHeight="1">
      <c r="B64" s="744"/>
      <c r="C64" s="382" t="s">
        <v>1405</v>
      </c>
      <c r="D64" s="528">
        <v>26537506.47653744</v>
      </c>
      <c r="E64" s="383">
        <v>26310359.586379133</v>
      </c>
    </row>
    <row r="65" spans="2:7" ht="15" customHeight="1">
      <c r="B65" s="744"/>
      <c r="C65" s="382" t="s">
        <v>1406</v>
      </c>
      <c r="D65" s="528">
        <v>10929256.803357124</v>
      </c>
      <c r="E65" s="383">
        <v>10111237.901129188</v>
      </c>
    </row>
    <row r="66" spans="2:7" ht="15" customHeight="1">
      <c r="B66" s="744"/>
      <c r="C66" s="382" t="s">
        <v>1407</v>
      </c>
      <c r="D66" s="528">
        <v>13865420.628135471</v>
      </c>
      <c r="E66" s="383">
        <v>13493335.474895703</v>
      </c>
    </row>
    <row r="67" spans="2:7" ht="15" customHeight="1">
      <c r="B67" s="744"/>
      <c r="C67" s="382" t="s">
        <v>1103</v>
      </c>
      <c r="D67" s="528">
        <v>3482108.2009407799</v>
      </c>
      <c r="E67" s="383">
        <v>4348596.1477841781</v>
      </c>
      <c r="G67"/>
    </row>
    <row r="68" spans="2:7" ht="15" customHeight="1" thickBot="1">
      <c r="B68" s="745"/>
      <c r="C68" s="391" t="s">
        <v>1408</v>
      </c>
      <c r="D68" s="529">
        <v>9591244.9649999999</v>
      </c>
      <c r="E68" s="394">
        <v>9917741.7070000004</v>
      </c>
      <c r="G68"/>
    </row>
    <row r="69" spans="2:7" ht="15" customHeight="1" thickTop="1">
      <c r="B69" s="1089"/>
      <c r="C69" s="1089"/>
      <c r="D69" s="1089"/>
      <c r="E69" s="1089"/>
    </row>
    <row r="70" spans="2:7" ht="15" customHeight="1">
      <c r="B70" s="179"/>
      <c r="C70" s="179"/>
      <c r="D70" s="179"/>
      <c r="E70" s="179"/>
    </row>
  </sheetData>
  <mergeCells count="11">
    <mergeCell ref="B2:C2"/>
    <mergeCell ref="B5:C5"/>
    <mergeCell ref="B18:E18"/>
    <mergeCell ref="B22:E22"/>
    <mergeCell ref="B32:E32"/>
    <mergeCell ref="B56:C56"/>
    <mergeCell ref="B40:E40"/>
    <mergeCell ref="B44:E44"/>
    <mergeCell ref="B47:E47"/>
    <mergeCell ref="B50:E50"/>
    <mergeCell ref="B52:E52"/>
  </mergeCells>
  <hyperlinks>
    <hyperlink ref="G6" location="INDEX!B10" display="Back to index" xr:uid="{00000000-0004-0000-3400-000000000000}"/>
  </hyperlink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D1005D"/>
    <pageSetUpPr fitToPage="1"/>
  </sheetPr>
  <dimension ref="B2:S13"/>
  <sheetViews>
    <sheetView showGridLines="0" showZeros="0" zoomScaleNormal="100" workbookViewId="0">
      <selection activeCell="C1" sqref="C1:S1048576"/>
    </sheetView>
  </sheetViews>
  <sheetFormatPr defaultColWidth="9.140625" defaultRowHeight="15" customHeight="1"/>
  <cols>
    <col min="1" max="1" width="12.7109375" style="415" customWidth="1"/>
    <col min="2" max="2" width="21.140625" style="415" customWidth="1"/>
    <col min="3" max="10" width="12.7109375" style="415" customWidth="1"/>
    <col min="11" max="11" width="5.7109375" style="515" customWidth="1"/>
    <col min="12" max="19" width="12.7109375" style="415" customWidth="1"/>
    <col min="20" max="16384" width="9.140625" style="415"/>
  </cols>
  <sheetData>
    <row r="2" spans="2:19" ht="15" customHeight="1">
      <c r="B2" s="1644" t="s">
        <v>1417</v>
      </c>
      <c r="C2" s="1644"/>
      <c r="D2" s="1644"/>
      <c r="E2" s="1644"/>
      <c r="F2" s="517"/>
      <c r="G2" s="518"/>
      <c r="H2" s="518"/>
      <c r="I2" s="518"/>
      <c r="J2" s="518"/>
    </row>
    <row r="3" spans="2:19" ht="15" customHeight="1">
      <c r="B3" s="856" t="s">
        <v>1676</v>
      </c>
      <c r="C3" s="856"/>
      <c r="D3" s="517"/>
      <c r="E3" s="517"/>
      <c r="F3" s="517"/>
      <c r="G3" s="518"/>
      <c r="H3" s="518"/>
      <c r="S3" s="1443" t="s">
        <v>2234</v>
      </c>
    </row>
    <row r="4" spans="2:19" ht="15" customHeight="1">
      <c r="B4" s="856"/>
      <c r="C4" s="856"/>
      <c r="D4" s="517"/>
      <c r="E4" s="517"/>
      <c r="F4" s="517"/>
      <c r="G4" s="518"/>
      <c r="H4" s="518"/>
    </row>
    <row r="5" spans="2:19" ht="15" customHeight="1">
      <c r="B5" s="517"/>
      <c r="C5" s="1598" t="s">
        <v>2114</v>
      </c>
      <c r="D5" s="1598"/>
      <c r="E5" s="1598"/>
      <c r="F5" s="1598"/>
      <c r="G5" s="1598"/>
      <c r="H5" s="1598"/>
      <c r="I5" s="1598"/>
      <c r="J5" s="1598"/>
      <c r="L5" s="1598" t="s">
        <v>2217</v>
      </c>
      <c r="M5" s="1598"/>
      <c r="N5" s="1598"/>
      <c r="O5" s="1598"/>
      <c r="P5" s="1598"/>
      <c r="Q5" s="1598"/>
      <c r="R5" s="1598"/>
      <c r="S5" s="1598"/>
    </row>
    <row r="6" spans="2:19" ht="35.1" customHeight="1">
      <c r="B6" s="1647"/>
      <c r="C6" s="1645" t="s">
        <v>1045</v>
      </c>
      <c r="D6" s="1646"/>
      <c r="E6" s="1645" t="s">
        <v>1409</v>
      </c>
      <c r="F6" s="1646"/>
      <c r="G6" s="1645" t="s">
        <v>1410</v>
      </c>
      <c r="H6" s="1646"/>
      <c r="I6" s="1645" t="s">
        <v>1411</v>
      </c>
      <c r="J6" s="1646"/>
      <c r="L6" s="1645" t="s">
        <v>1045</v>
      </c>
      <c r="M6" s="1646"/>
      <c r="N6" s="1645" t="s">
        <v>1409</v>
      </c>
      <c r="O6" s="1646"/>
      <c r="P6" s="1645" t="s">
        <v>1410</v>
      </c>
      <c r="Q6" s="1646"/>
      <c r="R6" s="1645" t="s">
        <v>1411</v>
      </c>
      <c r="S6" s="1646"/>
    </row>
    <row r="7" spans="2:19" ht="20.100000000000001" customHeight="1">
      <c r="B7" s="1648"/>
      <c r="C7" s="741" t="s">
        <v>1412</v>
      </c>
      <c r="D7" s="742" t="s">
        <v>1413</v>
      </c>
      <c r="E7" s="741" t="s">
        <v>1412</v>
      </c>
      <c r="F7" s="742" t="s">
        <v>1413</v>
      </c>
      <c r="G7" s="741" t="s">
        <v>1412</v>
      </c>
      <c r="H7" s="742" t="s">
        <v>1413</v>
      </c>
      <c r="I7" s="741" t="s">
        <v>1412</v>
      </c>
      <c r="J7" s="742" t="s">
        <v>1413</v>
      </c>
      <c r="L7" s="741" t="s">
        <v>1412</v>
      </c>
      <c r="M7" s="742" t="s">
        <v>1413</v>
      </c>
      <c r="N7" s="741" t="s">
        <v>1412</v>
      </c>
      <c r="O7" s="742" t="s">
        <v>1413</v>
      </c>
      <c r="P7" s="741" t="s">
        <v>1412</v>
      </c>
      <c r="Q7" s="742" t="s">
        <v>1413</v>
      </c>
      <c r="R7" s="741" t="s">
        <v>1412</v>
      </c>
      <c r="S7" s="742" t="s">
        <v>1413</v>
      </c>
    </row>
    <row r="8" spans="2:19" ht="24.95" customHeight="1">
      <c r="B8" s="737" t="s">
        <v>1407</v>
      </c>
      <c r="C8" s="1181">
        <v>9749204.5291845128</v>
      </c>
      <c r="D8" s="1182">
        <v>18366694.352424253</v>
      </c>
      <c r="E8" s="1181">
        <v>4173640.6776240282</v>
      </c>
      <c r="F8" s="1182">
        <v>17755704.103723846</v>
      </c>
      <c r="G8" s="1181">
        <v>3151200.5416118694</v>
      </c>
      <c r="H8" s="1182">
        <v>13891397.647999916</v>
      </c>
      <c r="I8" s="1183">
        <v>0.75502439836430435</v>
      </c>
      <c r="J8" s="1184">
        <v>0.78236253357514096</v>
      </c>
      <c r="K8" s="531"/>
      <c r="L8" s="1090">
        <v>8749124</v>
      </c>
      <c r="M8" s="1091">
        <v>18298686</v>
      </c>
      <c r="N8" s="1090">
        <v>3540680</v>
      </c>
      <c r="O8" s="1091">
        <v>17740427</v>
      </c>
      <c r="P8" s="1090">
        <v>2589523</v>
      </c>
      <c r="Q8" s="1091">
        <v>13210432</v>
      </c>
      <c r="R8" s="1092">
        <v>0.73099999999999998</v>
      </c>
      <c r="S8" s="1093">
        <v>0.745</v>
      </c>
    </row>
    <row r="9" spans="2:19" ht="24.95" customHeight="1">
      <c r="B9" s="738" t="s">
        <v>1414</v>
      </c>
      <c r="C9" s="1185">
        <v>5467163.4900238775</v>
      </c>
      <c r="D9" s="1186">
        <v>9995469.2554576416</v>
      </c>
      <c r="E9" s="1185">
        <v>2669057.9149527731</v>
      </c>
      <c r="F9" s="1186">
        <v>9529617.5129792765</v>
      </c>
      <c r="G9" s="1185">
        <v>2040005.5504028348</v>
      </c>
      <c r="H9" s="1186">
        <v>7417338.0799134197</v>
      </c>
      <c r="I9" s="1187">
        <v>0.76431670477218971</v>
      </c>
      <c r="J9" s="1188">
        <v>0.77834583285331793</v>
      </c>
      <c r="K9" s="516"/>
      <c r="L9" s="1094">
        <v>4997675</v>
      </c>
      <c r="M9" s="1095">
        <v>9832838</v>
      </c>
      <c r="N9" s="1094">
        <v>2274139</v>
      </c>
      <c r="O9" s="1095">
        <v>9383629</v>
      </c>
      <c r="P9" s="1094">
        <v>1692347</v>
      </c>
      <c r="Q9" s="1095">
        <v>6770061</v>
      </c>
      <c r="R9" s="1096">
        <v>0.74399999999999999</v>
      </c>
      <c r="S9" s="1097">
        <v>0.72099999999999997</v>
      </c>
    </row>
    <row r="10" spans="2:19" ht="24.95" customHeight="1">
      <c r="B10" s="739" t="s">
        <v>1415</v>
      </c>
      <c r="C10" s="1185">
        <v>3765662.2780347276</v>
      </c>
      <c r="D10" s="1186">
        <v>7410443.2294373885</v>
      </c>
      <c r="E10" s="1185">
        <v>1147916.3429092367</v>
      </c>
      <c r="F10" s="1186">
        <v>7269309.8180900048</v>
      </c>
      <c r="G10" s="1185">
        <v>777814.05483508029</v>
      </c>
      <c r="H10" s="1186">
        <v>5639153.9164378168</v>
      </c>
      <c r="I10" s="1187">
        <v>0.67758775248709946</v>
      </c>
      <c r="J10" s="1188">
        <v>0.77574818759334319</v>
      </c>
      <c r="K10" s="516"/>
      <c r="L10" s="1094">
        <v>3219428</v>
      </c>
      <c r="M10" s="1095">
        <v>7583082</v>
      </c>
      <c r="N10" s="1094">
        <v>834208</v>
      </c>
      <c r="O10" s="1095">
        <v>7474075</v>
      </c>
      <c r="P10" s="1094">
        <v>494279</v>
      </c>
      <c r="Q10" s="1095">
        <v>5605465</v>
      </c>
      <c r="R10" s="1096">
        <v>0.59299999999999997</v>
      </c>
      <c r="S10" s="1097">
        <v>0.75</v>
      </c>
    </row>
    <row r="11" spans="2:19" ht="24.95" customHeight="1">
      <c r="B11" s="738" t="s">
        <v>1416</v>
      </c>
      <c r="C11" s="1185">
        <v>516378.76112590777</v>
      </c>
      <c r="D11" s="1186">
        <v>960781.86752922158</v>
      </c>
      <c r="E11" s="1185">
        <v>356666.41976201808</v>
      </c>
      <c r="F11" s="1186">
        <v>956776.77265456377</v>
      </c>
      <c r="G11" s="1185">
        <v>333380.93637395417</v>
      </c>
      <c r="H11" s="1186">
        <v>834905.65164868068</v>
      </c>
      <c r="I11" s="1187">
        <v>0.93471355278245449</v>
      </c>
      <c r="J11" s="1188">
        <v>0.87262324453408979</v>
      </c>
      <c r="K11" s="516"/>
      <c r="L11" s="1094">
        <v>532020</v>
      </c>
      <c r="M11" s="1095">
        <v>882767</v>
      </c>
      <c r="N11" s="1094">
        <v>432333</v>
      </c>
      <c r="O11" s="1095">
        <v>882722</v>
      </c>
      <c r="P11" s="1094">
        <v>402897</v>
      </c>
      <c r="Q11" s="1095">
        <v>834906</v>
      </c>
      <c r="R11" s="1096">
        <v>0.93200000000000005</v>
      </c>
      <c r="S11" s="1097">
        <v>0.94599999999999995</v>
      </c>
    </row>
    <row r="12" spans="2:19" ht="24.95" customHeight="1" thickBot="1">
      <c r="B12" s="740" t="s">
        <v>1095</v>
      </c>
      <c r="C12" s="1189">
        <v>83841.782000000007</v>
      </c>
      <c r="D12" s="1190">
        <v>1865753.6401503994</v>
      </c>
      <c r="E12" s="1189">
        <v>83841.782000000007</v>
      </c>
      <c r="F12" s="1190">
        <v>1865753.6401503994</v>
      </c>
      <c r="G12" s="1189">
        <v>148916.72190128342</v>
      </c>
      <c r="H12" s="1190">
        <v>3526902.9439857015</v>
      </c>
      <c r="I12" s="1191">
        <v>1.7761636066046809</v>
      </c>
      <c r="J12" s="1192">
        <v>1.8903368955514384</v>
      </c>
      <c r="K12" s="537"/>
      <c r="L12" s="1098">
        <v>97159</v>
      </c>
      <c r="M12" s="1099">
        <v>1982552</v>
      </c>
      <c r="N12" s="1098">
        <v>97159</v>
      </c>
      <c r="O12" s="1099">
        <v>1982552</v>
      </c>
      <c r="P12" s="1098">
        <v>175158</v>
      </c>
      <c r="Q12" s="1099">
        <v>3670415</v>
      </c>
      <c r="R12" s="1100">
        <v>1.8029999999999999</v>
      </c>
      <c r="S12" s="1101">
        <v>1.851</v>
      </c>
    </row>
    <row r="13" spans="2:19" ht="15" customHeight="1">
      <c r="B13" s="455"/>
      <c r="C13" s="455"/>
      <c r="D13" s="455"/>
      <c r="E13" s="457"/>
      <c r="F13" s="457"/>
      <c r="G13" s="455"/>
      <c r="H13" s="455"/>
      <c r="I13" s="455"/>
      <c r="J13" s="455"/>
      <c r="K13" s="516"/>
    </row>
  </sheetData>
  <mergeCells count="12">
    <mergeCell ref="B2:E2"/>
    <mergeCell ref="R6:S6"/>
    <mergeCell ref="L5:S5"/>
    <mergeCell ref="E6:F6"/>
    <mergeCell ref="C5:J5"/>
    <mergeCell ref="I6:J6"/>
    <mergeCell ref="B6:B7"/>
    <mergeCell ref="C6:D6"/>
    <mergeCell ref="G6:H6"/>
    <mergeCell ref="L6:M6"/>
    <mergeCell ref="N6:O6"/>
    <mergeCell ref="P6:Q6"/>
  </mergeCells>
  <hyperlinks>
    <hyperlink ref="S3" location="INDEX!B10" display="Back to index" xr:uid="{00000000-0004-0000-3500-000000000000}"/>
  </hyperlinks>
  <pageMargins left="0.74803149606299213" right="0.74803149606299213" top="0.98425196850393704" bottom="0.98425196850393704" header="0.51181102362204722" footer="0.51181102362204722"/>
  <pageSetup paperSize="9" scale="63" orientation="portrait" horizontalDpi="1200" verticalDpi="12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D1005D"/>
    <pageSetUpPr fitToPage="1"/>
  </sheetPr>
  <dimension ref="B2:L26"/>
  <sheetViews>
    <sheetView showGridLines="0" showZeros="0" zoomScaleNormal="100" workbookViewId="0">
      <selection activeCell="C1" sqref="C1:J1048576"/>
    </sheetView>
  </sheetViews>
  <sheetFormatPr defaultColWidth="9.140625" defaultRowHeight="15" customHeight="1"/>
  <cols>
    <col min="1" max="1" width="12.7109375" style="415" customWidth="1"/>
    <col min="2" max="2" width="49" style="415" customWidth="1"/>
    <col min="3" max="10" width="10.7109375" style="415" customWidth="1"/>
    <col min="11" max="11" width="8.7109375" style="515" customWidth="1"/>
    <col min="12" max="12" width="12.7109375" style="415" customWidth="1"/>
    <col min="13" max="16384" width="9.140625" style="415"/>
  </cols>
  <sheetData>
    <row r="2" spans="2:12" ht="15" customHeight="1">
      <c r="B2" s="1644" t="s">
        <v>1433</v>
      </c>
      <c r="C2" s="1644"/>
      <c r="D2" s="1644"/>
      <c r="E2" s="517"/>
      <c r="F2" s="517"/>
      <c r="G2" s="518"/>
      <c r="H2" s="518"/>
      <c r="I2" s="518"/>
      <c r="J2" s="518"/>
    </row>
    <row r="3" spans="2:12" ht="15" customHeight="1">
      <c r="B3" s="856" t="s">
        <v>1676</v>
      </c>
      <c r="C3" s="517"/>
      <c r="D3" s="517"/>
      <c r="E3" s="517"/>
      <c r="F3" s="517"/>
      <c r="G3" s="518"/>
      <c r="H3" s="518"/>
      <c r="I3" s="518"/>
      <c r="J3" s="518"/>
    </row>
    <row r="4" spans="2:12" ht="15" customHeight="1">
      <c r="B4" s="1650"/>
      <c r="C4" s="1650"/>
      <c r="D4" s="1650"/>
      <c r="E4" s="1650"/>
      <c r="F4" s="1650"/>
      <c r="G4" s="455"/>
      <c r="H4" s="455"/>
      <c r="I4" s="1651"/>
      <c r="J4" s="1651"/>
      <c r="K4" s="516"/>
    </row>
    <row r="5" spans="2:12" ht="15" customHeight="1">
      <c r="B5" s="1652"/>
      <c r="C5" s="1654" t="s">
        <v>1418</v>
      </c>
      <c r="D5" s="1654"/>
      <c r="E5" s="1656" t="s">
        <v>1419</v>
      </c>
      <c r="F5" s="1656"/>
      <c r="G5" s="1657" t="s">
        <v>1420</v>
      </c>
      <c r="H5" s="1657"/>
      <c r="I5" s="1656" t="s">
        <v>82</v>
      </c>
      <c r="J5" s="1656"/>
      <c r="K5" s="516"/>
      <c r="L5"/>
    </row>
    <row r="6" spans="2:12" ht="15" customHeight="1">
      <c r="B6" s="1653"/>
      <c r="C6" s="1655"/>
      <c r="D6" s="1655"/>
      <c r="E6" s="1660" t="s">
        <v>186</v>
      </c>
      <c r="F6" s="1660"/>
      <c r="G6" s="1658"/>
      <c r="H6" s="1658"/>
      <c r="I6" s="1659"/>
      <c r="J6" s="1659"/>
      <c r="K6" s="516"/>
      <c r="L6" s="1443" t="s">
        <v>2234</v>
      </c>
    </row>
    <row r="7" spans="2:12" ht="35.25" customHeight="1">
      <c r="B7" s="1648"/>
      <c r="C7" s="519" t="s">
        <v>2218</v>
      </c>
      <c r="D7" s="520" t="s">
        <v>2219</v>
      </c>
      <c r="E7" s="519" t="s">
        <v>2218</v>
      </c>
      <c r="F7" s="520" t="s">
        <v>2219</v>
      </c>
      <c r="G7" s="519" t="s">
        <v>2218</v>
      </c>
      <c r="H7" s="520" t="s">
        <v>2219</v>
      </c>
      <c r="I7" s="519" t="s">
        <v>2218</v>
      </c>
      <c r="J7" s="520" t="s">
        <v>2219</v>
      </c>
      <c r="K7" s="516"/>
    </row>
    <row r="8" spans="2:12" ht="24.95" customHeight="1">
      <c r="B8" s="530" t="s">
        <v>1421</v>
      </c>
      <c r="C8" s="1305">
        <v>42471.004252247993</v>
      </c>
      <c r="D8" s="1306">
        <v>42743.915951725365</v>
      </c>
      <c r="E8" s="1305">
        <v>81418.608881638866</v>
      </c>
      <c r="F8" s="1306">
        <v>58687.961638410765</v>
      </c>
      <c r="G8" s="1305">
        <v>0</v>
      </c>
      <c r="H8" s="1306">
        <v>0</v>
      </c>
      <c r="I8" s="1305">
        <f>+C8+E8+G8</f>
        <v>123889.61313388686</v>
      </c>
      <c r="J8" s="1306">
        <v>101431.87759013614</v>
      </c>
      <c r="K8" s="531"/>
    </row>
    <row r="9" spans="2:12" ht="24.95" customHeight="1">
      <c r="B9" s="532" t="s">
        <v>1422</v>
      </c>
      <c r="C9" s="1203">
        <v>14336.251802247991</v>
      </c>
      <c r="D9" s="1202">
        <v>19943.646371725357</v>
      </c>
      <c r="E9" s="1203">
        <v>75639.737998904326</v>
      </c>
      <c r="F9" s="1202">
        <v>51289.426793559142</v>
      </c>
      <c r="G9" s="1203">
        <v>0</v>
      </c>
      <c r="H9" s="1202">
        <v>0</v>
      </c>
      <c r="I9" s="1203">
        <f>+C9+E9+G9</f>
        <v>89975.989801152318</v>
      </c>
      <c r="J9" s="1202">
        <v>71233.073165284499</v>
      </c>
      <c r="K9" s="516"/>
    </row>
    <row r="10" spans="2:12" ht="24.95" customHeight="1">
      <c r="B10" s="532" t="s">
        <v>1423</v>
      </c>
      <c r="C10" s="1203">
        <v>14336.251802247991</v>
      </c>
      <c r="D10" s="1202">
        <v>19943.646371725357</v>
      </c>
      <c r="E10" s="1203">
        <v>75639.737998904326</v>
      </c>
      <c r="F10" s="1202">
        <v>51289.426793559142</v>
      </c>
      <c r="G10" s="1203"/>
      <c r="H10" s="1202"/>
      <c r="I10" s="1203">
        <f>+C10+E10+G10</f>
        <v>89975.989801152318</v>
      </c>
      <c r="J10" s="1202">
        <v>71233.073165284499</v>
      </c>
      <c r="K10" s="516"/>
    </row>
    <row r="11" spans="2:12" ht="24.95" customHeight="1">
      <c r="B11" s="532" t="s">
        <v>1424</v>
      </c>
      <c r="C11" s="1203">
        <v>14336.251802247991</v>
      </c>
      <c r="D11" s="1202">
        <v>19943.646371725357</v>
      </c>
      <c r="E11" s="1203">
        <v>75639.737998904326</v>
      </c>
      <c r="F11" s="1202">
        <v>51289.426793559142</v>
      </c>
      <c r="G11" s="1203">
        <v>0</v>
      </c>
      <c r="H11" s="1202">
        <v>0</v>
      </c>
      <c r="I11" s="1203">
        <f>+C11+E11+G11</f>
        <v>89975.989801152318</v>
      </c>
      <c r="J11" s="1202">
        <v>71233.073165284499</v>
      </c>
      <c r="K11" s="516"/>
    </row>
    <row r="12" spans="2:12" ht="24.95" customHeight="1">
      <c r="B12" s="532" t="s">
        <v>1425</v>
      </c>
      <c r="C12" s="1341"/>
      <c r="D12" s="1342"/>
      <c r="E12" s="1341"/>
      <c r="F12" s="1342"/>
      <c r="G12" s="1341"/>
      <c r="H12" s="1342"/>
      <c r="I12" s="1203">
        <v>24385.549879999999</v>
      </c>
      <c r="J12" s="1202">
        <v>14586.756910000002</v>
      </c>
      <c r="K12" s="537"/>
    </row>
    <row r="13" spans="2:12" ht="24.95" customHeight="1">
      <c r="B13" s="532" t="s">
        <v>1426</v>
      </c>
      <c r="C13" s="1341"/>
      <c r="D13" s="1342"/>
      <c r="E13" s="1341"/>
      <c r="F13" s="1342"/>
      <c r="G13" s="1341"/>
      <c r="H13" s="1342"/>
      <c r="I13" s="1203">
        <v>-33913.623332734474</v>
      </c>
      <c r="J13" s="1202">
        <v>-30198.804424851642</v>
      </c>
      <c r="K13" s="537"/>
    </row>
    <row r="14" spans="2:12" ht="24.95" customHeight="1" thickBot="1">
      <c r="B14" s="533" t="s">
        <v>1427</v>
      </c>
      <c r="C14" s="1343"/>
      <c r="D14" s="1344"/>
      <c r="E14" s="1343"/>
      <c r="F14" s="1344"/>
      <c r="G14" s="1343"/>
      <c r="H14" s="1344"/>
      <c r="I14" s="1220">
        <f>+I9-I8</f>
        <v>-33913.62333273454</v>
      </c>
      <c r="J14" s="1218">
        <v>-30198.804424851638</v>
      </c>
      <c r="K14" s="537"/>
    </row>
    <row r="15" spans="2:12" ht="24" customHeight="1" thickTop="1">
      <c r="B15" s="1661" t="s">
        <v>1428</v>
      </c>
      <c r="C15" s="1661"/>
      <c r="D15" s="1661"/>
      <c r="E15" s="1661"/>
      <c r="F15" s="1661"/>
      <c r="G15" s="1661"/>
      <c r="H15" s="1661"/>
      <c r="I15" s="1661"/>
      <c r="J15" s="1661"/>
      <c r="K15" s="516"/>
    </row>
    <row r="16" spans="2:12" ht="21.75" customHeight="1">
      <c r="B16" s="1662" t="s">
        <v>1429</v>
      </c>
      <c r="C16" s="1662"/>
      <c r="D16" s="1662"/>
      <c r="E16" s="1662"/>
      <c r="F16" s="1662"/>
      <c r="G16" s="1365"/>
      <c r="H16" s="1365"/>
      <c r="I16" s="1365"/>
      <c r="J16" s="622"/>
      <c r="K16" s="516"/>
    </row>
    <row r="17" spans="2:11" ht="15" customHeight="1">
      <c r="B17" s="1649" t="s">
        <v>1430</v>
      </c>
      <c r="C17" s="1649"/>
      <c r="D17" s="1649"/>
      <c r="E17" s="1649"/>
      <c r="F17" s="1649"/>
      <c r="G17" s="1649"/>
      <c r="H17" s="1649"/>
      <c r="I17" s="1649"/>
      <c r="J17" s="1649"/>
      <c r="K17" s="516"/>
    </row>
    <row r="18" spans="2:11" ht="15" customHeight="1">
      <c r="B18" s="1649" t="s">
        <v>1431</v>
      </c>
      <c r="C18" s="1649"/>
      <c r="D18" s="1649"/>
      <c r="E18" s="1649"/>
      <c r="F18" s="1649"/>
      <c r="G18" s="1649"/>
      <c r="H18" s="1649"/>
      <c r="I18" s="1649"/>
      <c r="J18" s="1649"/>
      <c r="K18" s="516"/>
    </row>
    <row r="19" spans="2:11" ht="15" customHeight="1">
      <c r="B19" s="1649"/>
      <c r="C19" s="1649"/>
      <c r="D19" s="1649"/>
      <c r="E19" s="1649"/>
      <c r="F19" s="1649"/>
      <c r="G19" s="1649"/>
      <c r="H19" s="1649"/>
      <c r="I19" s="1649"/>
      <c r="J19" s="1649"/>
      <c r="K19" s="516"/>
    </row>
    <row r="20" spans="2:11" ht="15" customHeight="1">
      <c r="B20" s="1649" t="s">
        <v>1432</v>
      </c>
      <c r="C20" s="1649"/>
      <c r="D20" s="1649"/>
      <c r="E20" s="1649"/>
      <c r="F20" s="1649"/>
      <c r="G20" s="1649"/>
      <c r="H20" s="1649"/>
      <c r="I20" s="1649"/>
      <c r="J20" s="1649"/>
      <c r="K20" s="516"/>
    </row>
    <row r="21" spans="2:11" ht="15" customHeight="1">
      <c r="B21" s="1649"/>
      <c r="C21" s="1649"/>
      <c r="D21" s="1649"/>
      <c r="E21" s="1649"/>
      <c r="F21" s="1649"/>
      <c r="G21" s="1649"/>
      <c r="H21" s="1649"/>
      <c r="I21" s="1649"/>
      <c r="J21" s="1649"/>
      <c r="K21" s="516"/>
    </row>
    <row r="22" spans="2:11" ht="15" customHeight="1">
      <c r="B22" s="455"/>
      <c r="C22" s="455"/>
      <c r="D22" s="455"/>
      <c r="E22" s="457"/>
      <c r="F22" s="457"/>
      <c r="G22" s="455"/>
      <c r="H22" s="455"/>
      <c r="I22" s="455"/>
      <c r="J22" s="455"/>
      <c r="K22" s="516"/>
    </row>
    <row r="23" spans="2:11" ht="15" customHeight="1">
      <c r="F23" s="458"/>
    </row>
    <row r="26" spans="2:11" ht="15" customHeight="1">
      <c r="D26" s="459"/>
    </row>
  </sheetData>
  <mergeCells count="14">
    <mergeCell ref="B2:D2"/>
    <mergeCell ref="B15:J15"/>
    <mergeCell ref="B16:F16"/>
    <mergeCell ref="B17:J17"/>
    <mergeCell ref="B18:J19"/>
    <mergeCell ref="B20:J21"/>
    <mergeCell ref="B4:F4"/>
    <mergeCell ref="I4:J4"/>
    <mergeCell ref="B5:B7"/>
    <mergeCell ref="C5:D6"/>
    <mergeCell ref="E5:F5"/>
    <mergeCell ref="G5:H6"/>
    <mergeCell ref="I5:J6"/>
    <mergeCell ref="E6:F6"/>
  </mergeCells>
  <hyperlinks>
    <hyperlink ref="L6" location="INDEX!B10" display="Back to index" xr:uid="{00000000-0004-0000-3600-000000000000}"/>
  </hyperlinks>
  <pageMargins left="0.74803149606299213" right="0.74803149606299213" top="0.98425196850393704" bottom="0.98425196850393704" header="0.51181102362204722" footer="0.51181102362204722"/>
  <pageSetup paperSize="9" scale="59" orientation="portrait" horizontalDpi="1200" verticalDpi="1200"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rgb="FFD1005D"/>
    <pageSetUpPr fitToPage="1"/>
  </sheetPr>
  <dimension ref="A2:H20"/>
  <sheetViews>
    <sheetView showGridLines="0" showZeros="0" zoomScaleNormal="100" workbookViewId="0">
      <selection activeCell="C1" sqref="C1:F1048576"/>
    </sheetView>
  </sheetViews>
  <sheetFormatPr defaultColWidth="9.140625" defaultRowHeight="15" customHeight="1"/>
  <cols>
    <col min="1" max="1" width="12.7109375" style="429" customWidth="1"/>
    <col min="2" max="2" width="40.7109375" style="429" customWidth="1"/>
    <col min="3" max="6" width="10.7109375" style="429" customWidth="1"/>
    <col min="7" max="7" width="8.7109375" style="429" customWidth="1"/>
    <col min="8" max="8" width="12.7109375" style="429" customWidth="1"/>
    <col min="9" max="16384" width="9.140625" style="429"/>
  </cols>
  <sheetData>
    <row r="2" spans="1:8" ht="15" customHeight="1">
      <c r="B2" s="970" t="s">
        <v>1441</v>
      </c>
      <c r="C2" s="518"/>
      <c r="D2" s="518"/>
      <c r="E2" s="518"/>
      <c r="F2" s="460"/>
    </row>
    <row r="3" spans="1:8" ht="15" customHeight="1">
      <c r="B3" s="856" t="s">
        <v>1676</v>
      </c>
      <c r="C3" s="518"/>
      <c r="D3" s="518"/>
      <c r="E3" s="518"/>
      <c r="F3" s="460"/>
    </row>
    <row r="4" spans="1:8" ht="15" customHeight="1">
      <c r="B4" s="461"/>
      <c r="C4" s="461"/>
      <c r="D4" s="461"/>
      <c r="E4" s="1651"/>
      <c r="F4" s="1651"/>
    </row>
    <row r="5" spans="1:8" ht="25.5" customHeight="1">
      <c r="B5" s="1668"/>
      <c r="C5" s="1654" t="s">
        <v>1434</v>
      </c>
      <c r="D5" s="1654"/>
      <c r="E5" s="1654" t="s">
        <v>1410</v>
      </c>
      <c r="F5" s="1654"/>
      <c r="H5"/>
    </row>
    <row r="6" spans="1:8" ht="15" customHeight="1">
      <c r="B6" s="1648"/>
      <c r="C6" s="519" t="s">
        <v>2218</v>
      </c>
      <c r="D6" s="520" t="s">
        <v>2219</v>
      </c>
      <c r="E6" s="519" t="s">
        <v>2218</v>
      </c>
      <c r="F6" s="520" t="s">
        <v>2219</v>
      </c>
      <c r="H6" s="1443" t="s">
        <v>2234</v>
      </c>
    </row>
    <row r="7" spans="1:8" ht="24.95" customHeight="1">
      <c r="A7" s="462"/>
      <c r="B7" s="156" t="s">
        <v>1435</v>
      </c>
      <c r="C7" s="1193">
        <v>38652.402521788536</v>
      </c>
      <c r="D7" s="527">
        <v>29457</v>
      </c>
      <c r="E7" s="1193">
        <v>94898.641059651651</v>
      </c>
      <c r="F7" s="527">
        <v>71919</v>
      </c>
    </row>
    <row r="8" spans="1:8" ht="24.95" customHeight="1">
      <c r="B8" s="376" t="s">
        <v>1436</v>
      </c>
      <c r="C8" s="59">
        <f>C9+C10</f>
        <v>124649.09729225132</v>
      </c>
      <c r="D8" s="254">
        <v>155346</v>
      </c>
      <c r="E8" s="54">
        <f>+E9+E10</f>
        <v>449704.36637332995</v>
      </c>
      <c r="F8" s="254">
        <v>559367</v>
      </c>
    </row>
    <row r="9" spans="1:8" ht="24.95" customHeight="1">
      <c r="B9" s="255" t="s">
        <v>1437</v>
      </c>
      <c r="C9" s="54">
        <v>14371.617010000002</v>
      </c>
      <c r="D9" s="254">
        <v>19265</v>
      </c>
      <c r="E9" s="54">
        <v>41677.689328999993</v>
      </c>
      <c r="F9" s="254">
        <v>55867</v>
      </c>
    </row>
    <row r="10" spans="1:8" ht="24.95" customHeight="1">
      <c r="A10" s="462"/>
      <c r="B10" s="255" t="s">
        <v>1438</v>
      </c>
      <c r="C10" s="54">
        <v>110277.48028225132</v>
      </c>
      <c r="D10" s="254">
        <v>136081</v>
      </c>
      <c r="E10" s="54">
        <v>408026.67704432993</v>
      </c>
      <c r="F10" s="254">
        <v>503500</v>
      </c>
    </row>
    <row r="11" spans="1:8" ht="24.95" customHeight="1">
      <c r="A11" s="462"/>
      <c r="B11" s="375" t="s">
        <v>1439</v>
      </c>
      <c r="C11" s="54">
        <v>285008.86192732636</v>
      </c>
      <c r="D11" s="263">
        <v>331649</v>
      </c>
      <c r="E11" s="54">
        <v>712522.15481831576</v>
      </c>
      <c r="F11" s="263">
        <v>670757</v>
      </c>
    </row>
    <row r="12" spans="1:8" ht="24.95" customHeight="1" thickBot="1">
      <c r="A12" s="462"/>
      <c r="B12" s="464" t="s">
        <v>2</v>
      </c>
      <c r="C12" s="65">
        <f>C7+C8+C11</f>
        <v>448310.36174136621</v>
      </c>
      <c r="D12" s="265">
        <v>516451</v>
      </c>
      <c r="E12" s="65">
        <f>E7+E8+E11</f>
        <v>1257125.1622512974</v>
      </c>
      <c r="F12" s="265">
        <v>1302043</v>
      </c>
    </row>
    <row r="13" spans="1:8" ht="32.25" customHeight="1" thickTop="1">
      <c r="B13" s="1663" t="s">
        <v>1440</v>
      </c>
      <c r="C13" s="1663"/>
      <c r="D13" s="1663"/>
      <c r="E13" s="1663"/>
      <c r="F13" s="1663"/>
    </row>
    <row r="14" spans="1:8" ht="15.75" customHeight="1">
      <c r="B14" s="1664"/>
      <c r="C14" s="1664"/>
      <c r="D14" s="1664"/>
      <c r="E14" s="1664"/>
      <c r="F14" s="1664"/>
    </row>
    <row r="15" spans="1:8" ht="15" customHeight="1">
      <c r="B15" s="1665"/>
      <c r="C15" s="1666"/>
      <c r="D15" s="1666"/>
      <c r="E15" s="1666"/>
      <c r="F15" s="1666"/>
    </row>
    <row r="16" spans="1:8" ht="15" customHeight="1">
      <c r="B16" s="1667"/>
      <c r="C16" s="1667"/>
      <c r="D16" s="1667"/>
      <c r="E16" s="1667"/>
      <c r="F16" s="1667"/>
    </row>
    <row r="17" spans="2:6" ht="15" customHeight="1">
      <c r="B17" s="456"/>
      <c r="C17" s="456"/>
      <c r="D17" s="456"/>
      <c r="E17" s="894"/>
      <c r="F17" s="456"/>
    </row>
    <row r="18" spans="2:6" ht="15" customHeight="1">
      <c r="E18" s="429">
        <v>0</v>
      </c>
      <c r="F18" s="462"/>
    </row>
    <row r="19" spans="2:6" ht="15" customHeight="1">
      <c r="C19" s="463"/>
      <c r="D19" s="463"/>
      <c r="E19" s="429">
        <v>0</v>
      </c>
    </row>
    <row r="20" spans="2:6" ht="15" customHeight="1">
      <c r="C20" s="463"/>
      <c r="D20" s="463"/>
    </row>
  </sheetData>
  <mergeCells count="7">
    <mergeCell ref="B13:F13"/>
    <mergeCell ref="B14:F14"/>
    <mergeCell ref="B15:F16"/>
    <mergeCell ref="E4:F4"/>
    <mergeCell ref="B5:B6"/>
    <mergeCell ref="C5:D5"/>
    <mergeCell ref="E5:F5"/>
  </mergeCells>
  <hyperlinks>
    <hyperlink ref="H6" location="INDEX!B10" display="Back to index" xr:uid="{00000000-0004-0000-3700-000000000000}"/>
  </hyperlinks>
  <pageMargins left="0.74803149606299213" right="0.74803149606299213" top="0.98425196850393704" bottom="0.98425196850393704" header="0.51181102362204722" footer="0.51181102362204722"/>
  <pageSetup paperSize="9" scale="90" orientation="portrait" horizontalDpi="1200" verticalDpi="1200"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rgb="FFD1005D"/>
    <pageSetUpPr fitToPage="1"/>
  </sheetPr>
  <dimension ref="B2:U16"/>
  <sheetViews>
    <sheetView showGridLines="0" showZeros="0" zoomScaleNormal="100" workbookViewId="0">
      <selection activeCell="C1" sqref="C1:O1048576"/>
    </sheetView>
  </sheetViews>
  <sheetFormatPr defaultColWidth="9.140625" defaultRowHeight="15" customHeight="1"/>
  <cols>
    <col min="1" max="1" width="12.7109375" style="415" customWidth="1"/>
    <col min="2" max="2" width="30.7109375" style="415" customWidth="1"/>
    <col min="3" max="10" width="10.28515625" style="415" customWidth="1"/>
    <col min="11" max="11" width="3.28515625" style="415" customWidth="1"/>
    <col min="12" max="15" width="10.28515625" style="415" customWidth="1"/>
    <col min="16" max="16" width="8.7109375" style="415" customWidth="1"/>
    <col min="17" max="17" width="12.7109375" style="415" customWidth="1"/>
    <col min="18" max="16384" width="9.140625" style="415"/>
  </cols>
  <sheetData>
    <row r="2" spans="2:21" ht="15" customHeight="1">
      <c r="B2" s="1644" t="s">
        <v>1452</v>
      </c>
      <c r="C2" s="1644"/>
      <c r="D2" s="1644"/>
      <c r="E2" s="1644"/>
      <c r="F2" s="1644"/>
      <c r="G2" s="1644"/>
      <c r="H2" s="471"/>
      <c r="I2" s="471"/>
      <c r="J2" s="471"/>
    </row>
    <row r="3" spans="2:21" ht="15" customHeight="1">
      <c r="B3" s="856" t="s">
        <v>1676</v>
      </c>
      <c r="C3" s="517"/>
      <c r="D3" s="517"/>
      <c r="E3" s="517"/>
      <c r="F3" s="517"/>
      <c r="G3" s="517"/>
      <c r="H3" s="471"/>
      <c r="I3" s="471"/>
      <c r="J3" s="471"/>
    </row>
    <row r="4" spans="2:21" ht="15" customHeight="1">
      <c r="B4" s="838"/>
      <c r="C4" s="838"/>
      <c r="D4" s="838"/>
      <c r="E4" s="838"/>
      <c r="F4" s="838"/>
      <c r="G4" s="838"/>
      <c r="H4" s="472"/>
      <c r="J4" s="440"/>
    </row>
    <row r="5" spans="2:21" ht="15" customHeight="1">
      <c r="B5" s="1652"/>
      <c r="C5" s="1654" t="s">
        <v>1442</v>
      </c>
      <c r="D5" s="1654"/>
      <c r="E5" s="1654"/>
      <c r="F5" s="1654"/>
      <c r="G5" s="1654"/>
      <c r="H5" s="1654"/>
      <c r="I5" s="1654"/>
      <c r="J5" s="1654"/>
      <c r="K5" s="172"/>
      <c r="L5" s="1654" t="s">
        <v>1443</v>
      </c>
      <c r="M5" s="1654"/>
      <c r="N5" s="1654"/>
      <c r="O5" s="1654"/>
      <c r="Q5" s="1443" t="s">
        <v>2234</v>
      </c>
    </row>
    <row r="6" spans="2:21" ht="15" customHeight="1">
      <c r="B6" s="1653"/>
      <c r="C6" s="1659" t="s">
        <v>189</v>
      </c>
      <c r="D6" s="1659"/>
      <c r="E6" s="1659" t="s">
        <v>190</v>
      </c>
      <c r="F6" s="1659"/>
      <c r="G6" s="1659" t="s">
        <v>191</v>
      </c>
      <c r="H6" s="1659"/>
      <c r="I6" s="1659" t="s">
        <v>192</v>
      </c>
      <c r="J6" s="1659"/>
      <c r="K6" s="172"/>
      <c r="L6" s="1659" t="s">
        <v>193</v>
      </c>
      <c r="M6" s="1659"/>
      <c r="N6" s="1659" t="s">
        <v>194</v>
      </c>
      <c r="O6" s="1659"/>
    </row>
    <row r="7" spans="2:21" ht="33.75" customHeight="1">
      <c r="B7" s="1648"/>
      <c r="C7" s="519" t="s">
        <v>2218</v>
      </c>
      <c r="D7" s="520" t="s">
        <v>2219</v>
      </c>
      <c r="E7" s="519" t="s">
        <v>2218</v>
      </c>
      <c r="F7" s="520" t="s">
        <v>2219</v>
      </c>
      <c r="G7" s="519" t="s">
        <v>2218</v>
      </c>
      <c r="H7" s="520" t="s">
        <v>2219</v>
      </c>
      <c r="I7" s="519" t="s">
        <v>2218</v>
      </c>
      <c r="J7" s="520" t="s">
        <v>2219</v>
      </c>
      <c r="K7" s="181"/>
      <c r="L7" s="83">
        <v>43830</v>
      </c>
      <c r="M7" s="82">
        <v>43465</v>
      </c>
      <c r="N7" s="83">
        <v>43830</v>
      </c>
      <c r="O7" s="82">
        <v>43465</v>
      </c>
      <c r="Q7"/>
    </row>
    <row r="8" spans="2:21" ht="20.100000000000001" customHeight="1">
      <c r="B8" s="473" t="s">
        <v>1444</v>
      </c>
      <c r="C8" s="474"/>
      <c r="D8" s="475"/>
      <c r="E8" s="474"/>
      <c r="F8" s="475"/>
      <c r="G8" s="474"/>
      <c r="H8" s="475"/>
      <c r="I8" s="474"/>
      <c r="J8" s="475"/>
      <c r="K8" s="429"/>
      <c r="L8" s="474"/>
      <c r="M8" s="475"/>
      <c r="N8" s="474"/>
      <c r="O8" s="475"/>
      <c r="Q8"/>
    </row>
    <row r="9" spans="2:21" ht="31.5" customHeight="1">
      <c r="B9" s="522" t="s">
        <v>1445</v>
      </c>
      <c r="C9" s="1194">
        <v>63.008829299999995</v>
      </c>
      <c r="D9" s="1195">
        <v>79</v>
      </c>
      <c r="E9" s="1194" t="s">
        <v>435</v>
      </c>
      <c r="F9" s="1195">
        <v>106</v>
      </c>
      <c r="G9" s="1194">
        <v>292.41597327999995</v>
      </c>
      <c r="H9" s="1195">
        <v>328</v>
      </c>
      <c r="I9" s="1194">
        <v>328.62056161000004</v>
      </c>
      <c r="J9" s="1195">
        <v>368</v>
      </c>
      <c r="K9" s="462"/>
      <c r="L9" s="1194">
        <v>2383.1775700999997</v>
      </c>
      <c r="M9" s="1195">
        <v>1678</v>
      </c>
      <c r="N9" s="1194">
        <v>1000</v>
      </c>
      <c r="O9" s="1195">
        <v>1174</v>
      </c>
    </row>
    <row r="10" spans="2:21" ht="20.100000000000001" customHeight="1">
      <c r="B10" s="158" t="s">
        <v>1446</v>
      </c>
      <c r="C10" s="1196"/>
      <c r="D10" s="1197"/>
      <c r="E10" s="1198"/>
      <c r="F10" s="1197"/>
      <c r="G10" s="1198"/>
      <c r="H10" s="1197"/>
      <c r="I10" s="1198"/>
      <c r="J10" s="1197"/>
      <c r="K10" s="429"/>
      <c r="L10" s="1198"/>
      <c r="M10" s="1197"/>
      <c r="N10" s="1198"/>
      <c r="O10" s="1197"/>
    </row>
    <row r="11" spans="2:21" ht="26.25" customHeight="1">
      <c r="B11" s="522" t="s">
        <v>1447</v>
      </c>
      <c r="C11" s="1669" t="s">
        <v>578</v>
      </c>
      <c r="D11" s="1669"/>
      <c r="E11" s="1198" t="s">
        <v>435</v>
      </c>
      <c r="F11" s="1197" t="s">
        <v>576</v>
      </c>
      <c r="G11" s="1669" t="s">
        <v>579</v>
      </c>
      <c r="H11" s="1669"/>
      <c r="I11" s="1669" t="s">
        <v>578</v>
      </c>
      <c r="J11" s="1669"/>
      <c r="K11" s="429"/>
      <c r="L11" s="1669" t="s">
        <v>578</v>
      </c>
      <c r="M11" s="1669"/>
      <c r="N11" s="1669" t="s">
        <v>578</v>
      </c>
      <c r="O11" s="1669"/>
    </row>
    <row r="12" spans="2:21" ht="35.25" customHeight="1">
      <c r="B12" s="522" t="s">
        <v>1448</v>
      </c>
      <c r="C12" s="1199">
        <v>1.5491855331750881E-2</v>
      </c>
      <c r="D12" s="1200">
        <v>0.02</v>
      </c>
      <c r="E12" s="1199" t="s">
        <v>435</v>
      </c>
      <c r="F12" s="1200">
        <v>0.03</v>
      </c>
      <c r="G12" s="1199">
        <v>7.1895732789736044E-2</v>
      </c>
      <c r="H12" s="1200">
        <v>0.09</v>
      </c>
      <c r="I12" s="1199">
        <v>8.0797282794474151E-2</v>
      </c>
      <c r="J12" s="1200">
        <v>0.1</v>
      </c>
      <c r="K12" s="429"/>
      <c r="L12" s="1199">
        <v>0.58594712131658022</v>
      </c>
      <c r="M12" s="1200">
        <v>0.45</v>
      </c>
      <c r="N12" s="1199">
        <v>0.24586800776745876</v>
      </c>
      <c r="O12" s="1200">
        <v>0.31</v>
      </c>
    </row>
    <row r="13" spans="2:21" ht="39.75" customHeight="1" thickBot="1">
      <c r="B13" s="523" t="s">
        <v>1449</v>
      </c>
      <c r="C13" s="1201" t="s">
        <v>576</v>
      </c>
      <c r="D13" s="1201" t="s">
        <v>576</v>
      </c>
      <c r="E13" s="1204" t="s">
        <v>435</v>
      </c>
      <c r="F13" s="1201" t="s">
        <v>576</v>
      </c>
      <c r="G13" s="1201" t="s">
        <v>576</v>
      </c>
      <c r="H13" s="1201" t="s">
        <v>576</v>
      </c>
      <c r="I13" s="1201" t="s">
        <v>577</v>
      </c>
      <c r="J13" s="1201" t="s">
        <v>577</v>
      </c>
      <c r="K13" s="429"/>
      <c r="L13" s="1201" t="s">
        <v>578</v>
      </c>
      <c r="M13" s="1201" t="s">
        <v>578</v>
      </c>
      <c r="N13" s="1201" t="s">
        <v>578</v>
      </c>
      <c r="O13" s="1201" t="s">
        <v>578</v>
      </c>
    </row>
    <row r="14" spans="2:21" ht="16.5" customHeight="1" thickTop="1">
      <c r="B14" s="456" t="s">
        <v>1450</v>
      </c>
      <c r="C14" s="705"/>
      <c r="D14" s="706"/>
      <c r="E14" s="705"/>
      <c r="F14" s="706"/>
      <c r="G14" s="705"/>
      <c r="H14" s="706"/>
      <c r="I14" s="705"/>
      <c r="J14" s="706"/>
      <c r="L14" s="705"/>
      <c r="M14" s="706"/>
      <c r="N14" s="705"/>
      <c r="O14" s="706"/>
    </row>
    <row r="15" spans="2:21" ht="25.5" customHeight="1">
      <c r="B15" s="1670" t="s">
        <v>1451</v>
      </c>
      <c r="C15" s="1670"/>
      <c r="D15" s="1670"/>
      <c r="E15" s="1670"/>
      <c r="F15" s="1670"/>
      <c r="G15" s="1670"/>
      <c r="H15" s="1670"/>
      <c r="I15" s="1670"/>
      <c r="J15" s="1670"/>
      <c r="P15" s="476"/>
      <c r="Q15" s="476"/>
      <c r="R15" s="476"/>
      <c r="S15" s="476"/>
      <c r="T15" s="476"/>
      <c r="U15" s="476"/>
    </row>
    <row r="16" spans="2:21" ht="15" customHeight="1">
      <c r="L16" s="476"/>
      <c r="M16" s="476"/>
      <c r="N16" s="476"/>
      <c r="O16" s="476"/>
      <c r="P16" s="476"/>
      <c r="Q16" s="476"/>
      <c r="R16" s="476"/>
      <c r="S16" s="476"/>
      <c r="T16" s="476"/>
      <c r="U16" s="476"/>
    </row>
  </sheetData>
  <mergeCells count="16">
    <mergeCell ref="I11:J11"/>
    <mergeCell ref="L11:M11"/>
    <mergeCell ref="N11:O11"/>
    <mergeCell ref="B2:G2"/>
    <mergeCell ref="B15:J15"/>
    <mergeCell ref="N6:O6"/>
    <mergeCell ref="B5:B7"/>
    <mergeCell ref="C5:J5"/>
    <mergeCell ref="L5:O5"/>
    <mergeCell ref="C6:D6"/>
    <mergeCell ref="E6:F6"/>
    <mergeCell ref="G6:H6"/>
    <mergeCell ref="I6:J6"/>
    <mergeCell ref="L6:M6"/>
    <mergeCell ref="C11:D11"/>
    <mergeCell ref="G11:H11"/>
  </mergeCells>
  <hyperlinks>
    <hyperlink ref="Q5" location="INDEX!B10" display="Back to index" xr:uid="{00000000-0004-0000-3800-000000000000}"/>
  </hyperlinks>
  <pageMargins left="0.74803149606299213" right="0.74803149606299213" top="0.98425196850393704" bottom="0.98425196850393704" header="0.51181102362204722" footer="0.51181102362204722"/>
  <pageSetup paperSize="9" scale="77" orientation="landscape" horizontalDpi="1200" verticalDpi="1200"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D1005D"/>
  </sheetPr>
  <dimension ref="B1:M17"/>
  <sheetViews>
    <sheetView showZeros="0" zoomScaleNormal="100" workbookViewId="0">
      <selection activeCell="C1" sqref="C1:K1048576"/>
    </sheetView>
  </sheetViews>
  <sheetFormatPr defaultRowHeight="15" customHeight="1"/>
  <cols>
    <col min="1" max="1" width="12.7109375" style="179" customWidth="1"/>
    <col min="2" max="2" width="50.7109375" style="179" customWidth="1"/>
    <col min="3" max="11" width="12.7109375" style="179" customWidth="1"/>
    <col min="12" max="12" width="8.7109375" style="179" customWidth="1"/>
    <col min="13" max="13" width="12.7109375" style="179" customWidth="1"/>
    <col min="14" max="16384" width="9.140625" style="179"/>
  </cols>
  <sheetData>
    <row r="1" spans="2:13" ht="15" customHeight="1">
      <c r="M1" s="427"/>
    </row>
    <row r="2" spans="2:13" s="427" customFormat="1" ht="15" customHeight="1">
      <c r="B2" s="1599" t="s">
        <v>1471</v>
      </c>
      <c r="C2" s="1599"/>
      <c r="D2" s="1599"/>
      <c r="E2" s="1599"/>
      <c r="F2" s="1599"/>
      <c r="G2" s="1599"/>
      <c r="H2" s="1599"/>
      <c r="I2" s="1599"/>
      <c r="K2" s="460"/>
    </row>
    <row r="3" spans="2:13" s="427" customFormat="1" ht="15" customHeight="1">
      <c r="B3" s="856" t="s">
        <v>1676</v>
      </c>
      <c r="C3" s="538"/>
      <c r="D3" s="538"/>
      <c r="E3" s="538"/>
      <c r="F3" s="538"/>
      <c r="G3" s="538"/>
      <c r="H3" s="538"/>
      <c r="I3" s="538"/>
      <c r="K3" s="460"/>
    </row>
    <row r="4" spans="2:13" s="427" customFormat="1" ht="15" customHeight="1">
      <c r="B4" s="1335">
        <v>43830</v>
      </c>
      <c r="C4" s="1122"/>
      <c r="D4" s="1122"/>
      <c r="E4" s="1122"/>
      <c r="F4" s="1122"/>
      <c r="G4" s="1122"/>
      <c r="H4" s="1122"/>
      <c r="I4" s="1102"/>
      <c r="J4" s="1538"/>
      <c r="K4" s="1538"/>
      <c r="M4" s="1443" t="s">
        <v>2234</v>
      </c>
    </row>
    <row r="5" spans="2:13" s="385" customFormat="1" ht="39.950000000000003" customHeight="1">
      <c r="B5" s="1672" t="s">
        <v>1462</v>
      </c>
      <c r="C5" s="1674" t="s">
        <v>1453</v>
      </c>
      <c r="D5" s="1676" t="s">
        <v>1454</v>
      </c>
      <c r="E5" s="1676"/>
      <c r="F5" s="1676" t="s">
        <v>1455</v>
      </c>
      <c r="G5" s="1676"/>
      <c r="H5" s="1676"/>
      <c r="I5" s="1676"/>
      <c r="J5" s="1676" t="s">
        <v>1410</v>
      </c>
      <c r="K5" s="1676"/>
      <c r="M5"/>
    </row>
    <row r="6" spans="2:13" s="385" customFormat="1" ht="24.95" customHeight="1">
      <c r="B6" s="1673"/>
      <c r="C6" s="1675"/>
      <c r="D6" s="477"/>
      <c r="E6" s="1678" t="s">
        <v>1456</v>
      </c>
      <c r="F6" s="1544" t="s">
        <v>1457</v>
      </c>
      <c r="G6" s="1544"/>
      <c r="H6" s="1671">
        <v>12.5</v>
      </c>
      <c r="I6" s="1544"/>
      <c r="J6" s="1677"/>
      <c r="K6" s="1677"/>
    </row>
    <row r="7" spans="2:13" s="385" customFormat="1" ht="39.950000000000003" customHeight="1">
      <c r="B7" s="1673"/>
      <c r="C7" s="1675"/>
      <c r="D7" s="478"/>
      <c r="E7" s="1678"/>
      <c r="F7" s="107" t="s">
        <v>195</v>
      </c>
      <c r="G7" s="107">
        <v>1</v>
      </c>
      <c r="H7" s="1366" t="s">
        <v>1458</v>
      </c>
      <c r="I7" s="1366" t="s">
        <v>1459</v>
      </c>
      <c r="J7" s="1377" t="s">
        <v>1461</v>
      </c>
      <c r="K7" s="1378" t="s">
        <v>1460</v>
      </c>
    </row>
    <row r="8" spans="2:13" ht="24.95" customHeight="1">
      <c r="B8" s="886" t="s">
        <v>1463</v>
      </c>
      <c r="C8" s="1205">
        <f>+C9+C10+C16</f>
        <v>5217.9675299999999</v>
      </c>
      <c r="D8" s="1206"/>
      <c r="E8" s="1205"/>
      <c r="F8" s="1205"/>
      <c r="G8" s="1206"/>
      <c r="H8" s="1206"/>
      <c r="I8" s="1207"/>
      <c r="J8" s="1208">
        <f>J10+J9+J16</f>
        <v>1874.07656</v>
      </c>
      <c r="K8" s="896">
        <v>1946</v>
      </c>
    </row>
    <row r="9" spans="2:13" ht="24.95" customHeight="1">
      <c r="B9" s="885" t="s">
        <v>1464</v>
      </c>
      <c r="C9" s="1209"/>
      <c r="D9" s="1210"/>
      <c r="E9" s="1209"/>
      <c r="F9" s="1209"/>
      <c r="G9" s="1210"/>
      <c r="H9" s="1210"/>
      <c r="I9" s="1211"/>
      <c r="J9" s="1212"/>
      <c r="K9" s="481"/>
    </row>
    <row r="10" spans="2:13" ht="24.95" customHeight="1">
      <c r="B10" s="58" t="s">
        <v>1465</v>
      </c>
      <c r="C10" s="1213">
        <f t="shared" ref="C10" si="0">+C11+C15</f>
        <v>5217.9675299999999</v>
      </c>
      <c r="D10" s="1202"/>
      <c r="E10" s="1213">
        <f>E11+E15</f>
        <v>5117.4675299999999</v>
      </c>
      <c r="F10" s="1213">
        <f>+E10</f>
        <v>5117.4675299999999</v>
      </c>
      <c r="G10" s="1202"/>
      <c r="H10" s="1202"/>
      <c r="I10" s="1214">
        <f>I11+I15</f>
        <v>100.5</v>
      </c>
      <c r="J10" s="1215">
        <f>J11+J15</f>
        <v>1874.07656</v>
      </c>
      <c r="K10" s="482">
        <v>1946</v>
      </c>
    </row>
    <row r="11" spans="2:13" ht="24.95" customHeight="1">
      <c r="B11" s="56" t="s">
        <v>1466</v>
      </c>
      <c r="C11" s="1213">
        <f t="shared" ref="C11" si="1">SUM(C12:C14)</f>
        <v>5217.9675299999999</v>
      </c>
      <c r="D11" s="1202"/>
      <c r="E11" s="1213">
        <f>SUM(E12:E14)</f>
        <v>5117.4675299999999</v>
      </c>
      <c r="F11" s="1213">
        <f>+E11</f>
        <v>5117.4675299999999</v>
      </c>
      <c r="G11" s="1202"/>
      <c r="H11" s="1202"/>
      <c r="I11" s="1214">
        <f>SUM(I12:I14)</f>
        <v>100.5</v>
      </c>
      <c r="J11" s="1215">
        <f>SUM(J12:J14)</f>
        <v>1874.07656</v>
      </c>
      <c r="K11" s="482">
        <v>1946</v>
      </c>
    </row>
    <row r="12" spans="2:13" ht="24.95" customHeight="1">
      <c r="B12" s="56" t="s">
        <v>1467</v>
      </c>
      <c r="C12" s="1216">
        <v>5117.4675299999999</v>
      </c>
      <c r="D12" s="1202"/>
      <c r="E12" s="1213">
        <f>C12</f>
        <v>5117.4675299999999</v>
      </c>
      <c r="F12" s="1213">
        <f>+E12</f>
        <v>5117.4675299999999</v>
      </c>
      <c r="G12" s="1202"/>
      <c r="H12" s="1202"/>
      <c r="I12" s="1214"/>
      <c r="J12" s="1215">
        <v>542.45156000000009</v>
      </c>
      <c r="K12" s="482">
        <v>614</v>
      </c>
    </row>
    <row r="13" spans="2:13" ht="24.95" customHeight="1">
      <c r="B13" s="521" t="s">
        <v>196</v>
      </c>
      <c r="C13" s="1213"/>
      <c r="D13" s="1202"/>
      <c r="E13" s="1213"/>
      <c r="F13" s="1213"/>
      <c r="G13" s="1202"/>
      <c r="H13" s="1202"/>
      <c r="I13" s="1214"/>
      <c r="J13" s="1215"/>
      <c r="K13" s="482"/>
    </row>
    <row r="14" spans="2:13" ht="24.95" customHeight="1">
      <c r="B14" s="56" t="s">
        <v>1468</v>
      </c>
      <c r="C14" s="1216">
        <v>100.5</v>
      </c>
      <c r="D14" s="1202"/>
      <c r="E14" s="1213"/>
      <c r="F14" s="1213"/>
      <c r="G14" s="1202"/>
      <c r="H14" s="1202"/>
      <c r="I14" s="1214">
        <f>C14</f>
        <v>100.5</v>
      </c>
      <c r="J14" s="1215">
        <v>1331.625</v>
      </c>
      <c r="K14" s="482">
        <v>1332</v>
      </c>
    </row>
    <row r="15" spans="2:13" ht="24.95" customHeight="1">
      <c r="B15" s="56" t="s">
        <v>1469</v>
      </c>
      <c r="C15" s="1213"/>
      <c r="D15" s="1202"/>
      <c r="E15" s="1213"/>
      <c r="F15" s="1213"/>
      <c r="G15" s="1202"/>
      <c r="H15" s="1202"/>
      <c r="I15" s="1214"/>
      <c r="J15" s="1203"/>
      <c r="K15" s="482"/>
    </row>
    <row r="16" spans="2:13" ht="24.95" customHeight="1" thickBot="1">
      <c r="B16" s="64" t="s">
        <v>1470</v>
      </c>
      <c r="C16" s="1217"/>
      <c r="D16" s="1218"/>
      <c r="E16" s="1217"/>
      <c r="F16" s="1217"/>
      <c r="G16" s="1218"/>
      <c r="H16" s="1218"/>
      <c r="I16" s="1219"/>
      <c r="J16" s="1220"/>
      <c r="K16" s="484"/>
    </row>
    <row r="17" spans="2:2" ht="15" customHeight="1" thickTop="1">
      <c r="B17" s="485"/>
    </row>
  </sheetData>
  <mergeCells count="10">
    <mergeCell ref="B2:I2"/>
    <mergeCell ref="H6:I6"/>
    <mergeCell ref="J4:K4"/>
    <mergeCell ref="B5:B7"/>
    <mergeCell ref="C5:C7"/>
    <mergeCell ref="D5:E5"/>
    <mergeCell ref="F5:I5"/>
    <mergeCell ref="J5:K6"/>
    <mergeCell ref="E6:E7"/>
    <mergeCell ref="F6:G6"/>
  </mergeCells>
  <hyperlinks>
    <hyperlink ref="M4" location="INDEX!B10" display="Back to index" xr:uid="{00000000-0004-0000-3900-000000000000}"/>
  </hyperlinks>
  <pageMargins left="0.7" right="0.7" top="0.75" bottom="0.75" header="0.3" footer="0.3"/>
  <pageSetup paperSize="9" orientation="portrait" r:id="rId1"/>
  <ignoredErrors>
    <ignoredError sqref="J7:K7" twoDigitTextYear="1"/>
  </ignoredError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rgb="FFD1005D"/>
  </sheetPr>
  <dimension ref="B2:K18"/>
  <sheetViews>
    <sheetView showZeros="0" zoomScaleNormal="100" workbookViewId="0">
      <selection activeCell="C1" sqref="C1:I1048576"/>
    </sheetView>
  </sheetViews>
  <sheetFormatPr defaultRowHeight="15" customHeight="1"/>
  <cols>
    <col min="1" max="1" width="12.7109375" style="179" customWidth="1"/>
    <col min="2" max="2" width="50.7109375" style="179" customWidth="1"/>
    <col min="3" max="9" width="12.7109375" style="179" customWidth="1"/>
    <col min="10" max="10" width="8.7109375" style="179" customWidth="1"/>
    <col min="11" max="11" width="12.7109375" style="179" customWidth="1"/>
    <col min="12" max="16384" width="9.140625" style="179"/>
  </cols>
  <sheetData>
    <row r="2" spans="2:11" ht="15" customHeight="1">
      <c r="B2" s="1599" t="s">
        <v>1478</v>
      </c>
      <c r="C2" s="1599"/>
      <c r="D2" s="1599"/>
      <c r="E2" s="1599"/>
      <c r="F2" s="1599"/>
      <c r="K2" s="427"/>
    </row>
    <row r="3" spans="2:11" ht="15" customHeight="1">
      <c r="B3" s="856" t="s">
        <v>1676</v>
      </c>
      <c r="K3" s="427"/>
    </row>
    <row r="4" spans="2:11" s="427" customFormat="1" ht="15" customHeight="1">
      <c r="B4" s="1335">
        <v>43830</v>
      </c>
      <c r="C4" s="1335"/>
      <c r="D4" s="1335"/>
      <c r="E4" s="1335"/>
      <c r="F4" s="473"/>
      <c r="G4" s="1102"/>
      <c r="H4" s="1538"/>
      <c r="I4" s="1538"/>
      <c r="K4" s="1443" t="s">
        <v>2234</v>
      </c>
    </row>
    <row r="5" spans="2:11" s="385" customFormat="1" ht="62.25" customHeight="1">
      <c r="B5" s="1679" t="s">
        <v>1472</v>
      </c>
      <c r="C5" s="1674" t="s">
        <v>1453</v>
      </c>
      <c r="D5" s="1674" t="s">
        <v>1454</v>
      </c>
      <c r="E5" s="1674"/>
      <c r="F5" s="1674" t="s">
        <v>1455</v>
      </c>
      <c r="G5" s="1674"/>
      <c r="H5" s="1676" t="s">
        <v>1410</v>
      </c>
      <c r="I5" s="1676"/>
    </row>
    <row r="6" spans="2:11" s="385" customFormat="1" ht="24.95" customHeight="1">
      <c r="B6" s="1680"/>
      <c r="C6" s="1675"/>
      <c r="D6" s="477"/>
      <c r="E6" s="1678" t="s">
        <v>1456</v>
      </c>
      <c r="F6" s="1678" t="s">
        <v>1473</v>
      </c>
      <c r="G6" s="1678"/>
      <c r="H6" s="1677"/>
      <c r="I6" s="1677"/>
      <c r="K6"/>
    </row>
    <row r="7" spans="2:11" s="385" customFormat="1" ht="39.950000000000003" customHeight="1">
      <c r="B7" s="1680"/>
      <c r="C7" s="1675"/>
      <c r="D7" s="478"/>
      <c r="E7" s="1678"/>
      <c r="F7" s="107"/>
      <c r="G7" s="101" t="s">
        <v>1474</v>
      </c>
      <c r="H7" s="597" t="s">
        <v>1461</v>
      </c>
      <c r="I7" s="598" t="s">
        <v>1460</v>
      </c>
    </row>
    <row r="8" spans="2:11" ht="24.95" customHeight="1">
      <c r="B8" s="499" t="s">
        <v>1463</v>
      </c>
      <c r="C8" s="1205">
        <f>C9+C16+C17</f>
        <v>1947056.6343400001</v>
      </c>
      <c r="D8" s="1205">
        <f>D9+D16+D17</f>
        <v>1685459.8827199999</v>
      </c>
      <c r="E8" s="1205"/>
      <c r="F8" s="1205">
        <f>F9+F16+F17</f>
        <v>1685459.8827199999</v>
      </c>
      <c r="G8" s="1221">
        <f>I8/F8</f>
        <v>0.16738873638730734</v>
      </c>
      <c r="H8" s="1205">
        <f>H9+H16+H17</f>
        <v>256791.42374</v>
      </c>
      <c r="I8" s="479">
        <v>282127</v>
      </c>
    </row>
    <row r="9" spans="2:11" ht="24.95" customHeight="1">
      <c r="B9" s="58" t="s">
        <v>1464</v>
      </c>
      <c r="C9" s="1209">
        <f>C10+C14+C15</f>
        <v>1947056.6343400001</v>
      </c>
      <c r="D9" s="1209">
        <f>D10+D14+D15</f>
        <v>1685459.8827199999</v>
      </c>
      <c r="E9" s="1209"/>
      <c r="F9" s="1209">
        <f>F10+F14+F15</f>
        <v>1685459.8827199999</v>
      </c>
      <c r="G9" s="1222">
        <f t="shared" ref="G9:G14" si="0">I9/F9</f>
        <v>0.16738873638730734</v>
      </c>
      <c r="H9" s="1209">
        <f>H10+H14+H15</f>
        <v>256791.42374</v>
      </c>
      <c r="I9" s="480">
        <v>282127</v>
      </c>
    </row>
    <row r="10" spans="2:11" ht="24.95" customHeight="1">
      <c r="B10" s="56" t="s">
        <v>1475</v>
      </c>
      <c r="C10" s="1213">
        <v>1685459.8827200001</v>
      </c>
      <c r="D10" s="1213">
        <v>1423863.1310999999</v>
      </c>
      <c r="E10" s="1213"/>
      <c r="F10" s="1213">
        <f>D10</f>
        <v>1423863.1310999999</v>
      </c>
      <c r="G10" s="1223">
        <f t="shared" si="0"/>
        <v>0.15957783795164665</v>
      </c>
      <c r="H10" s="1213">
        <v>204472.07342</v>
      </c>
      <c r="I10" s="442">
        <v>227217</v>
      </c>
    </row>
    <row r="11" spans="2:11" ht="24.95" customHeight="1">
      <c r="B11" s="56" t="s">
        <v>1467</v>
      </c>
      <c r="C11" s="1213">
        <v>1415431.78321</v>
      </c>
      <c r="D11" s="1213">
        <v>1415431.78321</v>
      </c>
      <c r="E11" s="1213"/>
      <c r="F11" s="1213">
        <f t="shared" ref="F11:F14" si="1">D11</f>
        <v>1415431.78321</v>
      </c>
      <c r="G11" s="1223">
        <f t="shared" si="0"/>
        <v>9.2658651272169212E-2</v>
      </c>
      <c r="H11" s="1213">
        <v>99080.224819999989</v>
      </c>
      <c r="I11" s="442">
        <v>131152</v>
      </c>
    </row>
    <row r="12" spans="2:11" ht="24.95" customHeight="1">
      <c r="B12" s="521" t="s">
        <v>196</v>
      </c>
      <c r="C12" s="1213">
        <v>259488.91464999999</v>
      </c>
      <c r="D12" s="1213">
        <v>0</v>
      </c>
      <c r="E12" s="1213"/>
      <c r="F12" s="1213">
        <f t="shared" si="1"/>
        <v>0</v>
      </c>
      <c r="G12" s="1223"/>
      <c r="H12" s="1213">
        <v>0</v>
      </c>
      <c r="I12" s="442"/>
    </row>
    <row r="13" spans="2:11" ht="24.95" customHeight="1">
      <c r="B13" s="56" t="s">
        <v>1468</v>
      </c>
      <c r="C13" s="1213">
        <v>10539.184859999999</v>
      </c>
      <c r="D13" s="1213">
        <v>8431.3478900000009</v>
      </c>
      <c r="E13" s="1213"/>
      <c r="F13" s="1213">
        <f t="shared" si="1"/>
        <v>8431.3478900000009</v>
      </c>
      <c r="G13" s="1223">
        <f t="shared" si="0"/>
        <v>11.393907742075152</v>
      </c>
      <c r="H13" s="1213">
        <v>105391.8486</v>
      </c>
      <c r="I13" s="442">
        <v>96066</v>
      </c>
    </row>
    <row r="14" spans="2:11" ht="24.95" customHeight="1">
      <c r="B14" s="56" t="s">
        <v>1476</v>
      </c>
      <c r="C14" s="1213">
        <v>261596.75162</v>
      </c>
      <c r="D14" s="1213">
        <v>261596.75162</v>
      </c>
      <c r="E14" s="1213"/>
      <c r="F14" s="1213">
        <f t="shared" si="1"/>
        <v>261596.75162</v>
      </c>
      <c r="G14" s="1223">
        <f t="shared" si="0"/>
        <v>0.20990321806351489</v>
      </c>
      <c r="H14" s="1213">
        <v>52319.350319999998</v>
      </c>
      <c r="I14" s="442">
        <v>54910</v>
      </c>
    </row>
    <row r="15" spans="2:11" ht="24.95" customHeight="1">
      <c r="B15" s="56" t="s">
        <v>1477</v>
      </c>
      <c r="C15" s="1224"/>
      <c r="D15" s="1224"/>
      <c r="E15" s="1224"/>
      <c r="F15" s="1224"/>
      <c r="G15" s="1225"/>
      <c r="H15" s="1226"/>
      <c r="I15" s="895"/>
    </row>
    <row r="16" spans="2:11" ht="24.95" customHeight="1">
      <c r="B16" s="58" t="s">
        <v>1465</v>
      </c>
      <c r="C16" s="1213"/>
      <c r="D16" s="1213"/>
      <c r="E16" s="1213"/>
      <c r="F16" s="1213"/>
      <c r="G16" s="1227"/>
      <c r="H16" s="1228"/>
      <c r="I16" s="442"/>
    </row>
    <row r="17" spans="2:9" ht="24.95" customHeight="1" thickBot="1">
      <c r="B17" s="64" t="s">
        <v>1470</v>
      </c>
      <c r="C17" s="1217"/>
      <c r="D17" s="1217"/>
      <c r="E17" s="1217"/>
      <c r="F17" s="1217"/>
      <c r="G17" s="1229"/>
      <c r="H17" s="1230"/>
      <c r="I17" s="483"/>
    </row>
    <row r="18" spans="2:9" ht="29.25" customHeight="1" thickTop="1">
      <c r="B18" s="1573"/>
      <c r="C18" s="1573"/>
      <c r="D18" s="1573"/>
      <c r="E18" s="1573"/>
      <c r="F18" s="1573"/>
      <c r="G18" s="1573"/>
      <c r="H18" s="1573"/>
      <c r="I18" s="1573"/>
    </row>
  </sheetData>
  <mergeCells count="10">
    <mergeCell ref="B2:F2"/>
    <mergeCell ref="B18:I18"/>
    <mergeCell ref="H4:I4"/>
    <mergeCell ref="B5:B7"/>
    <mergeCell ref="C5:C7"/>
    <mergeCell ref="D5:E5"/>
    <mergeCell ref="F5:G5"/>
    <mergeCell ref="H5:I6"/>
    <mergeCell ref="E6:E7"/>
    <mergeCell ref="F6:G6"/>
  </mergeCells>
  <hyperlinks>
    <hyperlink ref="K4" location="INDEX!B10" display="Back to index" xr:uid="{00000000-0004-0000-3A00-000000000000}"/>
  </hyperlinks>
  <pageMargins left="0.7" right="0.7" top="0.75" bottom="0.75" header="0.3" footer="0.3"/>
  <pageSetup paperSize="9" orientation="portrait" r:id="rId1"/>
  <ignoredErrors>
    <ignoredError sqref="G8:G9" formula="1"/>
    <ignoredError sqref="H7:I7" twoDigitTextYea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D1005D"/>
  </sheetPr>
  <dimension ref="B1:K45"/>
  <sheetViews>
    <sheetView showGridLines="0" showZeros="0" zoomScaleNormal="100" workbookViewId="0">
      <selection activeCell="B19" sqref="B19"/>
    </sheetView>
  </sheetViews>
  <sheetFormatPr defaultColWidth="9.140625" defaultRowHeight="14.25" customHeight="1"/>
  <cols>
    <col min="1" max="1" width="12.7109375" style="46" customWidth="1"/>
    <col min="2" max="2" width="75.7109375" style="46" customWidth="1"/>
    <col min="3" max="3" width="15.7109375" style="46" customWidth="1"/>
    <col min="4" max="5" width="15.7109375" style="68" customWidth="1"/>
    <col min="6" max="6" width="15.7109375" style="46" customWidth="1"/>
    <col min="7" max="7" width="5.7109375" style="46" customWidth="1"/>
    <col min="8" max="9" width="15.7109375" style="46" customWidth="1"/>
    <col min="10" max="10" width="9.140625" style="46"/>
    <col min="11" max="11" width="13" style="46" customWidth="1"/>
    <col min="12" max="16384" width="9.140625" style="46"/>
  </cols>
  <sheetData>
    <row r="1" spans="2:11" ht="15" customHeight="1">
      <c r="B1" s="43"/>
      <c r="C1" s="43"/>
      <c r="D1" s="43"/>
      <c r="E1" s="746"/>
      <c r="F1" s="43"/>
    </row>
    <row r="2" spans="2:11" ht="15" customHeight="1">
      <c r="B2" s="352" t="s">
        <v>2124</v>
      </c>
      <c r="D2" s="1056" t="s">
        <v>500</v>
      </c>
      <c r="E2" s="354"/>
      <c r="F2" s="354"/>
    </row>
    <row r="3" spans="2:11" ht="15" customHeight="1">
      <c r="B3" s="353" t="str">
        <f>'[3]Template 4'!$B$3</f>
        <v>Overview of RWA</v>
      </c>
      <c r="C3" s="353"/>
      <c r="D3" s="353"/>
      <c r="E3" s="747"/>
      <c r="F3" s="353"/>
    </row>
    <row r="4" spans="2:11" ht="15" customHeight="1">
      <c r="B4" s="800" t="s">
        <v>1676</v>
      </c>
      <c r="C4" s="767"/>
      <c r="D4" s="767"/>
      <c r="E4" s="767"/>
      <c r="F4" s="767"/>
    </row>
    <row r="5" spans="2:11" s="2" customFormat="1" ht="15" customHeight="1">
      <c r="B5" s="48"/>
      <c r="C5" s="798" t="s">
        <v>446</v>
      </c>
      <c r="D5" s="798" t="s">
        <v>447</v>
      </c>
      <c r="E5" s="812" t="s">
        <v>446</v>
      </c>
      <c r="F5" s="798" t="s">
        <v>447</v>
      </c>
      <c r="G5" s="88"/>
      <c r="H5" s="88"/>
      <c r="I5" s="368"/>
    </row>
    <row r="6" spans="2:11" s="2" customFormat="1" ht="35.1" customHeight="1">
      <c r="B6" s="48"/>
      <c r="C6" s="1524" t="s">
        <v>1</v>
      </c>
      <c r="D6" s="1524"/>
      <c r="E6" s="1525" t="s">
        <v>1036</v>
      </c>
      <c r="F6" s="1526"/>
      <c r="H6" s="802" t="s">
        <v>1</v>
      </c>
      <c r="I6" s="810" t="s">
        <v>1036</v>
      </c>
      <c r="K6"/>
    </row>
    <row r="7" spans="2:11" s="50" customFormat="1" ht="24.95" customHeight="1">
      <c r="B7" s="49"/>
      <c r="C7" s="356" t="s">
        <v>2218</v>
      </c>
      <c r="D7" s="357" t="s">
        <v>1037</v>
      </c>
      <c r="E7" s="803" t="s">
        <v>2218</v>
      </c>
      <c r="F7" s="357" t="s">
        <v>1037</v>
      </c>
      <c r="H7" s="357" t="s">
        <v>2219</v>
      </c>
      <c r="I7" s="811" t="s">
        <v>2219</v>
      </c>
    </row>
    <row r="8" spans="2:11" ht="15" customHeight="1">
      <c r="B8" s="250" t="s">
        <v>1038</v>
      </c>
      <c r="C8" s="51">
        <f>SUM(C10:C13)</f>
        <v>36871769.729126267</v>
      </c>
      <c r="D8" s="52">
        <v>36898074.160056546</v>
      </c>
      <c r="E8" s="804">
        <f>+C8*8%</f>
        <v>2949741.5783301014</v>
      </c>
      <c r="F8" s="52">
        <v>2951845.932804524</v>
      </c>
      <c r="G8" s="67"/>
      <c r="H8" s="51">
        <v>34400279.036378808</v>
      </c>
      <c r="I8" s="804">
        <v>2752022.3229103046</v>
      </c>
      <c r="K8" s="1443" t="s">
        <v>2234</v>
      </c>
    </row>
    <row r="9" spans="2:11" ht="15" customHeight="1">
      <c r="B9" s="53" t="s">
        <v>1039</v>
      </c>
      <c r="C9" s="54"/>
      <c r="D9" s="55"/>
      <c r="E9" s="805"/>
      <c r="F9" s="55"/>
      <c r="G9" s="67"/>
      <c r="H9" s="54"/>
      <c r="I9" s="805"/>
    </row>
    <row r="10" spans="2:11" ht="15" customHeight="1">
      <c r="B10" s="56" t="s">
        <v>1040</v>
      </c>
      <c r="C10" s="54">
        <v>12934834.197520001</v>
      </c>
      <c r="D10" s="55">
        <v>12956819.99151</v>
      </c>
      <c r="E10" s="805">
        <f>+C10*8%</f>
        <v>1034786.7358016</v>
      </c>
      <c r="F10" s="55">
        <v>1036545.5993208</v>
      </c>
      <c r="G10" s="67"/>
      <c r="H10" s="54">
        <v>10299052.862840001</v>
      </c>
      <c r="I10" s="805">
        <v>823924.22902720002</v>
      </c>
    </row>
    <row r="11" spans="2:11" ht="15" customHeight="1">
      <c r="B11" s="56" t="s">
        <v>1041</v>
      </c>
      <c r="C11" s="54"/>
      <c r="D11" s="55"/>
      <c r="E11" s="805"/>
      <c r="F11" s="55"/>
      <c r="G11" s="67"/>
      <c r="H11" s="54"/>
      <c r="I11" s="805"/>
    </row>
    <row r="12" spans="2:11" ht="15" customHeight="1">
      <c r="B12" s="56" t="s">
        <v>1042</v>
      </c>
      <c r="C12" s="54">
        <v>23936935.531606268</v>
      </c>
      <c r="D12" s="55">
        <v>23941254.168546546</v>
      </c>
      <c r="E12" s="805">
        <f>+C12*8%</f>
        <v>1914954.8425285015</v>
      </c>
      <c r="F12" s="55">
        <v>1915300.3334837237</v>
      </c>
      <c r="G12" s="67"/>
      <c r="H12" s="54">
        <v>24101226.173538808</v>
      </c>
      <c r="I12" s="805">
        <v>1928098.0938831046</v>
      </c>
    </row>
    <row r="13" spans="2:11" ht="15" customHeight="1">
      <c r="B13" s="56" t="s">
        <v>1043</v>
      </c>
      <c r="C13" s="54"/>
      <c r="D13" s="55"/>
      <c r="E13" s="805"/>
      <c r="F13" s="55"/>
      <c r="G13" s="67"/>
      <c r="H13" s="54"/>
      <c r="I13" s="805"/>
    </row>
    <row r="14" spans="2:11" ht="15" customHeight="1">
      <c r="B14" s="58" t="s">
        <v>80</v>
      </c>
      <c r="C14" s="59">
        <f>C16+C17+C18+C19+C20+C21</f>
        <v>522857.44379000005</v>
      </c>
      <c r="D14" s="60">
        <v>562827.63445999997</v>
      </c>
      <c r="E14" s="1126">
        <f>+C14*8%</f>
        <v>41828.595503200006</v>
      </c>
      <c r="F14" s="60">
        <v>45026.210756799999</v>
      </c>
      <c r="G14" s="67"/>
      <c r="H14" s="59">
        <v>588937.55147000006</v>
      </c>
      <c r="I14" s="806">
        <v>47115.004117600009</v>
      </c>
    </row>
    <row r="15" spans="2:11" ht="15" customHeight="1">
      <c r="B15" s="53" t="s">
        <v>1039</v>
      </c>
      <c r="C15" s="54"/>
      <c r="D15" s="55"/>
      <c r="E15" s="805"/>
      <c r="F15" s="55"/>
      <c r="G15" s="67"/>
      <c r="H15" s="54"/>
      <c r="I15" s="805"/>
    </row>
    <row r="16" spans="2:11" ht="15" customHeight="1">
      <c r="B16" s="56" t="s">
        <v>1044</v>
      </c>
      <c r="C16" s="54">
        <v>408973.19709000003</v>
      </c>
      <c r="D16" s="61">
        <v>431885.97288999998</v>
      </c>
      <c r="E16" s="805">
        <f>+C16*8%</f>
        <v>32717.855767200002</v>
      </c>
      <c r="F16" s="61">
        <v>34550.877831199999</v>
      </c>
      <c r="G16" s="67"/>
      <c r="H16" s="54">
        <v>437635.67194999999</v>
      </c>
      <c r="I16" s="805">
        <v>35010.853755999997</v>
      </c>
    </row>
    <row r="17" spans="2:9" ht="15" customHeight="1">
      <c r="B17" s="56" t="s">
        <v>1045</v>
      </c>
      <c r="C17" s="54"/>
      <c r="D17" s="55"/>
      <c r="E17" s="805"/>
      <c r="F17" s="55"/>
      <c r="G17" s="67"/>
      <c r="H17" s="54">
        <v>0</v>
      </c>
      <c r="I17" s="805"/>
    </row>
    <row r="18" spans="2:9" ht="15" customHeight="1">
      <c r="B18" s="56" t="s">
        <v>1040</v>
      </c>
      <c r="C18" s="54"/>
      <c r="D18" s="61"/>
      <c r="E18" s="805"/>
      <c r="F18" s="61"/>
      <c r="G18" s="67"/>
      <c r="H18" s="54"/>
      <c r="I18" s="805"/>
    </row>
    <row r="19" spans="2:9" ht="15" customHeight="1">
      <c r="B19" s="56" t="s">
        <v>1046</v>
      </c>
      <c r="C19" s="54"/>
      <c r="D19" s="55"/>
      <c r="E19" s="805"/>
      <c r="F19" s="55"/>
      <c r="G19" s="67"/>
      <c r="H19" s="54">
        <v>0</v>
      </c>
      <c r="I19" s="805"/>
    </row>
    <row r="20" spans="2:9" ht="15" customHeight="1">
      <c r="B20" s="56" t="s">
        <v>1047</v>
      </c>
      <c r="C20" s="54"/>
      <c r="D20" s="55"/>
      <c r="E20" s="805"/>
      <c r="F20" s="55"/>
      <c r="G20" s="67"/>
      <c r="H20" s="54">
        <v>0</v>
      </c>
      <c r="I20" s="805"/>
    </row>
    <row r="21" spans="2:9" ht="15" customHeight="1">
      <c r="B21" s="56" t="s">
        <v>1048</v>
      </c>
      <c r="C21" s="54">
        <v>113884.2467</v>
      </c>
      <c r="D21" s="55">
        <v>130941.66157</v>
      </c>
      <c r="E21" s="805">
        <f>+C21*8%</f>
        <v>9110.7397360000014</v>
      </c>
      <c r="F21" s="55">
        <v>10475.3329256</v>
      </c>
      <c r="G21" s="67"/>
      <c r="H21" s="54">
        <v>151301.87952000002</v>
      </c>
      <c r="I21" s="805">
        <v>12104.150361600001</v>
      </c>
    </row>
    <row r="22" spans="2:9" ht="15" customHeight="1">
      <c r="B22" s="58" t="s">
        <v>1049</v>
      </c>
      <c r="C22" s="59"/>
      <c r="D22" s="60"/>
      <c r="E22" s="807"/>
      <c r="F22" s="60"/>
      <c r="G22" s="67"/>
      <c r="H22" s="59">
        <v>0</v>
      </c>
      <c r="I22" s="807"/>
    </row>
    <row r="23" spans="2:9" ht="15" customHeight="1">
      <c r="B23" s="58" t="s">
        <v>1050</v>
      </c>
      <c r="C23" s="59">
        <f>C25+C26+C27+C28</f>
        <v>258665.5003091</v>
      </c>
      <c r="D23" s="60">
        <v>270091.85511370003</v>
      </c>
      <c r="E23" s="1126">
        <f>+C23*8%</f>
        <v>20693.240024727998</v>
      </c>
      <c r="F23" s="60">
        <v>21607.348409096005</v>
      </c>
      <c r="G23" s="67"/>
      <c r="H23" s="59">
        <v>284072.9416967</v>
      </c>
      <c r="I23" s="806">
        <v>22725.835335735999</v>
      </c>
    </row>
    <row r="24" spans="2:9" ht="15" customHeight="1">
      <c r="B24" s="53" t="s">
        <v>1039</v>
      </c>
      <c r="C24" s="54"/>
      <c r="D24" s="55"/>
      <c r="E24" s="805"/>
      <c r="F24" s="55"/>
      <c r="G24" s="67"/>
      <c r="H24" s="54"/>
      <c r="I24" s="805"/>
    </row>
    <row r="25" spans="2:9" ht="15" customHeight="1">
      <c r="B25" s="56" t="s">
        <v>1051</v>
      </c>
      <c r="C25" s="54">
        <v>1874.07656</v>
      </c>
      <c r="D25" s="55">
        <v>1885.71147</v>
      </c>
      <c r="E25" s="805">
        <f t="shared" ref="E25:E26" si="0">+C25*8%</f>
        <v>149.9261248</v>
      </c>
      <c r="F25" s="55">
        <v>150.8569176</v>
      </c>
      <c r="G25" s="67"/>
      <c r="H25" s="54">
        <v>1945.7326399999999</v>
      </c>
      <c r="I25" s="805">
        <v>155.6586112</v>
      </c>
    </row>
    <row r="26" spans="2:9" ht="15" customHeight="1">
      <c r="B26" s="56" t="s">
        <v>1052</v>
      </c>
      <c r="C26" s="54">
        <v>256791.42374910001</v>
      </c>
      <c r="D26" s="55">
        <v>268206.14364370005</v>
      </c>
      <c r="E26" s="805">
        <f t="shared" si="0"/>
        <v>20543.313899928002</v>
      </c>
      <c r="F26" s="55">
        <v>21456.491491496006</v>
      </c>
      <c r="G26" s="67"/>
      <c r="H26" s="54">
        <v>282127.2090567</v>
      </c>
      <c r="I26" s="805">
        <v>22570.176724535999</v>
      </c>
    </row>
    <row r="27" spans="2:9" ht="15" customHeight="1">
      <c r="B27" s="56" t="s">
        <v>1053</v>
      </c>
      <c r="C27" s="54"/>
      <c r="D27" s="55"/>
      <c r="E27" s="805"/>
      <c r="F27" s="55"/>
      <c r="G27" s="67"/>
      <c r="H27" s="54">
        <v>0</v>
      </c>
      <c r="I27" s="805"/>
    </row>
    <row r="28" spans="2:9" ht="15" customHeight="1">
      <c r="B28" s="56" t="s">
        <v>1040</v>
      </c>
      <c r="C28" s="54"/>
      <c r="D28" s="55"/>
      <c r="E28" s="805"/>
      <c r="F28" s="55"/>
      <c r="G28" s="67"/>
      <c r="H28" s="54">
        <v>0</v>
      </c>
      <c r="I28" s="805"/>
    </row>
    <row r="29" spans="2:9" ht="15" customHeight="1">
      <c r="B29" s="58" t="s">
        <v>1054</v>
      </c>
      <c r="C29" s="59">
        <f>C31+C32</f>
        <v>1301133.6126999999</v>
      </c>
      <c r="D29" s="60">
        <v>1274726.52544</v>
      </c>
      <c r="E29" s="807">
        <f>+C29*8%</f>
        <v>104090.689016</v>
      </c>
      <c r="F29" s="60">
        <v>101978.12203520001</v>
      </c>
      <c r="G29" s="67"/>
      <c r="H29" s="59">
        <v>1125844.9321600001</v>
      </c>
      <c r="I29" s="807">
        <v>90067.594572800008</v>
      </c>
    </row>
    <row r="30" spans="2:9" ht="15" customHeight="1">
      <c r="B30" s="53" t="s">
        <v>1039</v>
      </c>
      <c r="C30" s="54"/>
      <c r="D30" s="55"/>
      <c r="E30" s="805"/>
      <c r="F30" s="55"/>
      <c r="G30" s="67"/>
      <c r="H30" s="54"/>
      <c r="I30" s="805"/>
    </row>
    <row r="31" spans="2:9" ht="15" customHeight="1">
      <c r="B31" s="56" t="s">
        <v>1040</v>
      </c>
      <c r="C31" s="54">
        <v>433698.99413000001</v>
      </c>
      <c r="D31" s="55">
        <v>536726.77798000001</v>
      </c>
      <c r="E31" s="805">
        <f t="shared" ref="E31:E32" si="1">+C31*8%</f>
        <v>34695.919530400002</v>
      </c>
      <c r="F31" s="55">
        <v>42938.142238400003</v>
      </c>
      <c r="G31" s="67"/>
      <c r="H31" s="54">
        <v>485130.20316000003</v>
      </c>
      <c r="I31" s="805">
        <v>38810.416252800002</v>
      </c>
    </row>
    <row r="32" spans="2:9" ht="15" customHeight="1">
      <c r="B32" s="56" t="s">
        <v>81</v>
      </c>
      <c r="C32" s="54">
        <v>867434.61857000005</v>
      </c>
      <c r="D32" s="55">
        <v>737999.74745999998</v>
      </c>
      <c r="E32" s="805">
        <f t="shared" si="1"/>
        <v>69394.769485600002</v>
      </c>
      <c r="F32" s="55">
        <v>59039.979796799998</v>
      </c>
      <c r="G32" s="67"/>
      <c r="H32" s="54">
        <v>640714.72900000005</v>
      </c>
      <c r="I32" s="805">
        <v>51257.178320000006</v>
      </c>
    </row>
    <row r="33" spans="2:9" ht="15" customHeight="1">
      <c r="B33" s="58" t="s">
        <v>1055</v>
      </c>
      <c r="C33" s="59"/>
      <c r="D33" s="60"/>
      <c r="E33" s="807"/>
      <c r="F33" s="60"/>
      <c r="G33" s="67"/>
      <c r="H33" s="59">
        <v>0</v>
      </c>
      <c r="I33" s="807"/>
    </row>
    <row r="34" spans="2:9" ht="15" customHeight="1">
      <c r="B34" s="58" t="s">
        <v>1056</v>
      </c>
      <c r="C34" s="59">
        <f>C36+C37+C38</f>
        <v>4058071.7465599999</v>
      </c>
      <c r="D34" s="60">
        <v>3889985.7076699999</v>
      </c>
      <c r="E34" s="807">
        <f>+C34*8%</f>
        <v>324645.73972479999</v>
      </c>
      <c r="F34" s="60">
        <v>311198.85661359999</v>
      </c>
      <c r="G34" s="67"/>
      <c r="H34" s="59">
        <v>3631244.0299299997</v>
      </c>
      <c r="I34" s="807">
        <v>290499.52239439997</v>
      </c>
    </row>
    <row r="35" spans="2:9" ht="15" customHeight="1">
      <c r="B35" s="53" t="s">
        <v>1039</v>
      </c>
      <c r="C35" s="54"/>
      <c r="D35" s="55"/>
      <c r="E35" s="805"/>
      <c r="F35" s="55"/>
      <c r="G35" s="67"/>
      <c r="H35" s="54"/>
      <c r="I35" s="805"/>
    </row>
    <row r="36" spans="2:9" ht="15" customHeight="1">
      <c r="B36" s="56" t="s">
        <v>1057</v>
      </c>
      <c r="C36" s="54"/>
      <c r="D36" s="55"/>
      <c r="E36" s="805"/>
      <c r="F36" s="55"/>
      <c r="G36" s="67"/>
      <c r="H36" s="54">
        <v>0</v>
      </c>
      <c r="I36" s="805"/>
    </row>
    <row r="37" spans="2:9" ht="15" customHeight="1">
      <c r="B37" s="56" t="s">
        <v>1040</v>
      </c>
      <c r="C37" s="54">
        <v>4058071.7465599999</v>
      </c>
      <c r="D37" s="55">
        <v>3889985.7076699999</v>
      </c>
      <c r="E37" s="805">
        <f>+C37*8%</f>
        <v>324645.73972479999</v>
      </c>
      <c r="F37" s="55">
        <v>311198.85661359999</v>
      </c>
      <c r="G37" s="67"/>
      <c r="H37" s="54">
        <v>3631244.0299299997</v>
      </c>
      <c r="I37" s="805">
        <v>1929734.9357175047</v>
      </c>
    </row>
    <row r="38" spans="2:9" ht="15" customHeight="1">
      <c r="B38" s="56" t="s">
        <v>1058</v>
      </c>
      <c r="C38" s="54"/>
      <c r="D38" s="55"/>
      <c r="E38" s="805"/>
      <c r="F38" s="55"/>
      <c r="G38" s="67"/>
      <c r="H38" s="54">
        <v>0</v>
      </c>
      <c r="I38" s="805"/>
    </row>
    <row r="39" spans="2:9" ht="15" customHeight="1">
      <c r="B39" s="58" t="s">
        <v>1059</v>
      </c>
      <c r="C39" s="59">
        <v>1989116.4175437328</v>
      </c>
      <c r="D39" s="60">
        <v>2012008.8914434533</v>
      </c>
      <c r="E39" s="807">
        <f>+C39*8%</f>
        <v>159129.31340349861</v>
      </c>
      <c r="F39" s="60">
        <v>160960.71131547628</v>
      </c>
      <c r="G39" s="67"/>
      <c r="H39" s="59">
        <v>1824926.6868511906</v>
      </c>
      <c r="I39" s="807">
        <v>145994.13494809525</v>
      </c>
    </row>
    <row r="40" spans="2:9" ht="15" customHeight="1">
      <c r="B40" s="58" t="s">
        <v>1060</v>
      </c>
      <c r="C40" s="62"/>
      <c r="D40" s="63"/>
      <c r="E40" s="808"/>
      <c r="F40" s="63"/>
      <c r="G40" s="67"/>
      <c r="H40" s="62">
        <v>0</v>
      </c>
      <c r="I40" s="808"/>
    </row>
    <row r="41" spans="2:9" ht="15" customHeight="1" thickBot="1">
      <c r="B41" s="64" t="s">
        <v>2</v>
      </c>
      <c r="C41" s="65">
        <f>$C$8+$C$14+$C$22+$C$23+$C$29+$C$34+$C$39</f>
        <v>45001614.450029105</v>
      </c>
      <c r="D41" s="775">
        <v>44907714.774183705</v>
      </c>
      <c r="E41" s="809">
        <f>+C41*8%</f>
        <v>3600129.1560023283</v>
      </c>
      <c r="F41" s="775">
        <v>3592617.1819346966</v>
      </c>
      <c r="G41" s="67"/>
      <c r="H41" s="65">
        <v>41855305.178486697</v>
      </c>
      <c r="I41" s="809">
        <v>3348424.4142789356</v>
      </c>
    </row>
    <row r="42" spans="2:9" ht="14.25" customHeight="1" thickTop="1">
      <c r="B42" s="66"/>
      <c r="C42" s="743"/>
      <c r="D42" s="743"/>
      <c r="E42" s="743"/>
      <c r="F42" s="743"/>
    </row>
    <row r="43" spans="2:9" ht="14.25" customHeight="1">
      <c r="C43" s="67"/>
      <c r="D43" s="67"/>
      <c r="E43" s="67"/>
      <c r="F43" s="67"/>
    </row>
    <row r="44" spans="2:9" ht="14.25" customHeight="1">
      <c r="I44"/>
    </row>
    <row r="45" spans="2:9" ht="14.25" customHeight="1">
      <c r="I45"/>
    </row>
  </sheetData>
  <mergeCells count="2">
    <mergeCell ref="C6:D6"/>
    <mergeCell ref="E6:F6"/>
  </mergeCells>
  <hyperlinks>
    <hyperlink ref="K8" location="INDEX!B10" display="Back to index" xr:uid="{00000000-0004-0000-0500-000000000000}"/>
  </hyperlinks>
  <printOptions horizontalCentered="1"/>
  <pageMargins left="0.22" right="0.19" top="0.98425196850393704" bottom="0.82677165354330717" header="0.51181102362204722" footer="0.51181102362204722"/>
  <pageSetup paperSize="122" scale="73" orientation="portrait" r:id="rId1"/>
  <headerFooter alignWithMargins="0">
    <oddFooter>&amp;C&amp;F &amp;A&amp;R&amp;D &amp;T</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rgb="FFD1005D"/>
  </sheetPr>
  <dimension ref="B2:G21"/>
  <sheetViews>
    <sheetView showGridLines="0" zoomScaleNormal="100" workbookViewId="0">
      <selection activeCell="C1" sqref="C1:D1048576"/>
    </sheetView>
  </sheetViews>
  <sheetFormatPr defaultRowHeight="15"/>
  <cols>
    <col min="1" max="1" width="12.7109375" style="816" customWidth="1"/>
    <col min="2" max="2" width="75.7109375" style="816" customWidth="1"/>
    <col min="3" max="3" width="17.85546875" style="816" customWidth="1"/>
    <col min="4" max="4" width="12.140625" style="816" customWidth="1"/>
    <col min="5" max="5" width="8.7109375" style="816" customWidth="1"/>
    <col min="6" max="6" width="12.7109375" style="816" customWidth="1"/>
    <col min="7" max="7" width="16" style="816" customWidth="1"/>
    <col min="8" max="16384" width="9.140625" style="816"/>
  </cols>
  <sheetData>
    <row r="2" spans="2:6">
      <c r="B2" s="367" t="s">
        <v>1494</v>
      </c>
      <c r="C2" s="367"/>
      <c r="D2" s="367"/>
    </row>
    <row r="3" spans="2:6">
      <c r="B3" s="856" t="s">
        <v>1676</v>
      </c>
    </row>
    <row r="4" spans="2:6">
      <c r="B4" s="1335">
        <v>43830</v>
      </c>
      <c r="C4" s="1335"/>
      <c r="D4" s="1335"/>
      <c r="E4" s="1335"/>
      <c r="F4" s="1443" t="s">
        <v>2234</v>
      </c>
    </row>
    <row r="5" spans="2:6" ht="28.5" customHeight="1">
      <c r="B5" s="817"/>
      <c r="C5" s="1379" t="s">
        <v>1479</v>
      </c>
      <c r="D5" s="1380" t="s">
        <v>1480</v>
      </c>
      <c r="F5"/>
    </row>
    <row r="6" spans="2:6" ht="15" customHeight="1">
      <c r="B6" s="1381" t="s">
        <v>1481</v>
      </c>
      <c r="C6" s="818"/>
      <c r="D6" s="819"/>
      <c r="E6" s="820"/>
      <c r="F6" s="820"/>
    </row>
    <row r="7" spans="2:6" ht="15" customHeight="1">
      <c r="B7" s="1382" t="s">
        <v>1482</v>
      </c>
      <c r="C7" s="821" t="s">
        <v>613</v>
      </c>
      <c r="D7" s="825">
        <v>-10284.632300489509</v>
      </c>
      <c r="E7" s="820"/>
      <c r="F7" s="820"/>
    </row>
    <row r="8" spans="2:6" ht="15" customHeight="1">
      <c r="B8" s="1382" t="s">
        <v>1483</v>
      </c>
      <c r="C8" s="821" t="s">
        <v>614</v>
      </c>
      <c r="D8" s="825">
        <v>-1713.3784791050407</v>
      </c>
      <c r="E8" s="820"/>
      <c r="F8" s="820"/>
    </row>
    <row r="9" spans="2:6" ht="15" customHeight="1">
      <c r="B9" s="1682" t="s">
        <v>1484</v>
      </c>
      <c r="C9" s="821" t="s">
        <v>615</v>
      </c>
      <c r="D9" s="825">
        <v>-11819.96697146521</v>
      </c>
      <c r="E9" s="820"/>
      <c r="F9" s="820"/>
    </row>
    <row r="10" spans="2:6" ht="15" customHeight="1">
      <c r="B10" s="1683"/>
      <c r="C10" s="821" t="s">
        <v>616</v>
      </c>
      <c r="D10" s="825">
        <v>-8713.0826209889201</v>
      </c>
      <c r="E10" s="820"/>
      <c r="F10" s="820"/>
    </row>
    <row r="11" spans="2:6" ht="15" customHeight="1">
      <c r="B11" s="1382" t="s">
        <v>1485</v>
      </c>
      <c r="C11" s="822">
        <v>-0.3</v>
      </c>
      <c r="D11" s="825">
        <v>-398.66745460113361</v>
      </c>
      <c r="E11" s="820"/>
      <c r="F11" s="820"/>
    </row>
    <row r="12" spans="2:6" ht="23.25" customHeight="1">
      <c r="B12" s="1382" t="s">
        <v>1486</v>
      </c>
      <c r="C12" s="821" t="s">
        <v>617</v>
      </c>
      <c r="D12" s="825">
        <v>-5508.1673445852412</v>
      </c>
      <c r="E12" s="820"/>
      <c r="F12" s="820"/>
    </row>
    <row r="13" spans="2:6" ht="15" customHeight="1">
      <c r="B13" s="1382" t="s">
        <v>1487</v>
      </c>
      <c r="C13" s="821" t="s">
        <v>618</v>
      </c>
      <c r="D13" s="825">
        <v>-1201.9200620320607</v>
      </c>
      <c r="E13" s="820"/>
      <c r="F13" s="820"/>
    </row>
    <row r="14" spans="2:6" ht="15" customHeight="1">
      <c r="B14" s="1383" t="s">
        <v>1488</v>
      </c>
      <c r="C14" s="823"/>
      <c r="D14" s="825"/>
      <c r="E14" s="820"/>
      <c r="F14" s="820"/>
    </row>
    <row r="15" spans="2:6" ht="15" customHeight="1">
      <c r="B15" s="1384" t="s">
        <v>1489</v>
      </c>
      <c r="C15" s="824" t="s">
        <v>619</v>
      </c>
      <c r="D15" s="825">
        <v>-4283.845789729171</v>
      </c>
      <c r="E15" s="820"/>
      <c r="F15" s="820"/>
    </row>
    <row r="16" spans="2:6" ht="15" customHeight="1">
      <c r="B16" s="1684" t="s">
        <v>1490</v>
      </c>
      <c r="C16" s="824" t="s">
        <v>460</v>
      </c>
      <c r="D16" s="825">
        <v>-10122</v>
      </c>
      <c r="E16" s="820"/>
      <c r="F16" s="820"/>
    </row>
    <row r="17" spans="2:7" ht="15" customHeight="1">
      <c r="B17" s="1685"/>
      <c r="C17" s="824" t="s">
        <v>461</v>
      </c>
      <c r="D17" s="825">
        <v>-10088</v>
      </c>
      <c r="E17" s="820"/>
      <c r="F17" s="820"/>
    </row>
    <row r="18" spans="2:7" ht="15" customHeight="1">
      <c r="B18" s="1684" t="s">
        <v>1491</v>
      </c>
      <c r="C18" s="826">
        <v>39728</v>
      </c>
      <c r="D18" s="825">
        <v>-5818.0018156332508</v>
      </c>
      <c r="E18" s="820"/>
      <c r="F18" s="820"/>
    </row>
    <row r="19" spans="2:7" ht="15" customHeight="1" thickBot="1">
      <c r="B19" s="1686"/>
      <c r="C19" s="827">
        <v>40742</v>
      </c>
      <c r="D19" s="828">
        <v>-11751.785415716209</v>
      </c>
      <c r="E19" s="820"/>
      <c r="F19" s="820"/>
    </row>
    <row r="20" spans="2:7" s="830" customFormat="1" ht="27" customHeight="1" thickTop="1">
      <c r="B20" s="1687" t="s">
        <v>1492</v>
      </c>
      <c r="C20" s="1688"/>
      <c r="D20" s="1687"/>
      <c r="E20" s="829"/>
      <c r="F20" s="829"/>
      <c r="G20" s="829"/>
    </row>
    <row r="21" spans="2:7" s="830" customFormat="1" ht="25.5" customHeight="1">
      <c r="B21" s="1681" t="s">
        <v>1493</v>
      </c>
      <c r="C21" s="1681"/>
      <c r="D21" s="1681"/>
      <c r="E21" s="829"/>
      <c r="F21" s="829"/>
      <c r="G21" s="829"/>
    </row>
  </sheetData>
  <mergeCells count="5">
    <mergeCell ref="B21:D21"/>
    <mergeCell ref="B9:B10"/>
    <mergeCell ref="B16:B17"/>
    <mergeCell ref="B18:B19"/>
    <mergeCell ref="B20:D20"/>
  </mergeCells>
  <hyperlinks>
    <hyperlink ref="F4" location="INDEX!B10" display="Back to index" xr:uid="{00000000-0004-0000-3B00-000000000000}"/>
  </hyperlinks>
  <pageMargins left="0.7" right="0.7"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rgb="FFD1005D"/>
    <pageSetUpPr fitToPage="1"/>
  </sheetPr>
  <dimension ref="B2:I20"/>
  <sheetViews>
    <sheetView showGridLines="0" showZeros="0" zoomScaleNormal="100" workbookViewId="0">
      <selection activeCell="C1" sqref="C1:G1048576"/>
    </sheetView>
  </sheetViews>
  <sheetFormatPr defaultColWidth="9.140625" defaultRowHeight="15" customHeight="1"/>
  <cols>
    <col min="1" max="1" width="12.7109375" style="429" customWidth="1"/>
    <col min="2" max="2" width="36.28515625" style="429" customWidth="1"/>
    <col min="3" max="7" width="14.7109375" style="429" customWidth="1"/>
    <col min="8" max="8" width="9.140625" style="429"/>
    <col min="9" max="9" width="13.7109375" style="429" customWidth="1"/>
    <col min="10" max="16384" width="9.140625" style="429"/>
  </cols>
  <sheetData>
    <row r="2" spans="2:9" ht="15" customHeight="1">
      <c r="B2" s="1644" t="s">
        <v>1506</v>
      </c>
      <c r="C2" s="1644"/>
      <c r="D2" s="1644"/>
      <c r="E2" s="517"/>
    </row>
    <row r="3" spans="2:9" ht="15" customHeight="1">
      <c r="B3" s="856" t="s">
        <v>1676</v>
      </c>
      <c r="C3" s="517"/>
      <c r="D3" s="517"/>
      <c r="E3" s="517"/>
    </row>
    <row r="4" spans="2:9" ht="15" customHeight="1">
      <c r="B4" s="486"/>
      <c r="C4" s="486"/>
      <c r="D4" s="486"/>
      <c r="E4" s="211"/>
      <c r="I4" s="1443" t="s">
        <v>2234</v>
      </c>
    </row>
    <row r="5" spans="2:9" s="456" customFormat="1" ht="37.5" customHeight="1">
      <c r="B5" s="1679" t="s">
        <v>462</v>
      </c>
      <c r="C5" s="1654" t="s">
        <v>1495</v>
      </c>
      <c r="D5" s="1656"/>
      <c r="E5" s="1656"/>
      <c r="F5" s="1689" t="s">
        <v>83</v>
      </c>
      <c r="G5" s="1689" t="s">
        <v>127</v>
      </c>
    </row>
    <row r="6" spans="2:9" s="456" customFormat="1" ht="15" customHeight="1">
      <c r="B6" s="1680"/>
      <c r="C6" s="596">
        <v>2019</v>
      </c>
      <c r="D6" s="596">
        <v>2018</v>
      </c>
      <c r="E6" s="596">
        <v>2017</v>
      </c>
      <c r="F6" s="1690"/>
      <c r="G6" s="1690"/>
    </row>
    <row r="7" spans="2:9" s="456" customFormat="1" ht="15" customHeight="1">
      <c r="B7" s="157" t="s">
        <v>1496</v>
      </c>
      <c r="C7" s="857" t="s">
        <v>435</v>
      </c>
      <c r="D7" s="857" t="s">
        <v>435</v>
      </c>
      <c r="E7" s="857" t="s">
        <v>435</v>
      </c>
      <c r="F7" s="1311" t="s">
        <v>435</v>
      </c>
      <c r="G7" s="1311" t="s">
        <v>435</v>
      </c>
    </row>
    <row r="8" spans="2:9" s="456" customFormat="1" ht="15" customHeight="1">
      <c r="B8" s="158" t="s">
        <v>1497</v>
      </c>
      <c r="C8" s="1307">
        <f>SUM(C9:C16)</f>
        <v>2462222.4385599997</v>
      </c>
      <c r="D8" s="1307">
        <f t="shared" ref="D8:E8" si="0">SUM(D9:D16)</f>
        <v>2309531.3553299992</v>
      </c>
      <c r="E8" s="1307">
        <f t="shared" si="0"/>
        <v>2503407.0773999998</v>
      </c>
      <c r="F8" s="1307">
        <v>324645.73970999999</v>
      </c>
      <c r="G8" s="1307">
        <v>4058071.7464099997</v>
      </c>
    </row>
    <row r="9" spans="2:9" s="456" customFormat="1" ht="15" customHeight="1">
      <c r="B9" s="543" t="s">
        <v>1498</v>
      </c>
      <c r="C9" s="1209">
        <v>20266.52763</v>
      </c>
      <c r="D9" s="1209">
        <v>17940.526890000001</v>
      </c>
      <c r="E9" s="1209">
        <v>10757.24833</v>
      </c>
      <c r="F9" s="1308"/>
      <c r="G9" s="1308"/>
    </row>
    <row r="10" spans="2:9" s="456" customFormat="1" ht="15" customHeight="1">
      <c r="B10" s="543" t="s">
        <v>1499</v>
      </c>
      <c r="C10" s="1209">
        <v>201031.60157</v>
      </c>
      <c r="D10" s="1213">
        <v>93914.889379999993</v>
      </c>
      <c r="E10" s="1213">
        <v>244626.75081</v>
      </c>
      <c r="F10" s="1308"/>
      <c r="G10" s="1309"/>
    </row>
    <row r="11" spans="2:9" s="456" customFormat="1" ht="15" customHeight="1">
      <c r="B11" s="543" t="s">
        <v>1500</v>
      </c>
      <c r="C11" s="1209">
        <v>22599.458449999998</v>
      </c>
      <c r="D11" s="1213">
        <v>19428.311470000001</v>
      </c>
      <c r="E11" s="1213">
        <v>15595.517300000001</v>
      </c>
      <c r="F11" s="1308"/>
      <c r="G11" s="1309"/>
    </row>
    <row r="12" spans="2:9" s="456" customFormat="1" ht="15" customHeight="1">
      <c r="B12" s="543" t="s">
        <v>1501</v>
      </c>
      <c r="C12" s="1209">
        <v>532714.07643999998</v>
      </c>
      <c r="D12" s="1213">
        <v>522737.56829999998</v>
      </c>
      <c r="E12" s="1213">
        <v>566580.85464999999</v>
      </c>
      <c r="F12" s="1308"/>
      <c r="G12" s="1309"/>
    </row>
    <row r="13" spans="2:9" s="456" customFormat="1" ht="15" customHeight="1">
      <c r="B13" s="543" t="s">
        <v>1502</v>
      </c>
      <c r="C13" s="1209">
        <v>1550627.6616199999</v>
      </c>
      <c r="D13" s="1213">
        <v>1545984.1415899999</v>
      </c>
      <c r="E13" s="1213">
        <v>1533620.1253499999</v>
      </c>
      <c r="F13" s="1308"/>
      <c r="G13" s="1309"/>
    </row>
    <row r="14" spans="2:9" s="456" customFormat="1" ht="15" customHeight="1">
      <c r="B14" s="543" t="s">
        <v>1503</v>
      </c>
      <c r="C14" s="1209">
        <v>82103.704660000003</v>
      </c>
      <c r="D14" s="1213">
        <v>79583.498890000003</v>
      </c>
      <c r="E14" s="1213">
        <v>82734.807480000003</v>
      </c>
      <c r="F14" s="1308"/>
      <c r="G14" s="1309"/>
    </row>
    <row r="15" spans="2:9" s="456" customFormat="1" ht="15" customHeight="1">
      <c r="B15" s="543" t="s">
        <v>1504</v>
      </c>
      <c r="C15" s="1209">
        <v>23373.386620000001</v>
      </c>
      <c r="D15" s="1213">
        <v>15962.82991</v>
      </c>
      <c r="E15" s="1213">
        <v>36642.658909999998</v>
      </c>
      <c r="F15" s="1308"/>
      <c r="G15" s="1309"/>
    </row>
    <row r="16" spans="2:9" s="456" customFormat="1" ht="15" customHeight="1">
      <c r="B16" s="543" t="s">
        <v>2228</v>
      </c>
      <c r="C16" s="1209">
        <v>29506.021570000001</v>
      </c>
      <c r="D16" s="1213">
        <v>13979.588900000001</v>
      </c>
      <c r="E16" s="1213">
        <v>12849.11457</v>
      </c>
      <c r="F16" s="1308"/>
      <c r="G16" s="1309"/>
    </row>
    <row r="17" spans="2:7" s="456" customFormat="1" ht="15" customHeight="1" thickBot="1">
      <c r="B17" s="159" t="s">
        <v>1505</v>
      </c>
      <c r="C17" s="1310" t="s">
        <v>435</v>
      </c>
      <c r="D17" s="1310" t="s">
        <v>435</v>
      </c>
      <c r="E17" s="1310" t="s">
        <v>435</v>
      </c>
      <c r="F17" s="1310" t="s">
        <v>435</v>
      </c>
      <c r="G17" s="1310" t="s">
        <v>435</v>
      </c>
    </row>
    <row r="18" spans="2:7" s="489" customFormat="1" ht="15" customHeight="1" thickTop="1">
      <c r="B18" s="487"/>
      <c r="C18" s="488"/>
      <c r="D18" s="488"/>
      <c r="E18" s="488"/>
    </row>
    <row r="19" spans="2:7" s="489" customFormat="1" ht="22.5" customHeight="1">
      <c r="B19" s="1691"/>
      <c r="C19" s="1692"/>
      <c r="D19" s="1692"/>
      <c r="E19" s="1692"/>
    </row>
    <row r="20" spans="2:7" s="456" customFormat="1" ht="15.75" customHeight="1"/>
  </sheetData>
  <mergeCells count="6">
    <mergeCell ref="G5:G6"/>
    <mergeCell ref="B19:E19"/>
    <mergeCell ref="B5:B6"/>
    <mergeCell ref="C5:E5"/>
    <mergeCell ref="B2:D2"/>
    <mergeCell ref="F5:F6"/>
  </mergeCells>
  <hyperlinks>
    <hyperlink ref="I4" location="INDEX!B10" display="Back to index" xr:uid="{00000000-0004-0000-3C00-000000000000}"/>
  </hyperlinks>
  <printOptions horizontalCentered="1"/>
  <pageMargins left="0.74803149606299213" right="0.74803149606299213" top="0.98425196850393704" bottom="0.98425196850393704" header="0.51181102362204722" footer="0.51181102362204722"/>
  <pageSetup paperSize="9" scale="96" orientation="portrait" horizontalDpi="1200" verticalDpi="1200"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rgb="FFD1005D"/>
    <pageSetUpPr fitToPage="1"/>
  </sheetPr>
  <dimension ref="A1:M13"/>
  <sheetViews>
    <sheetView showGridLines="0" showZeros="0" zoomScaleNormal="100" workbookViewId="0">
      <selection activeCell="C1" sqref="C1:E1048576"/>
    </sheetView>
  </sheetViews>
  <sheetFormatPr defaultColWidth="9.140625" defaultRowHeight="15" customHeight="1"/>
  <cols>
    <col min="1" max="1" width="12.7109375" style="465" customWidth="1"/>
    <col min="2" max="2" width="17.85546875" style="465" customWidth="1"/>
    <col min="3" max="3" width="23.85546875" style="465" customWidth="1"/>
    <col min="4" max="5" width="13.42578125" style="465" customWidth="1"/>
    <col min="6" max="6" width="8.7109375" style="465" customWidth="1"/>
    <col min="7" max="7" width="12.7109375" style="465" customWidth="1"/>
    <col min="8" max="16384" width="9.140625" style="465"/>
  </cols>
  <sheetData>
    <row r="1" spans="1:13" ht="15" customHeight="1">
      <c r="F1"/>
      <c r="G1"/>
    </row>
    <row r="2" spans="1:13" s="429" customFormat="1" ht="30" customHeight="1">
      <c r="B2" s="1700" t="s">
        <v>1509</v>
      </c>
      <c r="C2" s="1700"/>
      <c r="D2" s="1700"/>
      <c r="E2" s="1700"/>
      <c r="F2" s="465"/>
      <c r="G2" s="465"/>
      <c r="J2" s="1694"/>
      <c r="K2" s="1694"/>
      <c r="L2" s="1694"/>
      <c r="M2" s="1694"/>
    </row>
    <row r="3" spans="1:13" s="429" customFormat="1" ht="15" customHeight="1">
      <c r="B3" s="856" t="s">
        <v>1676</v>
      </c>
      <c r="C3" s="466"/>
      <c r="D3" s="466"/>
      <c r="E3" s="466"/>
      <c r="F3" s="465"/>
      <c r="G3" s="465"/>
      <c r="J3" s="1694"/>
      <c r="K3" s="1694"/>
      <c r="L3" s="1694"/>
      <c r="M3" s="1694"/>
    </row>
    <row r="4" spans="1:13" s="429" customFormat="1" ht="15" customHeight="1">
      <c r="B4" s="1695"/>
      <c r="C4" s="1695"/>
      <c r="D4" s="425"/>
      <c r="E4" s="539"/>
      <c r="F4" s="465"/>
      <c r="G4" s="465"/>
      <c r="J4" s="1694"/>
      <c r="K4" s="1694"/>
      <c r="L4" s="1694"/>
      <c r="M4" s="1694"/>
    </row>
    <row r="5" spans="1:13" s="429" customFormat="1" ht="15" customHeight="1">
      <c r="B5" s="467"/>
      <c r="C5" s="467"/>
      <c r="D5" s="594" t="s">
        <v>2218</v>
      </c>
      <c r="E5" s="595" t="s">
        <v>2219</v>
      </c>
      <c r="F5" s="465"/>
      <c r="G5" s="1443" t="s">
        <v>2234</v>
      </c>
      <c r="J5" s="1694"/>
      <c r="K5" s="1694"/>
      <c r="L5" s="1694"/>
      <c r="M5" s="1694"/>
    </row>
    <row r="6" spans="1:13" s="429" customFormat="1" ht="20.100000000000001" customHeight="1">
      <c r="B6" s="1696" t="s">
        <v>1507</v>
      </c>
      <c r="C6" s="540" t="s">
        <v>187</v>
      </c>
      <c r="D6" s="1312">
        <v>-9486.6457961972337</v>
      </c>
      <c r="E6" s="1313">
        <v>269590</v>
      </c>
      <c r="F6" s="465"/>
      <c r="G6"/>
      <c r="J6" s="1694"/>
      <c r="K6" s="1694"/>
      <c r="L6" s="1694"/>
      <c r="M6" s="1694"/>
    </row>
    <row r="7" spans="1:13" s="429" customFormat="1" ht="20.100000000000001" customHeight="1">
      <c r="B7" s="1697"/>
      <c r="C7" s="541" t="s">
        <v>188</v>
      </c>
      <c r="D7" s="54">
        <v>117026.35648344312</v>
      </c>
      <c r="E7" s="1141">
        <v>-29473</v>
      </c>
      <c r="F7" s="465"/>
      <c r="G7" s="465"/>
      <c r="J7" s="1694"/>
      <c r="K7" s="1694"/>
      <c r="L7" s="1694"/>
      <c r="M7" s="1694"/>
    </row>
    <row r="8" spans="1:13" s="429" customFormat="1" ht="20.100000000000001" customHeight="1">
      <c r="B8" s="1698" t="s">
        <v>1508</v>
      </c>
      <c r="C8" s="541" t="s">
        <v>187</v>
      </c>
      <c r="D8" s="1314">
        <v>1.3658497515571138E-3</v>
      </c>
      <c r="E8" s="1149">
        <v>3.9022413564092147E-2</v>
      </c>
      <c r="F8" s="465"/>
      <c r="G8" s="465"/>
    </row>
    <row r="9" spans="1:13" s="429" customFormat="1" ht="20.100000000000001" customHeight="1" thickBot="1">
      <c r="B9" s="1699"/>
      <c r="C9" s="542" t="s">
        <v>188</v>
      </c>
      <c r="D9" s="1315">
        <v>1.684899208449606E-2</v>
      </c>
      <c r="E9" s="1316">
        <v>-4.2661359656310984E-3</v>
      </c>
      <c r="F9" s="465"/>
      <c r="G9" s="465"/>
    </row>
    <row r="10" spans="1:13" s="429" customFormat="1" ht="25.5" customHeight="1" thickTop="1">
      <c r="B10" s="1693" t="s">
        <v>436</v>
      </c>
      <c r="C10" s="1693"/>
      <c r="D10" s="1693"/>
      <c r="E10" s="1693"/>
      <c r="F10" s="465"/>
      <c r="G10" s="465"/>
    </row>
    <row r="11" spans="1:13" s="429" customFormat="1" ht="15" customHeight="1">
      <c r="F11" s="465"/>
      <c r="G11" s="465"/>
    </row>
    <row r="12" spans="1:13" ht="15" customHeight="1">
      <c r="A12" s="470"/>
    </row>
    <row r="13" spans="1:13" ht="15" customHeight="1">
      <c r="A13" s="470"/>
    </row>
  </sheetData>
  <mergeCells count="6">
    <mergeCell ref="B10:E10"/>
    <mergeCell ref="J2:M7"/>
    <mergeCell ref="B4:C4"/>
    <mergeCell ref="B6:B7"/>
    <mergeCell ref="B8:B9"/>
    <mergeCell ref="B2:E2"/>
  </mergeCells>
  <hyperlinks>
    <hyperlink ref="G5" location="INDEX!B10" display="Back to index" xr:uid="{00000000-0004-0000-3D00-000000000000}"/>
  </hyperlinks>
  <printOptions horizontalCentered="1"/>
  <pageMargins left="0.74803149606299213" right="0.74803149606299213" top="0.98425196850393704" bottom="0.98425196850393704" header="0.51181102362204722" footer="0.51181102362204722"/>
  <pageSetup paperSize="9" scale="55" orientation="portrait" horizontalDpi="1200" verticalDpi="1200" r:id="rId1"/>
  <headerFooter alignWithMargins="0">
    <oddFooter>&amp;C&amp;F&amp;R&amp;D &amp;T</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rgb="FFD1005D"/>
    <pageSetUpPr fitToPage="1"/>
  </sheetPr>
  <dimension ref="A1:L21"/>
  <sheetViews>
    <sheetView showGridLines="0" showZeros="0" zoomScaleNormal="100" workbookViewId="0">
      <selection activeCell="C1" sqref="C1:D1048576"/>
    </sheetView>
  </sheetViews>
  <sheetFormatPr defaultColWidth="9.140625" defaultRowHeight="15" customHeight="1"/>
  <cols>
    <col min="1" max="1" width="12.7109375" style="465" customWidth="1"/>
    <col min="2" max="2" width="28.5703125" style="465" customWidth="1"/>
    <col min="3" max="4" width="22.7109375" style="465" customWidth="1"/>
    <col min="5" max="5" width="8.7109375" style="465" customWidth="1"/>
    <col min="6" max="6" width="12.7109375" style="465" customWidth="1"/>
    <col min="7" max="16384" width="9.140625" style="465"/>
  </cols>
  <sheetData>
    <row r="1" spans="1:12" ht="15" customHeight="1">
      <c r="E1"/>
      <c r="F1"/>
    </row>
    <row r="2" spans="1:12" ht="15" customHeight="1">
      <c r="E2"/>
      <c r="F2"/>
    </row>
    <row r="3" spans="1:12" s="429" customFormat="1" ht="15" customHeight="1">
      <c r="B3" s="1644" t="s">
        <v>1512</v>
      </c>
      <c r="C3" s="1644"/>
      <c r="D3" s="1644"/>
      <c r="E3" s="465"/>
      <c r="F3" s="465"/>
      <c r="I3" s="1694"/>
      <c r="J3" s="1694"/>
      <c r="K3" s="1694"/>
      <c r="L3" s="1694"/>
    </row>
    <row r="4" spans="1:12" s="429" customFormat="1" ht="15" customHeight="1">
      <c r="B4" s="856" t="s">
        <v>1676</v>
      </c>
      <c r="C4" s="466"/>
      <c r="D4" s="466"/>
      <c r="E4" s="465"/>
      <c r="F4" s="465"/>
      <c r="I4" s="1694"/>
      <c r="J4" s="1694"/>
      <c r="K4" s="1694"/>
      <c r="L4" s="1694"/>
    </row>
    <row r="5" spans="1:12" s="429" customFormat="1" ht="15" customHeight="1">
      <c r="B5" s="649"/>
      <c r="C5" s="425"/>
      <c r="D5" s="539"/>
      <c r="E5" s="465"/>
      <c r="F5" s="1443" t="s">
        <v>2234</v>
      </c>
      <c r="I5" s="1694"/>
      <c r="J5" s="1694"/>
      <c r="K5" s="1694"/>
      <c r="L5" s="1694"/>
    </row>
    <row r="6" spans="1:12" s="429" customFormat="1" ht="33" customHeight="1">
      <c r="B6" s="467"/>
      <c r="C6" s="594" t="s">
        <v>2218</v>
      </c>
      <c r="D6" s="595" t="s">
        <v>2219</v>
      </c>
      <c r="E6" s="465"/>
      <c r="F6"/>
      <c r="I6" s="1694"/>
      <c r="J6" s="1694"/>
      <c r="K6" s="1694"/>
      <c r="L6" s="1694"/>
    </row>
    <row r="7" spans="1:12" s="429" customFormat="1" ht="24.95" customHeight="1">
      <c r="B7" s="650" t="s">
        <v>1510</v>
      </c>
      <c r="C7" s="1337">
        <v>7328153</v>
      </c>
      <c r="D7" s="1103" t="s">
        <v>580</v>
      </c>
      <c r="E7" s="465"/>
      <c r="F7"/>
      <c r="I7" s="1694"/>
      <c r="J7" s="1694"/>
      <c r="K7" s="1694"/>
      <c r="L7" s="1694"/>
    </row>
    <row r="8" spans="1:12" s="429" customFormat="1" ht="24.95" customHeight="1">
      <c r="B8" s="651" t="s">
        <v>1511</v>
      </c>
      <c r="C8" s="1338">
        <v>5888324</v>
      </c>
      <c r="D8" s="653">
        <v>5608093</v>
      </c>
      <c r="E8" s="465"/>
      <c r="F8" s="465"/>
    </row>
    <row r="9" spans="1:12" s="429" customFormat="1" ht="24.95" customHeight="1" thickBot="1">
      <c r="B9" s="652" t="s">
        <v>2</v>
      </c>
      <c r="C9" s="1339">
        <f>SUM(C7:C8)</f>
        <v>13216477</v>
      </c>
      <c r="D9" s="1336" t="s">
        <v>581</v>
      </c>
      <c r="E9" s="465"/>
      <c r="F9" s="465"/>
    </row>
    <row r="10" spans="1:12" s="429" customFormat="1" ht="25.5" customHeight="1" thickTop="1">
      <c r="B10" s="1693"/>
      <c r="C10" s="1693"/>
      <c r="D10" s="1693"/>
      <c r="E10" s="465"/>
      <c r="F10" s="465"/>
    </row>
    <row r="11" spans="1:12" s="429" customFormat="1" ht="15" customHeight="1">
      <c r="E11" s="465"/>
      <c r="F11" s="465"/>
    </row>
    <row r="12" spans="1:12" s="429" customFormat="1" ht="15" customHeight="1">
      <c r="C12" s="468"/>
      <c r="D12" s="468"/>
    </row>
    <row r="13" spans="1:12" s="429" customFormat="1" ht="15" customHeight="1">
      <c r="C13" s="468"/>
      <c r="D13" s="468"/>
    </row>
    <row r="14" spans="1:12" ht="15" customHeight="1">
      <c r="A14" s="469"/>
    </row>
    <row r="15" spans="1:12" ht="15" customHeight="1">
      <c r="A15" s="469"/>
    </row>
    <row r="16" spans="1:12" ht="15" customHeight="1">
      <c r="A16" s="470"/>
    </row>
    <row r="17" spans="1:1" ht="15" customHeight="1">
      <c r="A17" s="470"/>
    </row>
    <row r="18" spans="1:1" ht="15" customHeight="1">
      <c r="A18" s="470"/>
    </row>
    <row r="19" spans="1:1" ht="15" customHeight="1">
      <c r="A19" s="470"/>
    </row>
    <row r="20" spans="1:1" ht="15" customHeight="1">
      <c r="A20" s="470"/>
    </row>
    <row r="21" spans="1:1" ht="15" customHeight="1">
      <c r="A21" s="470"/>
    </row>
  </sheetData>
  <mergeCells count="3">
    <mergeCell ref="I3:L7"/>
    <mergeCell ref="B10:D10"/>
    <mergeCell ref="B3:D3"/>
  </mergeCells>
  <hyperlinks>
    <hyperlink ref="F5" location="INDEX!B10" display="Back to index" xr:uid="{00000000-0004-0000-3E00-000000000000}"/>
  </hyperlinks>
  <printOptions horizontalCentered="1"/>
  <pageMargins left="0.74803149606299213" right="0.74803149606299213" top="0.98425196850393704" bottom="0.98425196850393704" header="0.51181102362204722" footer="0.51181102362204722"/>
  <pageSetup paperSize="9" scale="53" orientation="portrait" horizontalDpi="1200" verticalDpi="1200" r:id="rId1"/>
  <headerFooter alignWithMargins="0">
    <oddFooter>&amp;C&amp;F&amp;R&amp;D &amp;T</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rgb="FFD1005D"/>
    <pageSetUpPr fitToPage="1"/>
  </sheetPr>
  <dimension ref="A1:L23"/>
  <sheetViews>
    <sheetView showGridLines="0" showZeros="0" zoomScaleNormal="100" workbookViewId="0">
      <selection activeCell="C1" sqref="C1:D1048576"/>
    </sheetView>
  </sheetViews>
  <sheetFormatPr defaultColWidth="9.140625" defaultRowHeight="15" customHeight="1"/>
  <cols>
    <col min="1" max="1" width="12.7109375" style="465" customWidth="1"/>
    <col min="2" max="2" width="36.28515625" style="465" customWidth="1"/>
    <col min="3" max="4" width="22" style="465" customWidth="1"/>
    <col min="5" max="5" width="8.7109375" style="465" customWidth="1"/>
    <col min="6" max="6" width="12.7109375" style="465" customWidth="1"/>
    <col min="7" max="16384" width="9.140625" style="465"/>
  </cols>
  <sheetData>
    <row r="1" spans="1:12" ht="15" customHeight="1">
      <c r="E1"/>
      <c r="F1"/>
    </row>
    <row r="2" spans="1:12" s="429" customFormat="1" ht="15" customHeight="1">
      <c r="B2" s="1644" t="s">
        <v>1520</v>
      </c>
      <c r="C2" s="1644"/>
      <c r="D2" s="517"/>
      <c r="E2" s="465"/>
      <c r="F2" s="465"/>
      <c r="I2" s="1694"/>
      <c r="J2" s="1694"/>
      <c r="K2" s="1694"/>
      <c r="L2" s="1694"/>
    </row>
    <row r="3" spans="1:12" s="429" customFormat="1" ht="15" customHeight="1">
      <c r="B3" s="856" t="s">
        <v>1676</v>
      </c>
      <c r="C3" s="517"/>
      <c r="D3" s="517"/>
      <c r="E3" s="465"/>
      <c r="F3" s="465"/>
      <c r="I3" s="1694"/>
      <c r="J3" s="1694"/>
      <c r="K3" s="1694"/>
      <c r="L3" s="1694"/>
    </row>
    <row r="4" spans="1:12" s="429" customFormat="1" ht="15" customHeight="1">
      <c r="B4" s="649"/>
      <c r="C4" s="425"/>
      <c r="D4" s="539"/>
      <c r="E4" s="465"/>
      <c r="F4" s="1443" t="s">
        <v>2234</v>
      </c>
      <c r="I4" s="1694"/>
      <c r="J4" s="1694"/>
      <c r="K4" s="1694"/>
      <c r="L4" s="1694"/>
    </row>
    <row r="5" spans="1:12" s="429" customFormat="1" ht="33" customHeight="1">
      <c r="B5" s="467"/>
      <c r="C5" s="594" t="s">
        <v>2218</v>
      </c>
      <c r="D5" s="595" t="s">
        <v>2219</v>
      </c>
      <c r="E5" s="465"/>
      <c r="F5"/>
      <c r="I5" s="1694"/>
      <c r="J5" s="1694"/>
      <c r="K5" s="1694"/>
      <c r="L5" s="1694"/>
    </row>
    <row r="6" spans="1:12" s="429" customFormat="1" ht="24.95" customHeight="1">
      <c r="B6" s="654" t="s">
        <v>1513</v>
      </c>
      <c r="C6" s="655"/>
      <c r="D6" s="656"/>
      <c r="E6" s="465"/>
      <c r="F6" s="465"/>
      <c r="I6" s="1694"/>
      <c r="J6" s="1694"/>
      <c r="K6" s="1694"/>
      <c r="L6" s="1694"/>
    </row>
    <row r="7" spans="1:12" s="429" customFormat="1" ht="24.95" customHeight="1">
      <c r="B7" s="657" t="s">
        <v>1514</v>
      </c>
      <c r="C7" s="659">
        <v>7328153</v>
      </c>
      <c r="D7" s="659">
        <v>7248348</v>
      </c>
      <c r="E7" s="465"/>
      <c r="F7" s="465"/>
      <c r="I7" s="648"/>
      <c r="J7" s="648"/>
      <c r="K7" s="648"/>
      <c r="L7" s="648"/>
    </row>
    <row r="8" spans="1:12" s="429" customFormat="1" ht="24.95" customHeight="1">
      <c r="B8" s="657" t="s">
        <v>1515</v>
      </c>
      <c r="C8" s="660">
        <v>9731980</v>
      </c>
      <c r="D8" s="660">
        <v>9664184</v>
      </c>
      <c r="E8" s="465"/>
      <c r="F8" s="465"/>
      <c r="I8" s="648"/>
      <c r="J8" s="648"/>
      <c r="K8" s="648"/>
      <c r="L8" s="648"/>
    </row>
    <row r="9" spans="1:12" s="429" customFormat="1" ht="24.95" customHeight="1">
      <c r="B9" s="658"/>
      <c r="C9" s="661">
        <v>17060132</v>
      </c>
      <c r="D9" s="661">
        <v>16912532</v>
      </c>
      <c r="E9" s="465"/>
      <c r="F9" s="465"/>
      <c r="I9" s="648"/>
      <c r="J9" s="648"/>
      <c r="K9" s="648"/>
      <c r="L9" s="648"/>
    </row>
    <row r="10" spans="1:12" s="429" customFormat="1" ht="24.95" customHeight="1">
      <c r="B10" s="658" t="s">
        <v>1516</v>
      </c>
      <c r="C10" s="659">
        <v>283385</v>
      </c>
      <c r="D10" s="659">
        <v>2651998</v>
      </c>
      <c r="E10" s="465"/>
      <c r="F10" s="465"/>
    </row>
    <row r="11" spans="1:12" s="429" customFormat="1" ht="24.95" customHeight="1" thickBot="1">
      <c r="B11" s="1385" t="s">
        <v>1517</v>
      </c>
      <c r="C11" s="662">
        <v>16776747</v>
      </c>
      <c r="D11" s="662">
        <v>14260534</v>
      </c>
      <c r="E11" s="465"/>
      <c r="F11" s="465"/>
    </row>
    <row r="12" spans="1:12" s="429" customFormat="1" ht="12" thickTop="1">
      <c r="B12" s="1123"/>
      <c r="C12" s="1123"/>
      <c r="D12" s="1123"/>
      <c r="E12" s="465"/>
      <c r="F12" s="465"/>
    </row>
    <row r="13" spans="1:12" s="429" customFormat="1" ht="18" customHeight="1">
      <c r="B13" s="1386" t="s">
        <v>1518</v>
      </c>
      <c r="C13" s="278"/>
      <c r="D13" s="278"/>
      <c r="E13" s="465"/>
      <c r="F13" s="465"/>
    </row>
    <row r="14" spans="1:12" s="429" customFormat="1" ht="45" customHeight="1">
      <c r="B14" s="1701" t="s">
        <v>2221</v>
      </c>
      <c r="C14" s="1701"/>
      <c r="D14" s="1701"/>
    </row>
    <row r="15" spans="1:12" s="429" customFormat="1" ht="18" customHeight="1">
      <c r="B15" s="1386" t="s">
        <v>1519</v>
      </c>
      <c r="C15" s="278"/>
      <c r="D15" s="278"/>
    </row>
    <row r="16" spans="1:12" ht="12.75">
      <c r="A16" s="469"/>
      <c r="B16" s="1340"/>
      <c r="C16" s="561"/>
      <c r="D16" s="561"/>
    </row>
    <row r="17" spans="1:4" ht="11.25">
      <c r="A17" s="469"/>
      <c r="B17" s="1340"/>
      <c r="C17" s="1340"/>
      <c r="D17" s="1340"/>
    </row>
    <row r="18" spans="1:4" ht="11.25">
      <c r="A18" s="470"/>
      <c r="B18" s="1340"/>
      <c r="C18" s="1340"/>
      <c r="D18" s="1340"/>
    </row>
    <row r="19" spans="1:4" ht="11.25">
      <c r="A19" s="470"/>
      <c r="B19" s="1340"/>
      <c r="C19" s="1340"/>
      <c r="D19" s="1340"/>
    </row>
    <row r="20" spans="1:4" ht="11.25">
      <c r="A20" s="470"/>
      <c r="B20" s="1340"/>
      <c r="C20" s="1340"/>
      <c r="D20" s="1340"/>
    </row>
    <row r="21" spans="1:4" ht="15" customHeight="1">
      <c r="A21" s="470"/>
      <c r="B21" s="1340"/>
      <c r="C21" s="1340"/>
      <c r="D21" s="1340"/>
    </row>
    <row r="22" spans="1:4" ht="15" customHeight="1">
      <c r="A22" s="470"/>
    </row>
    <row r="23" spans="1:4" ht="15" customHeight="1">
      <c r="A23" s="470"/>
    </row>
  </sheetData>
  <mergeCells count="3">
    <mergeCell ref="I2:L6"/>
    <mergeCell ref="B14:D14"/>
    <mergeCell ref="B2:C2"/>
  </mergeCells>
  <hyperlinks>
    <hyperlink ref="F4" location="INDEX!B10" display="Back to index" xr:uid="{00000000-0004-0000-3F00-000000000000}"/>
  </hyperlinks>
  <printOptions horizontalCentered="1"/>
  <pageMargins left="0.74803149606299213" right="0.74803149606299213" top="0.98425196850393704" bottom="0.98425196850393704" header="0.51181102362204722" footer="0.51181102362204722"/>
  <pageSetup paperSize="9" scale="78" orientation="landscape" horizontalDpi="1200" verticalDpi="1200" r:id="rId1"/>
  <headerFooter alignWithMargins="0">
    <oddFooter>&amp;C&amp;F&amp;R&amp;D &amp;T</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rgb="FFD1005D"/>
  </sheetPr>
  <dimension ref="A1:AC41"/>
  <sheetViews>
    <sheetView showGridLines="0" zoomScaleNormal="100" workbookViewId="0">
      <selection activeCell="D1" sqref="D1:K1048576"/>
    </sheetView>
  </sheetViews>
  <sheetFormatPr defaultRowHeight="15"/>
  <cols>
    <col min="1" max="1" width="12.7109375" customWidth="1"/>
    <col min="2" max="2" width="8.85546875" style="686" customWidth="1"/>
    <col min="3" max="3" width="74.85546875" style="686" customWidth="1"/>
    <col min="4" max="11" width="11.140625" style="686" customWidth="1"/>
    <col min="12" max="12" width="6.42578125" style="687" customWidth="1" collapsed="1"/>
    <col min="13" max="13" width="13.28515625" style="686" customWidth="1"/>
    <col min="14" max="14" width="12.7109375" style="686" customWidth="1"/>
    <col min="15" max="16" width="11.28515625" style="686" customWidth="1"/>
    <col min="17" max="20" width="11.140625" style="686" customWidth="1"/>
    <col min="21" max="16384" width="9.140625" style="686"/>
  </cols>
  <sheetData>
    <row r="1" spans="2:29" ht="15" customHeight="1"/>
    <row r="2" spans="2:29" ht="15" customHeight="1">
      <c r="B2" s="1644" t="s">
        <v>1555</v>
      </c>
      <c r="C2" s="1644"/>
      <c r="D2" s="1644"/>
      <c r="E2" s="1644"/>
      <c r="F2" s="1644"/>
      <c r="G2" s="1644"/>
      <c r="H2" s="986"/>
      <c r="I2" s="986"/>
      <c r="J2" s="986"/>
      <c r="K2" s="986"/>
      <c r="L2" s="695"/>
    </row>
    <row r="3" spans="2:29" ht="15" customHeight="1">
      <c r="B3" s="856" t="s">
        <v>1874</v>
      </c>
      <c r="C3" s="698"/>
      <c r="D3" s="698"/>
      <c r="E3" s="698"/>
      <c r="F3" s="698"/>
      <c r="G3" s="694"/>
      <c r="H3" s="694"/>
      <c r="I3" s="694"/>
      <c r="J3" s="694"/>
      <c r="K3" s="694"/>
      <c r="L3" s="686"/>
    </row>
    <row r="4" spans="2:29" ht="15" customHeight="1">
      <c r="B4" s="697"/>
      <c r="C4" s="698"/>
      <c r="D4" s="698"/>
      <c r="E4" s="698"/>
      <c r="F4" s="698"/>
      <c r="G4" s="694"/>
      <c r="H4" s="694"/>
      <c r="I4" s="694"/>
      <c r="J4" s="1706"/>
      <c r="K4" s="1706"/>
      <c r="L4" s="703"/>
      <c r="M4" s="1443" t="s">
        <v>2234</v>
      </c>
    </row>
    <row r="5" spans="2:29" ht="20.100000000000001" customHeight="1">
      <c r="B5" s="990"/>
      <c r="C5" s="991"/>
      <c r="D5" s="1702" t="s">
        <v>1521</v>
      </c>
      <c r="E5" s="1703"/>
      <c r="F5" s="1703"/>
      <c r="G5" s="1703"/>
      <c r="H5" s="1702" t="s">
        <v>1522</v>
      </c>
      <c r="I5" s="1703"/>
      <c r="J5" s="1703"/>
      <c r="K5" s="1704"/>
      <c r="M5"/>
    </row>
    <row r="6" spans="2:29" ht="20.100000000000001" customHeight="1">
      <c r="B6" s="1367"/>
      <c r="C6" s="989"/>
      <c r="D6" s="992" t="s">
        <v>584</v>
      </c>
      <c r="E6" s="988" t="s">
        <v>583</v>
      </c>
      <c r="F6" s="988" t="s">
        <v>582</v>
      </c>
      <c r="G6" s="988" t="s">
        <v>575</v>
      </c>
      <c r="H6" s="992" t="s">
        <v>584</v>
      </c>
      <c r="I6" s="988" t="s">
        <v>583</v>
      </c>
      <c r="J6" s="988" t="s">
        <v>582</v>
      </c>
      <c r="K6" s="1486" t="s">
        <v>575</v>
      </c>
      <c r="M6"/>
    </row>
    <row r="7" spans="2:29">
      <c r="B7" s="698" t="s">
        <v>1523</v>
      </c>
      <c r="C7" s="699"/>
      <c r="D7" s="1479">
        <v>12</v>
      </c>
      <c r="E7" s="1104">
        <v>12</v>
      </c>
      <c r="F7" s="1112">
        <v>12</v>
      </c>
      <c r="G7" s="1116">
        <v>12</v>
      </c>
      <c r="H7" s="1104">
        <v>12</v>
      </c>
      <c r="I7" s="1104">
        <v>12</v>
      </c>
      <c r="J7" s="1112">
        <v>12</v>
      </c>
      <c r="K7" s="993">
        <v>12</v>
      </c>
      <c r="M7" s="689"/>
      <c r="N7" s="690"/>
    </row>
    <row r="8" spans="2:29">
      <c r="B8" s="696" t="s">
        <v>1524</v>
      </c>
      <c r="C8" s="699"/>
      <c r="D8" s="1480"/>
      <c r="E8" s="1105"/>
      <c r="F8" s="1113"/>
      <c r="G8" s="1117"/>
      <c r="H8" s="1105"/>
      <c r="I8" s="1105"/>
      <c r="J8" s="1113"/>
      <c r="K8" s="987"/>
      <c r="M8" s="689"/>
      <c r="N8" s="690"/>
    </row>
    <row r="9" spans="2:29">
      <c r="B9" s="700">
        <v>1</v>
      </c>
      <c r="C9" s="699" t="s">
        <v>1525</v>
      </c>
      <c r="D9" s="1480" t="s">
        <v>435</v>
      </c>
      <c r="E9" s="1105" t="s">
        <v>435</v>
      </c>
      <c r="F9" s="1113" t="s">
        <v>435</v>
      </c>
      <c r="G9" s="1117" t="s">
        <v>435</v>
      </c>
      <c r="H9" s="1105">
        <v>12340.15889323882</v>
      </c>
      <c r="I9" s="1105">
        <v>13144.958963025083</v>
      </c>
      <c r="J9" s="1113">
        <v>14038.822359120866</v>
      </c>
      <c r="K9" s="1237">
        <v>14722.47354840697</v>
      </c>
      <c r="M9"/>
      <c r="N9"/>
      <c r="O9"/>
      <c r="P9"/>
      <c r="Q9"/>
      <c r="R9"/>
      <c r="S9"/>
      <c r="T9"/>
      <c r="U9" s="691"/>
      <c r="V9"/>
      <c r="W9"/>
      <c r="X9"/>
      <c r="Y9"/>
      <c r="Z9"/>
      <c r="AA9"/>
      <c r="AB9"/>
      <c r="AC9"/>
    </row>
    <row r="10" spans="2:29">
      <c r="B10" s="696" t="s">
        <v>1526</v>
      </c>
      <c r="C10" s="699"/>
      <c r="D10" s="1480"/>
      <c r="E10" s="1105"/>
      <c r="F10" s="1113"/>
      <c r="G10" s="1117"/>
      <c r="H10" s="1105"/>
      <c r="I10" s="1105"/>
      <c r="J10" s="1113"/>
      <c r="K10" s="1237"/>
      <c r="M10"/>
      <c r="N10"/>
      <c r="O10"/>
      <c r="P10"/>
      <c r="Q10"/>
      <c r="R10"/>
      <c r="S10"/>
      <c r="T10"/>
      <c r="V10"/>
      <c r="W10"/>
      <c r="X10"/>
      <c r="Y10"/>
      <c r="Z10"/>
      <c r="AA10"/>
      <c r="AB10"/>
      <c r="AC10"/>
    </row>
    <row r="11" spans="2:29">
      <c r="B11" s="700">
        <v>2</v>
      </c>
      <c r="C11" s="699" t="s">
        <v>1527</v>
      </c>
      <c r="D11" s="1480">
        <v>26162.58363924169</v>
      </c>
      <c r="E11" s="1105">
        <v>27535.863927355647</v>
      </c>
      <c r="F11" s="1113">
        <v>29089.993454640804</v>
      </c>
      <c r="G11" s="1237">
        <v>30592.231981232148</v>
      </c>
      <c r="H11" s="1105">
        <v>2254.1937518935565</v>
      </c>
      <c r="I11" s="1105">
        <v>2217.6300584611267</v>
      </c>
      <c r="J11" s="1113">
        <v>2192.436538579203</v>
      </c>
      <c r="K11" s="1237">
        <v>2206.4063342368618</v>
      </c>
      <c r="M11"/>
      <c r="N11"/>
      <c r="O11"/>
      <c r="P11"/>
      <c r="Q11"/>
      <c r="R11"/>
      <c r="S11"/>
      <c r="T11"/>
      <c r="V11"/>
      <c r="W11"/>
      <c r="X11"/>
      <c r="Y11"/>
      <c r="Z11"/>
      <c r="AA11"/>
      <c r="AB11"/>
      <c r="AC11"/>
    </row>
    <row r="12" spans="2:29">
      <c r="B12" s="700">
        <v>3</v>
      </c>
      <c r="C12" s="1387" t="s">
        <v>1528</v>
      </c>
      <c r="D12" s="1480">
        <v>12290.092596193497</v>
      </c>
      <c r="E12" s="1105">
        <v>15824.844162700761</v>
      </c>
      <c r="F12" s="1113">
        <v>19527.652408233836</v>
      </c>
      <c r="G12" s="1237">
        <v>22350.609105576328</v>
      </c>
      <c r="H12" s="1105">
        <v>614.50462980967484</v>
      </c>
      <c r="I12" s="1105">
        <v>791.24220813503837</v>
      </c>
      <c r="J12" s="1113">
        <v>976.38262041169219</v>
      </c>
      <c r="K12" s="1237">
        <v>1117.5304552788164</v>
      </c>
      <c r="M12"/>
      <c r="N12"/>
      <c r="O12"/>
      <c r="P12"/>
      <c r="Q12"/>
      <c r="R12"/>
      <c r="S12"/>
      <c r="T12"/>
      <c r="V12"/>
      <c r="W12"/>
      <c r="X12"/>
      <c r="Y12"/>
      <c r="Z12"/>
      <c r="AA12"/>
      <c r="AB12"/>
      <c r="AC12"/>
    </row>
    <row r="13" spans="2:29">
      <c r="B13" s="700">
        <v>4</v>
      </c>
      <c r="C13" s="1387" t="s">
        <v>1529</v>
      </c>
      <c r="D13" s="1480">
        <v>13872.49104304819</v>
      </c>
      <c r="E13" s="1105">
        <v>11711.019764654886</v>
      </c>
      <c r="F13" s="1113">
        <v>9562.3410464069602</v>
      </c>
      <c r="G13" s="1237">
        <v>8241.6228756558176</v>
      </c>
      <c r="H13" s="1105">
        <v>1639.689122083882</v>
      </c>
      <c r="I13" s="1105">
        <v>1426.3878503260887</v>
      </c>
      <c r="J13" s="1113">
        <v>1216.053918167511</v>
      </c>
      <c r="K13" s="1237">
        <v>1088.8758789580452</v>
      </c>
      <c r="M13"/>
      <c r="N13"/>
      <c r="O13"/>
      <c r="P13"/>
      <c r="Q13"/>
      <c r="R13"/>
      <c r="S13"/>
      <c r="T13"/>
      <c r="V13"/>
      <c r="W13"/>
      <c r="X13"/>
      <c r="Y13"/>
      <c r="Z13"/>
      <c r="AA13"/>
      <c r="AB13"/>
      <c r="AC13"/>
    </row>
    <row r="14" spans="2:29">
      <c r="B14" s="700">
        <v>5</v>
      </c>
      <c r="C14" s="699" t="s">
        <v>1530</v>
      </c>
      <c r="D14" s="1480">
        <v>12592.222607990874</v>
      </c>
      <c r="E14" s="1105">
        <v>12839.045769261866</v>
      </c>
      <c r="F14" s="1113">
        <v>12960.398012310503</v>
      </c>
      <c r="G14" s="1237">
        <v>12981.239444086665</v>
      </c>
      <c r="H14" s="1105">
        <v>5214.2607943696139</v>
      </c>
      <c r="I14" s="1105">
        <v>5283.5349325593643</v>
      </c>
      <c r="J14" s="1113">
        <v>5331.3026078261237</v>
      </c>
      <c r="K14" s="1237">
        <v>5386.2508897425878</v>
      </c>
      <c r="M14"/>
      <c r="N14"/>
      <c r="O14"/>
      <c r="P14"/>
      <c r="Q14"/>
      <c r="R14"/>
      <c r="S14"/>
      <c r="T14"/>
      <c r="V14"/>
      <c r="W14"/>
      <c r="X14"/>
      <c r="Y14"/>
      <c r="Z14"/>
      <c r="AA14"/>
      <c r="AB14"/>
      <c r="AC14"/>
    </row>
    <row r="15" spans="2:29">
      <c r="B15" s="700">
        <v>6</v>
      </c>
      <c r="C15" s="1388" t="s">
        <v>1531</v>
      </c>
      <c r="D15" s="1480">
        <v>1874.2175139175101</v>
      </c>
      <c r="E15" s="1105">
        <v>2048.7492999958968</v>
      </c>
      <c r="F15" s="1113">
        <v>2106.061707264621</v>
      </c>
      <c r="G15" s="1237">
        <v>2170.2390269990983</v>
      </c>
      <c r="H15" s="1105">
        <v>467.68873014718002</v>
      </c>
      <c r="I15" s="1105">
        <v>511.06945891661525</v>
      </c>
      <c r="J15" s="1113">
        <v>525.17066910192284</v>
      </c>
      <c r="K15" s="1237">
        <v>540.93656790143666</v>
      </c>
      <c r="M15"/>
      <c r="N15"/>
      <c r="O15"/>
      <c r="P15"/>
      <c r="Q15"/>
      <c r="R15"/>
      <c r="S15"/>
      <c r="T15"/>
      <c r="V15"/>
      <c r="W15"/>
      <c r="X15"/>
      <c r="Y15"/>
      <c r="Z15"/>
      <c r="AA15"/>
      <c r="AB15"/>
      <c r="AC15"/>
    </row>
    <row r="16" spans="2:29">
      <c r="B16" s="700">
        <v>7</v>
      </c>
      <c r="C16" s="1388" t="s">
        <v>1532</v>
      </c>
      <c r="D16" s="1480">
        <v>10704.988801490032</v>
      </c>
      <c r="E16" s="1105">
        <v>10784.079637871306</v>
      </c>
      <c r="F16" s="1113">
        <v>10844.940573151216</v>
      </c>
      <c r="G16" s="1237">
        <v>10793.907312776235</v>
      </c>
      <c r="H16" s="1105">
        <v>4733.5557716391013</v>
      </c>
      <c r="I16" s="1105">
        <v>4766.2486422480843</v>
      </c>
      <c r="J16" s="1113">
        <v>4796.7362068295351</v>
      </c>
      <c r="K16" s="1237">
        <v>4828.2212175298218</v>
      </c>
      <c r="M16"/>
      <c r="N16"/>
      <c r="O16"/>
      <c r="P16"/>
      <c r="Q16"/>
      <c r="R16"/>
      <c r="S16"/>
      <c r="T16"/>
      <c r="V16"/>
      <c r="W16"/>
      <c r="X16"/>
      <c r="Y16"/>
      <c r="Z16"/>
      <c r="AA16"/>
      <c r="AB16"/>
      <c r="AC16"/>
    </row>
    <row r="17" spans="1:29">
      <c r="B17" s="700">
        <v>8</v>
      </c>
      <c r="C17" s="1388" t="s">
        <v>1533</v>
      </c>
      <c r="D17" s="1480">
        <v>13.016292583333334</v>
      </c>
      <c r="E17" s="1105">
        <v>6.2168313946634903</v>
      </c>
      <c r="F17" s="1113">
        <v>9.3957318946634896</v>
      </c>
      <c r="G17" s="1237">
        <v>17.093104311330155</v>
      </c>
      <c r="H17" s="1105">
        <v>13.016292583333334</v>
      </c>
      <c r="I17" s="1105">
        <v>6.2168313946634903</v>
      </c>
      <c r="J17" s="1113">
        <v>9.3957318946634896</v>
      </c>
      <c r="K17" s="1237">
        <v>17.093104311330155</v>
      </c>
      <c r="M17"/>
      <c r="N17"/>
      <c r="O17"/>
      <c r="P17"/>
      <c r="Q17"/>
      <c r="R17"/>
      <c r="S17"/>
      <c r="T17"/>
      <c r="V17"/>
      <c r="W17"/>
      <c r="X17"/>
      <c r="Y17"/>
      <c r="Z17"/>
      <c r="AA17"/>
      <c r="AB17"/>
      <c r="AC17"/>
    </row>
    <row r="18" spans="1:29">
      <c r="B18" s="700">
        <v>9</v>
      </c>
      <c r="C18" s="698" t="s">
        <v>1534</v>
      </c>
      <c r="D18" s="1480" t="s">
        <v>435</v>
      </c>
      <c r="E18" s="1105" t="s">
        <v>435</v>
      </c>
      <c r="F18" s="1113" t="s">
        <v>435</v>
      </c>
      <c r="G18" s="1237" t="s">
        <v>435</v>
      </c>
      <c r="H18" s="1105">
        <v>66.033788365937852</v>
      </c>
      <c r="I18" s="1105">
        <v>73.390244571680668</v>
      </c>
      <c r="J18" s="1113">
        <v>77.946511110000003</v>
      </c>
      <c r="K18" s="1237">
        <v>77.946511110000003</v>
      </c>
      <c r="M18"/>
      <c r="N18"/>
      <c r="O18"/>
      <c r="P18"/>
      <c r="Q18"/>
      <c r="R18"/>
      <c r="S18"/>
      <c r="T18"/>
      <c r="V18"/>
      <c r="W18"/>
      <c r="X18"/>
      <c r="Y18"/>
      <c r="Z18"/>
      <c r="AA18"/>
      <c r="AB18"/>
      <c r="AC18"/>
    </row>
    <row r="19" spans="1:29">
      <c r="B19" s="700">
        <v>10</v>
      </c>
      <c r="C19" s="698" t="s">
        <v>1535</v>
      </c>
      <c r="D19" s="1480">
        <v>8502.3046686321213</v>
      </c>
      <c r="E19" s="1105">
        <v>8758.8927942732716</v>
      </c>
      <c r="F19" s="1113">
        <v>9246.4805476141319</v>
      </c>
      <c r="G19" s="1237">
        <v>10067.575276305381</v>
      </c>
      <c r="H19" s="1105">
        <v>1113.9959724934042</v>
      </c>
      <c r="I19" s="1105">
        <v>1236.2357794745899</v>
      </c>
      <c r="J19" s="1113">
        <v>1596.7397400222555</v>
      </c>
      <c r="K19" s="1237">
        <v>2104.555176287693</v>
      </c>
      <c r="M19"/>
      <c r="N19"/>
      <c r="O19"/>
      <c r="P19"/>
      <c r="Q19"/>
      <c r="R19"/>
      <c r="S19"/>
      <c r="T19"/>
      <c r="V19"/>
      <c r="W19"/>
      <c r="X19"/>
      <c r="Y19"/>
      <c r="Z19"/>
      <c r="AA19"/>
      <c r="AB19"/>
      <c r="AC19"/>
    </row>
    <row r="20" spans="1:29" ht="15" customHeight="1">
      <c r="B20" s="700">
        <v>11</v>
      </c>
      <c r="C20" s="1388" t="s">
        <v>1536</v>
      </c>
      <c r="D20" s="1480">
        <v>285.52328386778692</v>
      </c>
      <c r="E20" s="1105">
        <v>398.49091422211961</v>
      </c>
      <c r="F20" s="1113">
        <v>758.43596436061159</v>
      </c>
      <c r="G20" s="1237">
        <v>1245.2357601342776</v>
      </c>
      <c r="H20" s="1105">
        <v>285.52328386778692</v>
      </c>
      <c r="I20" s="1105">
        <v>398.49091422211961</v>
      </c>
      <c r="J20" s="1113">
        <v>758.43596436061159</v>
      </c>
      <c r="K20" s="1237">
        <v>1245.2357601342776</v>
      </c>
      <c r="M20"/>
      <c r="N20"/>
      <c r="O20"/>
      <c r="P20"/>
      <c r="Q20"/>
      <c r="R20"/>
      <c r="S20"/>
      <c r="T20"/>
      <c r="V20"/>
      <c r="W20"/>
      <c r="X20"/>
      <c r="Y20"/>
      <c r="Z20"/>
      <c r="AA20"/>
      <c r="AB20"/>
      <c r="AC20"/>
    </row>
    <row r="21" spans="1:29" ht="14.1" customHeight="1">
      <c r="B21" s="700">
        <v>12</v>
      </c>
      <c r="C21" s="1388" t="s">
        <v>1537</v>
      </c>
      <c r="D21" s="1480">
        <v>0</v>
      </c>
      <c r="E21" s="1105">
        <v>0</v>
      </c>
      <c r="F21" s="1113">
        <v>0</v>
      </c>
      <c r="G21" s="1237">
        <v>0</v>
      </c>
      <c r="H21" s="1105">
        <v>0</v>
      </c>
      <c r="I21" s="1105">
        <v>0</v>
      </c>
      <c r="J21" s="1113">
        <v>0</v>
      </c>
      <c r="K21" s="1237">
        <v>0</v>
      </c>
      <c r="M21"/>
      <c r="N21"/>
      <c r="O21"/>
      <c r="P21"/>
      <c r="Q21"/>
      <c r="R21"/>
      <c r="S21"/>
      <c r="T21"/>
      <c r="V21"/>
      <c r="W21"/>
      <c r="X21"/>
      <c r="Y21"/>
      <c r="Z21"/>
      <c r="AA21"/>
      <c r="AB21"/>
      <c r="AC21"/>
    </row>
    <row r="22" spans="1:29">
      <c r="B22" s="700">
        <v>13</v>
      </c>
      <c r="C22" s="1388" t="s">
        <v>1538</v>
      </c>
      <c r="D22" s="1480">
        <v>8216.7813847643356</v>
      </c>
      <c r="E22" s="1105">
        <v>8360.4018800511531</v>
      </c>
      <c r="F22" s="1113">
        <v>8488.0445832535188</v>
      </c>
      <c r="G22" s="1237">
        <v>8822.3395161711032</v>
      </c>
      <c r="H22" s="1105">
        <v>828.47268862561737</v>
      </c>
      <c r="I22" s="1105">
        <v>837.74486525247039</v>
      </c>
      <c r="J22" s="1113">
        <v>838.30377566164395</v>
      </c>
      <c r="K22" s="1237">
        <v>859.31941615341566</v>
      </c>
      <c r="M22"/>
      <c r="N22"/>
      <c r="O22"/>
      <c r="P22"/>
      <c r="Q22"/>
      <c r="R22"/>
      <c r="S22"/>
      <c r="T22"/>
      <c r="V22"/>
      <c r="W22"/>
      <c r="X22"/>
      <c r="Y22"/>
      <c r="Z22"/>
      <c r="AA22"/>
      <c r="AB22"/>
      <c r="AC22"/>
    </row>
    <row r="23" spans="1:29">
      <c r="B23" s="700">
        <v>14</v>
      </c>
      <c r="C23" s="698" t="s">
        <v>1539</v>
      </c>
      <c r="D23" s="1480">
        <v>776.385835507916</v>
      </c>
      <c r="E23" s="1105">
        <v>780.7785917423555</v>
      </c>
      <c r="F23" s="1113">
        <v>803.87991356267776</v>
      </c>
      <c r="G23" s="1237">
        <v>825.74107471173966</v>
      </c>
      <c r="H23" s="1105">
        <v>774.35920675035902</v>
      </c>
      <c r="I23" s="1105">
        <v>780.7785917423555</v>
      </c>
      <c r="J23" s="1113">
        <v>803.87991356267776</v>
      </c>
      <c r="K23" s="1237">
        <v>825.74107471173966</v>
      </c>
      <c r="M23"/>
      <c r="N23"/>
      <c r="O23"/>
      <c r="P23"/>
      <c r="Q23"/>
      <c r="R23"/>
      <c r="S23"/>
      <c r="T23"/>
      <c r="V23"/>
      <c r="W23"/>
      <c r="X23"/>
      <c r="Y23"/>
      <c r="Z23"/>
      <c r="AA23"/>
      <c r="AB23"/>
      <c r="AC23"/>
    </row>
    <row r="24" spans="1:29" ht="15" customHeight="1">
      <c r="B24" s="700">
        <v>15</v>
      </c>
      <c r="C24" s="698" t="s">
        <v>1540</v>
      </c>
      <c r="D24" s="1480">
        <v>5404.125292850661</v>
      </c>
      <c r="E24" s="1105">
        <v>5647.8396367261003</v>
      </c>
      <c r="F24" s="1113">
        <v>5700.2240939781959</v>
      </c>
      <c r="G24" s="1237">
        <v>5677.6039559951887</v>
      </c>
      <c r="H24" s="1105">
        <v>564.03505953087983</v>
      </c>
      <c r="I24" s="1105">
        <v>816.76233320749884</v>
      </c>
      <c r="J24" s="1113">
        <v>895.82370230753645</v>
      </c>
      <c r="K24" s="1237">
        <v>907.46251717970881</v>
      </c>
      <c r="M24"/>
      <c r="N24"/>
      <c r="O24"/>
      <c r="P24"/>
      <c r="Q24"/>
      <c r="R24"/>
      <c r="S24"/>
      <c r="T24"/>
      <c r="V24"/>
      <c r="W24"/>
      <c r="X24"/>
      <c r="Y24"/>
      <c r="Z24"/>
      <c r="AA24"/>
      <c r="AB24"/>
      <c r="AC24"/>
    </row>
    <row r="25" spans="1:29" s="692" customFormat="1" ht="17.25" customHeight="1">
      <c r="A25"/>
      <c r="B25" s="858">
        <v>16</v>
      </c>
      <c r="C25" s="859" t="s">
        <v>1541</v>
      </c>
      <c r="D25" s="1481" t="s">
        <v>435</v>
      </c>
      <c r="E25" s="1106" t="s">
        <v>435</v>
      </c>
      <c r="F25" s="1109" t="s">
        <v>435</v>
      </c>
      <c r="G25" s="994" t="s">
        <v>435</v>
      </c>
      <c r="H25" s="1109">
        <v>9986.8785734037538</v>
      </c>
      <c r="I25" s="1109">
        <v>10408.331940016615</v>
      </c>
      <c r="J25" s="1109">
        <v>10898.129013407795</v>
      </c>
      <c r="K25" s="1239">
        <v>11508.362503268592</v>
      </c>
      <c r="M25"/>
      <c r="N25"/>
      <c r="O25"/>
      <c r="P25"/>
      <c r="Q25"/>
      <c r="R25"/>
      <c r="S25"/>
      <c r="T25"/>
      <c r="V25"/>
      <c r="W25"/>
      <c r="X25"/>
      <c r="Y25"/>
      <c r="Z25"/>
      <c r="AA25"/>
      <c r="AB25"/>
      <c r="AC25"/>
    </row>
    <row r="26" spans="1:29" s="687" customFormat="1" ht="17.25" customHeight="1">
      <c r="A26"/>
      <c r="B26" s="696" t="s">
        <v>1542</v>
      </c>
      <c r="C26" s="694"/>
      <c r="D26" s="1482"/>
      <c r="E26" s="1107"/>
      <c r="F26" s="1114"/>
      <c r="G26" s="1118"/>
      <c r="H26" s="1107"/>
      <c r="I26" s="1107"/>
      <c r="J26" s="1114"/>
      <c r="K26" s="995"/>
      <c r="M26"/>
      <c r="N26"/>
      <c r="O26"/>
      <c r="P26"/>
      <c r="Q26"/>
      <c r="R26"/>
      <c r="S26"/>
      <c r="T26"/>
      <c r="V26"/>
      <c r="W26"/>
      <c r="X26"/>
      <c r="Y26"/>
      <c r="Z26"/>
      <c r="AA26"/>
      <c r="AB26"/>
      <c r="AC26"/>
    </row>
    <row r="27" spans="1:29">
      <c r="B27" s="701">
        <v>17</v>
      </c>
      <c r="C27" s="694" t="s">
        <v>1543</v>
      </c>
      <c r="D27" s="1480">
        <v>68.72369210305726</v>
      </c>
      <c r="E27" s="1105">
        <v>80.728809378663954</v>
      </c>
      <c r="F27" s="1113">
        <v>84.801812294927046</v>
      </c>
      <c r="G27" s="1237">
        <v>140.86012932607895</v>
      </c>
      <c r="H27" s="1105">
        <v>-19.59000204170129</v>
      </c>
      <c r="I27" s="1105">
        <v>7.1528717049807868</v>
      </c>
      <c r="J27" s="1113">
        <v>6.5640210209530263</v>
      </c>
      <c r="K27" s="1237">
        <v>37.02506445874301</v>
      </c>
      <c r="M27"/>
      <c r="N27"/>
      <c r="O27"/>
      <c r="P27"/>
      <c r="Q27"/>
      <c r="R27"/>
      <c r="S27"/>
      <c r="T27"/>
      <c r="V27"/>
      <c r="W27"/>
      <c r="X27"/>
      <c r="Y27"/>
      <c r="Z27"/>
      <c r="AA27"/>
      <c r="AB27"/>
      <c r="AC27"/>
    </row>
    <row r="28" spans="1:29">
      <c r="B28" s="701">
        <v>18</v>
      </c>
      <c r="C28" s="694" t="s">
        <v>1544</v>
      </c>
      <c r="D28" s="1480">
        <v>2769.9234475546555</v>
      </c>
      <c r="E28" s="1105">
        <v>2838.7428714489879</v>
      </c>
      <c r="F28" s="1113">
        <v>2920.6819416602616</v>
      </c>
      <c r="G28" s="1237">
        <v>2960.4342262960317</v>
      </c>
      <c r="H28" s="1105">
        <v>1813.5156883063726</v>
      </c>
      <c r="I28" s="1105">
        <v>1879.2332330828754</v>
      </c>
      <c r="J28" s="1113">
        <v>1950.9845998043909</v>
      </c>
      <c r="K28" s="1237">
        <v>1986.3480870849219</v>
      </c>
      <c r="M28"/>
      <c r="N28"/>
      <c r="O28"/>
      <c r="P28"/>
      <c r="Q28"/>
      <c r="R28"/>
      <c r="S28"/>
      <c r="T28"/>
      <c r="V28"/>
      <c r="W28"/>
      <c r="X28"/>
      <c r="Y28"/>
      <c r="Z28"/>
      <c r="AA28"/>
      <c r="AB28"/>
      <c r="AC28"/>
    </row>
    <row r="29" spans="1:29">
      <c r="B29" s="701">
        <v>19</v>
      </c>
      <c r="C29" s="694" t="s">
        <v>1545</v>
      </c>
      <c r="D29" s="1480">
        <v>7069.1275679817627</v>
      </c>
      <c r="E29" s="1105">
        <v>7429.3957876417853</v>
      </c>
      <c r="F29" s="1113">
        <v>7760.327451257207</v>
      </c>
      <c r="G29" s="1237">
        <v>8164.948150212188</v>
      </c>
      <c r="H29" s="1105">
        <v>2211.8584240952023</v>
      </c>
      <c r="I29" s="1105">
        <v>2542.6542874129213</v>
      </c>
      <c r="J29" s="1113">
        <v>2858.1208638501334</v>
      </c>
      <c r="K29" s="1237">
        <v>3248.8708419743798</v>
      </c>
      <c r="M29"/>
      <c r="N29"/>
      <c r="O29"/>
      <c r="P29"/>
      <c r="Q29"/>
      <c r="R29"/>
      <c r="S29"/>
      <c r="T29"/>
      <c r="V29"/>
      <c r="W29"/>
      <c r="X29"/>
      <c r="Y29"/>
      <c r="Z29"/>
      <c r="AA29"/>
      <c r="AB29"/>
      <c r="AC29"/>
    </row>
    <row r="30" spans="1:29" ht="22.5">
      <c r="B30" s="701" t="s">
        <v>440</v>
      </c>
      <c r="C30" s="702" t="s">
        <v>1546</v>
      </c>
      <c r="D30" s="1483" t="s">
        <v>435</v>
      </c>
      <c r="E30" s="1108" t="s">
        <v>435</v>
      </c>
      <c r="F30" s="1115" t="s">
        <v>435</v>
      </c>
      <c r="G30" s="1238" t="s">
        <v>435</v>
      </c>
      <c r="H30" s="1108" t="s">
        <v>435</v>
      </c>
      <c r="I30" s="1108" t="s">
        <v>435</v>
      </c>
      <c r="J30" s="1115" t="s">
        <v>435</v>
      </c>
      <c r="K30" s="1238" t="s">
        <v>435</v>
      </c>
      <c r="M30"/>
      <c r="N30"/>
      <c r="O30"/>
      <c r="P30"/>
      <c r="Q30"/>
      <c r="R30"/>
      <c r="S30"/>
      <c r="T30"/>
      <c r="V30"/>
      <c r="W30"/>
      <c r="X30"/>
      <c r="Y30"/>
      <c r="Z30"/>
      <c r="AA30"/>
      <c r="AB30"/>
      <c r="AC30"/>
    </row>
    <row r="31" spans="1:29">
      <c r="B31" s="701" t="s">
        <v>441</v>
      </c>
      <c r="C31" s="694" t="s">
        <v>1547</v>
      </c>
      <c r="D31" s="1480" t="s">
        <v>435</v>
      </c>
      <c r="E31" s="1105" t="s">
        <v>435</v>
      </c>
      <c r="F31" s="1113" t="s">
        <v>435</v>
      </c>
      <c r="G31" s="1237" t="s">
        <v>435</v>
      </c>
      <c r="H31" s="1105" t="s">
        <v>435</v>
      </c>
      <c r="I31" s="1105" t="s">
        <v>435</v>
      </c>
      <c r="J31" s="1113" t="s">
        <v>435</v>
      </c>
      <c r="K31" s="1237" t="s">
        <v>435</v>
      </c>
      <c r="M31"/>
      <c r="N31"/>
      <c r="O31"/>
      <c r="P31"/>
      <c r="Q31"/>
      <c r="R31"/>
      <c r="S31"/>
      <c r="T31"/>
      <c r="V31"/>
      <c r="W31"/>
      <c r="X31"/>
      <c r="Y31"/>
      <c r="Z31"/>
      <c r="AA31"/>
      <c r="AB31"/>
      <c r="AC31"/>
    </row>
    <row r="32" spans="1:29" s="688" customFormat="1" ht="17.25" customHeight="1">
      <c r="A32"/>
      <c r="B32" s="858">
        <v>20</v>
      </c>
      <c r="C32" s="859" t="s">
        <v>1548</v>
      </c>
      <c r="D32" s="1484">
        <v>9907.7747076394771</v>
      </c>
      <c r="E32" s="1109">
        <v>10348.86746846944</v>
      </c>
      <c r="F32" s="1109">
        <v>10765.811205212396</v>
      </c>
      <c r="G32" s="1239">
        <v>11266.2425058343</v>
      </c>
      <c r="H32" s="1109">
        <v>4005.7841103598739</v>
      </c>
      <c r="I32" s="1109">
        <v>4429.0403922007781</v>
      </c>
      <c r="J32" s="1109">
        <v>4815.6694846754772</v>
      </c>
      <c r="K32" s="1239">
        <v>5272.2439935180446</v>
      </c>
      <c r="M32"/>
      <c r="N32"/>
      <c r="O32"/>
      <c r="P32"/>
      <c r="Q32"/>
      <c r="R32"/>
      <c r="S32"/>
      <c r="T32"/>
      <c r="V32"/>
      <c r="W32"/>
      <c r="X32"/>
      <c r="Y32"/>
      <c r="Z32"/>
      <c r="AA32"/>
      <c r="AB32"/>
      <c r="AC32"/>
    </row>
    <row r="33" spans="2:29" ht="17.25" customHeight="1">
      <c r="B33" s="701" t="s">
        <v>442</v>
      </c>
      <c r="C33" s="694" t="s">
        <v>1549</v>
      </c>
      <c r="D33" s="1483" t="s">
        <v>435</v>
      </c>
      <c r="E33" s="1108" t="s">
        <v>435</v>
      </c>
      <c r="F33" s="1115" t="s">
        <v>435</v>
      </c>
      <c r="G33" s="1238" t="s">
        <v>435</v>
      </c>
      <c r="H33" s="1108" t="s">
        <v>435</v>
      </c>
      <c r="I33" s="1108" t="s">
        <v>435</v>
      </c>
      <c r="J33" s="1115" t="s">
        <v>435</v>
      </c>
      <c r="K33" s="1238" t="s">
        <v>435</v>
      </c>
      <c r="M33"/>
      <c r="N33"/>
      <c r="O33"/>
      <c r="P33"/>
      <c r="Q33"/>
      <c r="R33"/>
      <c r="S33"/>
      <c r="T33"/>
      <c r="V33"/>
      <c r="W33"/>
      <c r="X33"/>
      <c r="Y33"/>
      <c r="Z33"/>
      <c r="AA33"/>
      <c r="AB33"/>
      <c r="AC33"/>
    </row>
    <row r="34" spans="2:29">
      <c r="B34" s="701" t="s">
        <v>443</v>
      </c>
      <c r="C34" s="694" t="s">
        <v>1550</v>
      </c>
      <c r="D34" s="1480" t="s">
        <v>435</v>
      </c>
      <c r="E34" s="1105" t="s">
        <v>435</v>
      </c>
      <c r="F34" s="1113" t="s">
        <v>435</v>
      </c>
      <c r="G34" s="1237" t="s">
        <v>435</v>
      </c>
      <c r="H34" s="1105" t="s">
        <v>435</v>
      </c>
      <c r="I34" s="1105" t="s">
        <v>435</v>
      </c>
      <c r="J34" s="1113" t="s">
        <v>435</v>
      </c>
      <c r="K34" s="1237" t="s">
        <v>435</v>
      </c>
      <c r="M34"/>
      <c r="N34"/>
      <c r="O34"/>
      <c r="P34"/>
      <c r="Q34"/>
      <c r="R34"/>
      <c r="S34"/>
      <c r="T34"/>
      <c r="V34"/>
      <c r="W34"/>
      <c r="X34"/>
      <c r="Y34"/>
      <c r="Z34"/>
      <c r="AA34"/>
      <c r="AB34"/>
      <c r="AC34"/>
    </row>
    <row r="35" spans="2:29">
      <c r="B35" s="701" t="s">
        <v>444</v>
      </c>
      <c r="C35" s="694" t="s">
        <v>1551</v>
      </c>
      <c r="D35" s="1480">
        <v>9877.345908552019</v>
      </c>
      <c r="E35" s="1105">
        <v>10348.867468469443</v>
      </c>
      <c r="F35" s="1113">
        <v>10765.8112052124</v>
      </c>
      <c r="G35" s="1237">
        <v>11266.242505834303</v>
      </c>
      <c r="H35" s="1105">
        <v>4005.7841103598739</v>
      </c>
      <c r="I35" s="1105">
        <v>4429.0403922007772</v>
      </c>
      <c r="J35" s="1113">
        <v>4815.6694846754772</v>
      </c>
      <c r="K35" s="1237">
        <v>5272.2439935180455</v>
      </c>
      <c r="M35"/>
      <c r="N35"/>
      <c r="O35"/>
      <c r="P35"/>
      <c r="Q35"/>
      <c r="R35"/>
      <c r="S35"/>
      <c r="T35"/>
      <c r="V35"/>
      <c r="W35"/>
      <c r="X35"/>
      <c r="Y35"/>
      <c r="Z35"/>
      <c r="AA35"/>
      <c r="AB35"/>
      <c r="AC35"/>
    </row>
    <row r="36" spans="2:29" ht="17.25" customHeight="1">
      <c r="B36" s="858">
        <v>21</v>
      </c>
      <c r="C36" s="859" t="s">
        <v>1552</v>
      </c>
      <c r="D36" s="1481" t="s">
        <v>435</v>
      </c>
      <c r="E36" s="1106" t="s">
        <v>435</v>
      </c>
      <c r="F36" s="1109" t="s">
        <v>435</v>
      </c>
      <c r="G36" s="1239" t="s">
        <v>435</v>
      </c>
      <c r="H36" s="1109">
        <v>12340.15889323882</v>
      </c>
      <c r="I36" s="1109">
        <v>13144.958963025083</v>
      </c>
      <c r="J36" s="1109">
        <v>14038.822359120866</v>
      </c>
      <c r="K36" s="1239">
        <v>14722.47354840697</v>
      </c>
      <c r="M36"/>
      <c r="N36"/>
      <c r="O36"/>
      <c r="P36"/>
      <c r="Q36"/>
      <c r="R36"/>
      <c r="S36"/>
      <c r="T36"/>
      <c r="V36"/>
      <c r="W36"/>
      <c r="X36"/>
      <c r="Y36"/>
      <c r="Z36"/>
      <c r="AA36"/>
      <c r="AB36"/>
      <c r="AC36"/>
    </row>
    <row r="37" spans="2:29" ht="17.25" customHeight="1">
      <c r="B37" s="858">
        <v>22</v>
      </c>
      <c r="C37" s="859" t="s">
        <v>1553</v>
      </c>
      <c r="D37" s="1481" t="s">
        <v>435</v>
      </c>
      <c r="E37" s="1106" t="s">
        <v>435</v>
      </c>
      <c r="F37" s="1109" t="s">
        <v>435</v>
      </c>
      <c r="G37" s="994" t="s">
        <v>435</v>
      </c>
      <c r="H37" s="1109">
        <v>5981.0944630438798</v>
      </c>
      <c r="I37" s="1109">
        <v>5979.2915478158375</v>
      </c>
      <c r="J37" s="1109">
        <v>6082.4595287323191</v>
      </c>
      <c r="K37" s="1239">
        <v>6236.1185097505468</v>
      </c>
      <c r="M37"/>
      <c r="N37"/>
      <c r="O37"/>
      <c r="P37"/>
      <c r="Q37"/>
      <c r="R37"/>
      <c r="S37"/>
      <c r="T37"/>
      <c r="V37"/>
      <c r="W37"/>
      <c r="X37"/>
      <c r="Y37"/>
      <c r="Z37"/>
      <c r="AA37"/>
      <c r="AB37"/>
      <c r="AC37"/>
    </row>
    <row r="38" spans="2:29" ht="17.25" customHeight="1" thickBot="1">
      <c r="B38" s="860">
        <v>23</v>
      </c>
      <c r="C38" s="861" t="s">
        <v>1554</v>
      </c>
      <c r="D38" s="1485" t="s">
        <v>435</v>
      </c>
      <c r="E38" s="1110" t="s">
        <v>435</v>
      </c>
      <c r="F38" s="1111" t="s">
        <v>435</v>
      </c>
      <c r="G38" s="996" t="s">
        <v>435</v>
      </c>
      <c r="H38" s="1111">
        <v>2.0643642343698962</v>
      </c>
      <c r="I38" s="1111">
        <v>2.1992448316097781</v>
      </c>
      <c r="J38" s="1111">
        <v>2.3109085043098143</v>
      </c>
      <c r="K38" s="1240">
        <v>2.3699887090489837</v>
      </c>
      <c r="M38"/>
      <c r="N38"/>
      <c r="O38"/>
      <c r="P38"/>
      <c r="Q38"/>
      <c r="R38"/>
      <c r="S38"/>
      <c r="T38"/>
      <c r="V38"/>
      <c r="W38"/>
      <c r="X38"/>
      <c r="Y38"/>
      <c r="Z38"/>
      <c r="AA38"/>
      <c r="AB38"/>
      <c r="AC38"/>
    </row>
    <row r="39" spans="2:29" ht="30" customHeight="1" thickTop="1">
      <c r="B39" s="1705" t="s">
        <v>2236</v>
      </c>
      <c r="C39" s="1705"/>
      <c r="D39" s="1705"/>
      <c r="E39" s="1705"/>
      <c r="F39" s="1705"/>
      <c r="G39" s="1705"/>
      <c r="H39" s="1705"/>
      <c r="I39" s="1705"/>
      <c r="J39" s="1705"/>
      <c r="K39" s="1705"/>
      <c r="L39" s="997"/>
      <c r="M39"/>
      <c r="O39"/>
      <c r="P39"/>
    </row>
    <row r="40" spans="2:29">
      <c r="B40" s="693"/>
      <c r="L40" s="686"/>
      <c r="M40"/>
    </row>
    <row r="41" spans="2:29">
      <c r="B41" s="693"/>
    </row>
  </sheetData>
  <mergeCells count="5">
    <mergeCell ref="B2:G2"/>
    <mergeCell ref="D5:G5"/>
    <mergeCell ref="H5:K5"/>
    <mergeCell ref="B39:K39"/>
    <mergeCell ref="J4:K4"/>
  </mergeCells>
  <hyperlinks>
    <hyperlink ref="M4" location="INDEX!B10" display="Back to index" xr:uid="{00000000-0004-0000-4000-000000000000}"/>
  </hyperlinks>
  <pageMargins left="0.61" right="0.19685039370078741" top="0.43" bottom="0.16" header="0.27" footer="0.16"/>
  <pageSetup paperSize="9" scale="9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rgb="FFD1005D"/>
  </sheetPr>
  <dimension ref="A2:L70"/>
  <sheetViews>
    <sheetView showGridLines="0" zoomScaleNormal="100" workbookViewId="0">
      <selection activeCell="C1" sqref="C1:J1048576"/>
    </sheetView>
  </sheetViews>
  <sheetFormatPr defaultColWidth="9.140625" defaultRowHeight="15" customHeight="1"/>
  <cols>
    <col min="1" max="1" width="12.7109375" style="665" customWidth="1"/>
    <col min="2" max="2" width="43.28515625" style="665" customWidth="1"/>
    <col min="3" max="4" width="15.7109375" style="665" customWidth="1"/>
    <col min="5" max="5" width="12.28515625" style="674" customWidth="1"/>
    <col min="6" max="6" width="15.7109375" style="674" customWidth="1"/>
    <col min="7" max="7" width="10.85546875" style="675" customWidth="1"/>
    <col min="8" max="8" width="15.7109375" style="676" customWidth="1"/>
    <col min="9" max="9" width="10" style="677" customWidth="1"/>
    <col min="10" max="10" width="15.7109375" style="677" customWidth="1"/>
    <col min="11" max="11" width="10.85546875" style="665" bestFit="1" customWidth="1"/>
    <col min="12" max="12" width="13.85546875" style="665" bestFit="1" customWidth="1"/>
    <col min="13" max="13" width="11" style="665" bestFit="1" customWidth="1"/>
    <col min="14" max="16384" width="9.140625" style="665"/>
  </cols>
  <sheetData>
    <row r="2" spans="1:12" s="1245" customFormat="1" ht="15" customHeight="1">
      <c r="A2" s="1241"/>
      <c r="B2" s="1121" t="s">
        <v>1556</v>
      </c>
      <c r="C2" s="680"/>
      <c r="D2" s="680"/>
      <c r="E2" s="680"/>
      <c r="F2" s="1242"/>
      <c r="G2" s="1243"/>
      <c r="H2" s="1243"/>
      <c r="I2" s="1244"/>
      <c r="J2" s="1244"/>
    </row>
    <row r="3" spans="1:12" s="1245" customFormat="1" ht="15" customHeight="1">
      <c r="A3" s="1241"/>
      <c r="B3" s="856" t="s">
        <v>1676</v>
      </c>
      <c r="C3" s="680"/>
      <c r="D3" s="680"/>
      <c r="E3" s="680"/>
      <c r="F3" s="1242"/>
      <c r="G3" s="1243"/>
      <c r="H3" s="1243"/>
      <c r="I3" s="1244"/>
      <c r="J3" s="1244"/>
    </row>
    <row r="4" spans="1:12" ht="15" customHeight="1">
      <c r="A4" s="663"/>
      <c r="B4" s="681"/>
      <c r="C4" s="681"/>
      <c r="D4" s="681"/>
      <c r="E4" s="681"/>
      <c r="F4" s="681"/>
      <c r="G4" s="682"/>
      <c r="H4" s="666"/>
      <c r="I4" s="683"/>
      <c r="J4" s="683"/>
      <c r="L4" s="1443" t="s">
        <v>2234</v>
      </c>
    </row>
    <row r="5" spans="1:12" ht="28.5" customHeight="1">
      <c r="A5" s="663"/>
      <c r="B5" s="1389" t="s">
        <v>1557</v>
      </c>
      <c r="C5" s="1707" t="s">
        <v>588</v>
      </c>
      <c r="D5" s="1708"/>
      <c r="E5" s="1708"/>
      <c r="F5" s="1708"/>
      <c r="G5" s="1708"/>
      <c r="H5" s="1708"/>
      <c r="I5" s="1708"/>
      <c r="J5" s="1708"/>
    </row>
    <row r="6" spans="1:12" ht="29.25" customHeight="1">
      <c r="A6" s="663"/>
      <c r="B6" s="1243" t="s">
        <v>2087</v>
      </c>
      <c r="C6" s="1709" t="s">
        <v>2082</v>
      </c>
      <c r="D6" s="1709"/>
      <c r="E6" s="1709" t="s">
        <v>1558</v>
      </c>
      <c r="F6" s="1709"/>
      <c r="G6" s="1709" t="s">
        <v>2083</v>
      </c>
      <c r="H6" s="1709"/>
      <c r="I6" s="1709" t="s">
        <v>2084</v>
      </c>
      <c r="J6" s="1709"/>
    </row>
    <row r="7" spans="1:12" ht="60.75" customHeight="1">
      <c r="A7" s="663"/>
      <c r="B7" s="1246"/>
      <c r="C7" s="667"/>
      <c r="D7" s="1247" t="s">
        <v>2085</v>
      </c>
      <c r="E7" s="1248"/>
      <c r="F7" s="1247" t="s">
        <v>2085</v>
      </c>
      <c r="G7" s="1248"/>
      <c r="H7" s="1247" t="s">
        <v>2086</v>
      </c>
      <c r="I7" s="1247"/>
      <c r="J7" s="1247" t="s">
        <v>2086</v>
      </c>
    </row>
    <row r="8" spans="1:12" s="1245" customFormat="1" ht="20.100000000000001" customHeight="1">
      <c r="A8" s="1241"/>
      <c r="B8" s="1487" t="s">
        <v>1559</v>
      </c>
      <c r="C8" s="1249">
        <f>+C9+C10+C16</f>
        <v>10459171</v>
      </c>
      <c r="D8" s="1249">
        <f>+D9+D10+D16</f>
        <v>1043266</v>
      </c>
      <c r="E8" s="1250"/>
      <c r="F8" s="1250"/>
      <c r="G8" s="1249">
        <f>+G9+G10+G16</f>
        <v>70539049</v>
      </c>
      <c r="H8" s="1249">
        <f>+H9+H10+H16</f>
        <v>16449753</v>
      </c>
      <c r="I8" s="1251"/>
      <c r="J8" s="1251"/>
    </row>
    <row r="9" spans="1:12" s="1245" customFormat="1" ht="20.100000000000001" customHeight="1">
      <c r="A9" s="1241"/>
      <c r="B9" s="1488" t="s">
        <v>1560</v>
      </c>
      <c r="C9" s="1252">
        <v>0</v>
      </c>
      <c r="D9" s="1252">
        <v>0</v>
      </c>
      <c r="E9" s="1253"/>
      <c r="F9" s="1253"/>
      <c r="G9" s="1252">
        <v>86033</v>
      </c>
      <c r="H9" s="1252">
        <v>0</v>
      </c>
      <c r="I9" s="1253"/>
      <c r="J9" s="1253"/>
      <c r="L9" s="1254"/>
    </row>
    <row r="10" spans="1:12" s="1245" customFormat="1" ht="20.100000000000001" customHeight="1">
      <c r="A10" s="1241"/>
      <c r="B10" s="1489" t="s">
        <v>947</v>
      </c>
      <c r="C10" s="1252">
        <v>1137566</v>
      </c>
      <c r="D10" s="1252">
        <v>1043266</v>
      </c>
      <c r="E10" s="1252">
        <v>1136379</v>
      </c>
      <c r="F10" s="1252">
        <v>1042273</v>
      </c>
      <c r="G10" s="1252">
        <v>17762092</v>
      </c>
      <c r="H10" s="1252">
        <v>12773551</v>
      </c>
      <c r="I10" s="1252">
        <v>17764516</v>
      </c>
      <c r="J10" s="1252">
        <v>12774818</v>
      </c>
    </row>
    <row r="11" spans="1:12" s="1245" customFormat="1" ht="20.100000000000001" customHeight="1">
      <c r="A11" s="1241"/>
      <c r="B11" s="1490" t="s">
        <v>2088</v>
      </c>
      <c r="C11" s="1252">
        <v>0</v>
      </c>
      <c r="D11" s="1252">
        <v>0</v>
      </c>
      <c r="E11" s="1252">
        <v>0</v>
      </c>
      <c r="F11" s="1252">
        <v>0</v>
      </c>
      <c r="G11" s="1252">
        <v>0</v>
      </c>
      <c r="H11" s="1252">
        <v>0</v>
      </c>
      <c r="I11" s="1252">
        <v>0</v>
      </c>
      <c r="J11" s="1252">
        <v>0</v>
      </c>
    </row>
    <row r="12" spans="1:12" s="1245" customFormat="1" ht="20.100000000000001" customHeight="1">
      <c r="A12" s="1241"/>
      <c r="B12" s="1490" t="s">
        <v>2089</v>
      </c>
      <c r="C12" s="1252">
        <v>0</v>
      </c>
      <c r="D12" s="1252">
        <v>0</v>
      </c>
      <c r="E12" s="1252">
        <v>0</v>
      </c>
      <c r="F12" s="1252">
        <v>0</v>
      </c>
      <c r="G12" s="1252">
        <v>0</v>
      </c>
      <c r="H12" s="1252">
        <v>0</v>
      </c>
      <c r="I12" s="1252">
        <v>0</v>
      </c>
      <c r="J12" s="1252">
        <v>0</v>
      </c>
    </row>
    <row r="13" spans="1:12" s="1245" customFormat="1" ht="20.100000000000001" customHeight="1">
      <c r="A13" s="1241"/>
      <c r="B13" s="1490" t="s">
        <v>2090</v>
      </c>
      <c r="C13" s="1252">
        <v>765468</v>
      </c>
      <c r="D13" s="1252">
        <v>666166</v>
      </c>
      <c r="E13" s="1252">
        <v>765468</v>
      </c>
      <c r="F13" s="1252">
        <v>666166</v>
      </c>
      <c r="G13" s="1252">
        <v>12312751</v>
      </c>
      <c r="H13" s="1252">
        <v>11902959</v>
      </c>
      <c r="I13" s="1252">
        <v>12319695</v>
      </c>
      <c r="J13" s="1252">
        <v>11905154</v>
      </c>
    </row>
    <row r="14" spans="1:12" s="1245" customFormat="1" ht="20.100000000000001" customHeight="1">
      <c r="A14" s="1241"/>
      <c r="B14" s="1490" t="s">
        <v>2091</v>
      </c>
      <c r="C14" s="1252">
        <v>32938</v>
      </c>
      <c r="D14" s="1252">
        <v>32938</v>
      </c>
      <c r="E14" s="1252">
        <v>32938</v>
      </c>
      <c r="F14" s="1252">
        <v>32938</v>
      </c>
      <c r="G14" s="1252">
        <v>1975150</v>
      </c>
      <c r="H14" s="1252">
        <v>23492</v>
      </c>
      <c r="I14" s="1252">
        <v>1970819</v>
      </c>
      <c r="J14" s="1252">
        <v>23492</v>
      </c>
    </row>
    <row r="15" spans="1:12" s="1245" customFormat="1" ht="20.100000000000001" customHeight="1">
      <c r="A15" s="1241"/>
      <c r="B15" s="1490" t="s">
        <v>2092</v>
      </c>
      <c r="C15" s="1252">
        <v>336757</v>
      </c>
      <c r="D15" s="1252">
        <v>336757</v>
      </c>
      <c r="E15" s="1252">
        <v>336064</v>
      </c>
      <c r="F15" s="1252">
        <v>336064</v>
      </c>
      <c r="G15" s="1252">
        <v>2726570</v>
      </c>
      <c r="H15" s="1252">
        <v>496101</v>
      </c>
      <c r="I15" s="1252">
        <v>2726817</v>
      </c>
      <c r="J15" s="1252">
        <v>495520</v>
      </c>
    </row>
    <row r="16" spans="1:12" s="1245" customFormat="1" ht="20.100000000000001" customHeight="1">
      <c r="A16" s="1241"/>
      <c r="B16" s="1489" t="s">
        <v>901</v>
      </c>
      <c r="C16" s="1255">
        <f>SUM(C17:C19)</f>
        <v>9321605</v>
      </c>
      <c r="D16" s="1255">
        <f>SUM(D17:D19)</f>
        <v>0</v>
      </c>
      <c r="E16" s="1253"/>
      <c r="F16" s="1253"/>
      <c r="G16" s="1255">
        <f>SUM(G17:G19)</f>
        <v>52690924</v>
      </c>
      <c r="H16" s="1255">
        <f>SUM(H17:H19)</f>
        <v>3676202</v>
      </c>
      <c r="I16" s="1256"/>
      <c r="J16" s="1256"/>
    </row>
    <row r="17" spans="1:12" s="1245" customFormat="1" ht="20.100000000000001" customHeight="1">
      <c r="A17" s="1241"/>
      <c r="B17" s="1491" t="s">
        <v>2093</v>
      </c>
      <c r="C17" s="1252">
        <v>0</v>
      </c>
      <c r="D17" s="1252">
        <v>0</v>
      </c>
      <c r="E17" s="1253"/>
      <c r="F17" s="1253"/>
      <c r="G17" s="1252">
        <v>3430440</v>
      </c>
      <c r="H17" s="1252">
        <v>3130931</v>
      </c>
      <c r="I17" s="1256"/>
      <c r="J17" s="1256"/>
    </row>
    <row r="18" spans="1:12" s="1245" customFormat="1" ht="20.100000000000001" customHeight="1">
      <c r="A18" s="1241"/>
      <c r="B18" s="1491" t="s">
        <v>2094</v>
      </c>
      <c r="C18" s="1252">
        <v>9061854</v>
      </c>
      <c r="D18" s="1252">
        <v>0</v>
      </c>
      <c r="E18" s="1253"/>
      <c r="F18" s="1253"/>
      <c r="G18" s="1252">
        <v>41740048</v>
      </c>
      <c r="H18" s="1252">
        <v>0</v>
      </c>
      <c r="I18" s="1256"/>
      <c r="J18" s="1256"/>
    </row>
    <row r="19" spans="1:12" s="1245" customFormat="1" ht="20.100000000000001" customHeight="1" thickBot="1">
      <c r="A19" s="1241"/>
      <c r="B19" s="1492" t="s">
        <v>2095</v>
      </c>
      <c r="C19" s="1257">
        <v>259751</v>
      </c>
      <c r="D19" s="1257">
        <v>0</v>
      </c>
      <c r="E19" s="1258"/>
      <c r="F19" s="1258"/>
      <c r="G19" s="1257">
        <v>7520436</v>
      </c>
      <c r="H19" s="1257">
        <v>545271</v>
      </c>
      <c r="I19" s="1259"/>
      <c r="J19" s="1259"/>
    </row>
    <row r="20" spans="1:12" s="1288" customFormat="1" ht="42.75" customHeight="1">
      <c r="A20" s="1260"/>
      <c r="B20" s="1710"/>
      <c r="C20" s="1710"/>
      <c r="D20" s="1710"/>
      <c r="E20" s="1710"/>
      <c r="F20" s="1710"/>
      <c r="G20" s="1710"/>
      <c r="H20" s="1710"/>
      <c r="I20" s="1710"/>
      <c r="J20" s="1710"/>
      <c r="K20" s="1286"/>
      <c r="L20" s="1287"/>
    </row>
    <row r="21" spans="1:12" ht="15" customHeight="1">
      <c r="A21" s="663"/>
      <c r="B21" s="831"/>
      <c r="C21" s="831"/>
      <c r="D21" s="831"/>
      <c r="E21" s="831"/>
      <c r="F21" s="831"/>
      <c r="G21" s="831"/>
      <c r="H21" s="831"/>
      <c r="I21" s="831"/>
      <c r="J21" s="831"/>
      <c r="K21" s="831"/>
    </row>
    <row r="22" spans="1:12" s="1245" customFormat="1" ht="31.5" customHeight="1">
      <c r="A22" s="1241"/>
      <c r="B22" s="1395" t="s">
        <v>2096</v>
      </c>
      <c r="C22" s="1708" t="s">
        <v>588</v>
      </c>
      <c r="D22" s="1708"/>
      <c r="E22" s="1708"/>
      <c r="F22" s="1708"/>
      <c r="G22" s="1242"/>
      <c r="H22" s="1244"/>
      <c r="I22" s="1243"/>
      <c r="J22" s="1262"/>
    </row>
    <row r="23" spans="1:12" s="1245" customFormat="1" ht="61.5" customHeight="1">
      <c r="A23" s="1241"/>
      <c r="B23" s="1263"/>
      <c r="C23" s="1712" t="s">
        <v>1561</v>
      </c>
      <c r="D23" s="1712"/>
      <c r="E23" s="1713" t="s">
        <v>2097</v>
      </c>
      <c r="F23" s="1713"/>
      <c r="G23" s="1242"/>
      <c r="H23" s="1244"/>
      <c r="I23" s="1243"/>
      <c r="J23" s="1262"/>
    </row>
    <row r="24" spans="1:12" ht="54.75" customHeight="1">
      <c r="A24" s="663"/>
      <c r="B24" s="684"/>
      <c r="C24" s="897"/>
      <c r="D24" s="1400" t="s">
        <v>2085</v>
      </c>
      <c r="E24" s="897"/>
      <c r="F24" s="1400" t="s">
        <v>2086</v>
      </c>
      <c r="G24" s="666"/>
      <c r="H24" s="685"/>
      <c r="I24" s="683"/>
      <c r="J24" s="683"/>
    </row>
    <row r="25" spans="1:12" s="1245" customFormat="1" ht="20.100000000000001" customHeight="1">
      <c r="A25" s="1241"/>
      <c r="B25" s="1398" t="s">
        <v>2098</v>
      </c>
      <c r="C25" s="1264">
        <v>0</v>
      </c>
      <c r="D25" s="1264">
        <v>0</v>
      </c>
      <c r="E25" s="1264">
        <v>32476</v>
      </c>
      <c r="F25" s="1264">
        <v>32476</v>
      </c>
      <c r="G25" s="1243"/>
      <c r="H25" s="1265"/>
      <c r="I25" s="1262"/>
      <c r="J25" s="1266"/>
    </row>
    <row r="26" spans="1:12" s="1245" customFormat="1" ht="20.100000000000001" customHeight="1">
      <c r="A26" s="1241"/>
      <c r="B26" s="1401" t="s">
        <v>2099</v>
      </c>
      <c r="C26" s="1252">
        <v>0</v>
      </c>
      <c r="D26" s="1252">
        <v>0</v>
      </c>
      <c r="E26" s="1252">
        <v>0</v>
      </c>
      <c r="F26" s="1252">
        <v>0</v>
      </c>
      <c r="G26" s="1243"/>
      <c r="H26" s="1265"/>
      <c r="I26" s="1262"/>
      <c r="J26" s="1266"/>
    </row>
    <row r="27" spans="1:12" s="1245" customFormat="1" ht="20.100000000000001" customHeight="1">
      <c r="A27" s="1241"/>
      <c r="B27" s="1401" t="s">
        <v>1560</v>
      </c>
      <c r="C27" s="1267">
        <v>0</v>
      </c>
      <c r="D27" s="1267">
        <v>0</v>
      </c>
      <c r="E27" s="1267">
        <v>0</v>
      </c>
      <c r="F27" s="1267">
        <v>0</v>
      </c>
      <c r="G27" s="1243"/>
      <c r="H27" s="1265"/>
      <c r="I27" s="1262"/>
      <c r="J27" s="1266"/>
    </row>
    <row r="28" spans="1:12" s="1245" customFormat="1" ht="20.100000000000001" customHeight="1">
      <c r="A28" s="1241"/>
      <c r="B28" s="1401" t="s">
        <v>947</v>
      </c>
      <c r="C28" s="1267">
        <v>0</v>
      </c>
      <c r="D28" s="1267">
        <v>0</v>
      </c>
      <c r="E28" s="1267">
        <v>32476</v>
      </c>
      <c r="F28" s="1267">
        <v>32476</v>
      </c>
      <c r="G28" s="1243"/>
      <c r="H28" s="1265"/>
      <c r="I28" s="1262"/>
      <c r="J28" s="1266"/>
    </row>
    <row r="29" spans="1:12" s="1245" customFormat="1" ht="20.100000000000001" customHeight="1">
      <c r="A29" s="1241"/>
      <c r="B29" s="1399" t="s">
        <v>2088</v>
      </c>
      <c r="C29" s="1267">
        <v>0</v>
      </c>
      <c r="D29" s="1267">
        <v>0</v>
      </c>
      <c r="E29" s="1267">
        <v>0</v>
      </c>
      <c r="F29" s="1267">
        <v>0</v>
      </c>
      <c r="G29" s="1243"/>
      <c r="H29" s="1265"/>
      <c r="I29" s="1262"/>
      <c r="J29" s="1266"/>
    </row>
    <row r="30" spans="1:12" s="1245" customFormat="1" ht="20.100000000000001" customHeight="1">
      <c r="A30" s="1241"/>
      <c r="B30" s="1399" t="s">
        <v>2089</v>
      </c>
      <c r="C30" s="1267">
        <v>0</v>
      </c>
      <c r="D30" s="1267">
        <v>0</v>
      </c>
      <c r="E30" s="1267">
        <v>0</v>
      </c>
      <c r="F30" s="1267">
        <v>0</v>
      </c>
      <c r="G30" s="1243"/>
      <c r="H30" s="1265"/>
      <c r="I30" s="1262"/>
      <c r="J30" s="1266"/>
    </row>
    <row r="31" spans="1:12" s="1245" customFormat="1" ht="20.100000000000001" customHeight="1">
      <c r="A31" s="1241"/>
      <c r="B31" s="1399" t="s">
        <v>2090</v>
      </c>
      <c r="C31" s="1267">
        <v>0</v>
      </c>
      <c r="D31" s="1267">
        <v>0</v>
      </c>
      <c r="E31" s="1267">
        <v>32476</v>
      </c>
      <c r="F31" s="1267">
        <v>32476</v>
      </c>
      <c r="G31" s="1243"/>
      <c r="H31" s="1265"/>
      <c r="I31" s="1262"/>
      <c r="J31" s="1266"/>
    </row>
    <row r="32" spans="1:12" s="1245" customFormat="1" ht="20.100000000000001" customHeight="1">
      <c r="A32" s="1241"/>
      <c r="B32" s="1399" t="s">
        <v>2091</v>
      </c>
      <c r="C32" s="1267">
        <v>0</v>
      </c>
      <c r="D32" s="1267">
        <v>0</v>
      </c>
      <c r="E32" s="1267">
        <v>0</v>
      </c>
      <c r="F32" s="1267">
        <v>0</v>
      </c>
      <c r="G32" s="1243"/>
      <c r="H32" s="1265"/>
      <c r="I32" s="1262"/>
      <c r="J32" s="1266"/>
    </row>
    <row r="33" spans="1:10" s="1245" customFormat="1" ht="20.100000000000001" customHeight="1">
      <c r="A33" s="1241"/>
      <c r="B33" s="1399" t="s">
        <v>2092</v>
      </c>
      <c r="C33" s="1267">
        <v>0</v>
      </c>
      <c r="D33" s="1267">
        <v>0</v>
      </c>
      <c r="E33" s="1267">
        <v>0</v>
      </c>
      <c r="F33" s="1267">
        <v>0</v>
      </c>
      <c r="G33" s="1243"/>
      <c r="H33" s="1265"/>
      <c r="I33" s="1262"/>
      <c r="J33" s="1266"/>
    </row>
    <row r="34" spans="1:10" s="1245" customFormat="1" ht="20.100000000000001" customHeight="1">
      <c r="A34" s="1241"/>
      <c r="B34" s="1402" t="s">
        <v>2100</v>
      </c>
      <c r="C34" s="1267">
        <v>0</v>
      </c>
      <c r="D34" s="1267">
        <v>0</v>
      </c>
      <c r="E34" s="1267">
        <v>0</v>
      </c>
      <c r="F34" s="1267">
        <v>0</v>
      </c>
      <c r="G34" s="1243"/>
      <c r="H34" s="1265"/>
      <c r="I34" s="1262"/>
      <c r="J34" s="1266"/>
    </row>
    <row r="35" spans="1:10" s="1245" customFormat="1" ht="20.100000000000001" customHeight="1">
      <c r="A35" s="1241"/>
      <c r="B35" s="1403" t="s">
        <v>2101</v>
      </c>
      <c r="C35" s="1267">
        <v>0</v>
      </c>
      <c r="D35" s="1267">
        <v>0</v>
      </c>
      <c r="E35" s="1267">
        <v>0</v>
      </c>
      <c r="F35" s="1267">
        <v>0</v>
      </c>
      <c r="G35" s="1243"/>
      <c r="H35" s="1243"/>
      <c r="I35" s="1262"/>
      <c r="J35" s="1266"/>
    </row>
    <row r="36" spans="1:10" s="1245" customFormat="1" ht="35.1" customHeight="1">
      <c r="A36" s="1241"/>
      <c r="B36" s="1404" t="s">
        <v>2102</v>
      </c>
      <c r="C36" s="1267">
        <v>0</v>
      </c>
      <c r="D36" s="1267">
        <v>0</v>
      </c>
      <c r="E36" s="1267">
        <v>0</v>
      </c>
      <c r="F36" s="1267">
        <v>0</v>
      </c>
      <c r="G36" s="1243"/>
      <c r="H36" s="1243"/>
      <c r="I36" s="1262"/>
      <c r="J36" s="1266"/>
    </row>
    <row r="37" spans="1:10" s="1245" customFormat="1" ht="35.1" customHeight="1">
      <c r="A37" s="1241"/>
      <c r="B37" s="1404" t="s">
        <v>2103</v>
      </c>
      <c r="C37" s="1268"/>
      <c r="D37" s="1269"/>
      <c r="E37" s="1264">
        <v>3616373</v>
      </c>
      <c r="F37" s="1264">
        <v>3616373</v>
      </c>
      <c r="G37" s="1243"/>
      <c r="H37" s="1243"/>
      <c r="I37" s="1262"/>
      <c r="J37" s="1266"/>
    </row>
    <row r="38" spans="1:10" s="1245" customFormat="1" ht="35.1" customHeight="1" thickBot="1">
      <c r="A38" s="1241"/>
      <c r="B38" s="1405" t="s">
        <v>2104</v>
      </c>
      <c r="C38" s="1289">
        <f>+C8</f>
        <v>10459171</v>
      </c>
      <c r="D38" s="1289">
        <f>+D8</f>
        <v>1043266</v>
      </c>
      <c r="E38" s="1270"/>
      <c r="F38" s="1271"/>
      <c r="G38" s="1244"/>
      <c r="H38" s="1244"/>
      <c r="I38" s="1262"/>
      <c r="J38" s="1266"/>
    </row>
    <row r="39" spans="1:10" s="1245" customFormat="1" ht="39.75" customHeight="1">
      <c r="A39" s="1260"/>
      <c r="B39" s="1710"/>
      <c r="C39" s="1711"/>
      <c r="D39" s="1711"/>
      <c r="E39" s="1711"/>
      <c r="F39" s="1711"/>
      <c r="G39" s="1290"/>
      <c r="H39" s="1290"/>
      <c r="I39" s="1290"/>
      <c r="J39" s="1290"/>
    </row>
    <row r="40" spans="1:10" ht="41.25" customHeight="1">
      <c r="A40" s="663"/>
      <c r="B40" s="666"/>
      <c r="C40" s="666"/>
      <c r="D40" s="666"/>
      <c r="E40" s="666"/>
      <c r="F40" s="666"/>
      <c r="G40" s="666"/>
      <c r="H40" s="683"/>
      <c r="I40" s="683"/>
      <c r="J40" s="683"/>
    </row>
    <row r="41" spans="1:10" s="1245" customFormat="1" ht="25.5" customHeight="1">
      <c r="A41" s="1241"/>
      <c r="B41" s="1715" t="s">
        <v>2107</v>
      </c>
      <c r="C41" s="1708" t="s">
        <v>588</v>
      </c>
      <c r="D41" s="1708"/>
      <c r="E41" s="1708"/>
      <c r="F41" s="1708"/>
      <c r="G41" s="1242"/>
      <c r="H41" s="1244"/>
      <c r="I41" s="1243"/>
      <c r="J41" s="1262"/>
    </row>
    <row r="42" spans="1:10" ht="58.5" customHeight="1">
      <c r="A42" s="663"/>
      <c r="B42" s="1716"/>
      <c r="C42" s="1714" t="s">
        <v>2105</v>
      </c>
      <c r="D42" s="1714"/>
      <c r="E42" s="1714" t="s">
        <v>2106</v>
      </c>
      <c r="F42" s="1714"/>
      <c r="G42" s="666"/>
      <c r="H42" s="683"/>
      <c r="I42" s="683"/>
      <c r="J42" s="683"/>
    </row>
    <row r="43" spans="1:10" s="1245" customFormat="1" ht="24.95" customHeight="1" thickBot="1">
      <c r="A43" s="1241"/>
      <c r="B43" s="1406" t="s">
        <v>2108</v>
      </c>
      <c r="C43" s="1272"/>
      <c r="D43" s="1272">
        <v>6768487</v>
      </c>
      <c r="E43" s="1272"/>
      <c r="F43" s="1272">
        <v>10056710</v>
      </c>
      <c r="G43" s="1244"/>
      <c r="H43" s="1244"/>
      <c r="I43" s="1244"/>
      <c r="J43" s="1244"/>
    </row>
    <row r="44" spans="1:10" s="1245" customFormat="1" ht="26.25" customHeight="1">
      <c r="A44" s="1241"/>
      <c r="B44" s="1710"/>
      <c r="C44" s="1711"/>
      <c r="D44" s="1711"/>
      <c r="E44" s="1711"/>
      <c r="F44" s="1711"/>
      <c r="G44" s="1273"/>
      <c r="H44" s="1274"/>
      <c r="I44" s="1273"/>
      <c r="J44" s="1273"/>
    </row>
    <row r="45" spans="1:10" s="1245" customFormat="1" ht="15" customHeight="1">
      <c r="A45" s="1241"/>
      <c r="B45" s="1275"/>
      <c r="C45" s="1244"/>
      <c r="D45" s="1244"/>
      <c r="E45" s="1242"/>
      <c r="F45" s="1242"/>
      <c r="G45" s="1273"/>
      <c r="H45" s="1273"/>
      <c r="I45" s="1273"/>
      <c r="J45" s="1273"/>
    </row>
    <row r="46" spans="1:10" s="1245" customFormat="1" ht="15" customHeight="1">
      <c r="A46" s="1241"/>
      <c r="B46" s="1261"/>
      <c r="C46" s="1261"/>
      <c r="D46" s="1261"/>
      <c r="E46" s="1242"/>
      <c r="F46" s="1242"/>
      <c r="G46" s="1273"/>
      <c r="H46" s="1273"/>
      <c r="I46" s="1273"/>
      <c r="J46" s="1273"/>
    </row>
    <row r="47" spans="1:10" s="1245" customFormat="1" ht="15" customHeight="1">
      <c r="A47" s="1241"/>
      <c r="B47" s="1261"/>
      <c r="C47" s="1261"/>
      <c r="D47" s="1261"/>
      <c r="E47" s="1242"/>
      <c r="F47" s="1242"/>
      <c r="G47" s="1273"/>
      <c r="H47" s="1273"/>
      <c r="I47" s="1273"/>
      <c r="J47" s="1273"/>
    </row>
    <row r="48" spans="1:10" s="1245" customFormat="1" ht="15" customHeight="1">
      <c r="A48" s="1241"/>
      <c r="B48" s="1261"/>
      <c r="C48" s="1261"/>
      <c r="D48" s="1261"/>
      <c r="E48" s="1242"/>
      <c r="F48" s="1242"/>
      <c r="G48" s="1276"/>
      <c r="H48" s="1276"/>
      <c r="I48" s="1273"/>
      <c r="J48" s="1273"/>
    </row>
    <row r="49" spans="1:12" s="1245" customFormat="1" ht="15" customHeight="1">
      <c r="A49" s="1241"/>
      <c r="B49" s="1261"/>
      <c r="C49" s="1261"/>
      <c r="D49" s="1261"/>
      <c r="E49" s="1242"/>
      <c r="F49" s="1242"/>
      <c r="G49" s="1277"/>
      <c r="H49" s="1277"/>
      <c r="J49" s="1273"/>
    </row>
    <row r="50" spans="1:12" s="1245" customFormat="1" ht="15" customHeight="1">
      <c r="A50" s="1241"/>
      <c r="B50" s="1261"/>
      <c r="C50" s="1261"/>
      <c r="D50" s="1261"/>
      <c r="E50" s="1242"/>
      <c r="F50" s="1242"/>
      <c r="G50" s="1278"/>
      <c r="H50" s="1279"/>
      <c r="I50" s="1244"/>
      <c r="J50" s="1244"/>
    </row>
    <row r="51" spans="1:12" s="1245" customFormat="1" ht="15" customHeight="1">
      <c r="A51" s="1241"/>
      <c r="B51" s="1261"/>
      <c r="C51" s="1244"/>
      <c r="D51" s="1244"/>
      <c r="E51" s="1242"/>
      <c r="F51" s="1242"/>
      <c r="G51" s="1262"/>
      <c r="H51" s="1266"/>
      <c r="I51" s="1244"/>
      <c r="J51" s="1244"/>
    </row>
    <row r="52" spans="1:12" s="1245" customFormat="1" ht="15" customHeight="1">
      <c r="A52" s="1241"/>
      <c r="B52" s="1280"/>
      <c r="C52" s="1281"/>
      <c r="D52" s="1281"/>
      <c r="E52" s="1282"/>
      <c r="F52" s="1282"/>
      <c r="G52" s="1276"/>
      <c r="H52" s="1276"/>
      <c r="I52" s="1281"/>
      <c r="J52" s="1281"/>
    </row>
    <row r="53" spans="1:12" s="1245" customFormat="1" ht="15" customHeight="1">
      <c r="A53" s="1241"/>
      <c r="B53" s="1280"/>
      <c r="C53" s="1281"/>
      <c r="D53" s="1281"/>
      <c r="E53" s="1282"/>
      <c r="F53" s="1282"/>
      <c r="G53" s="1283"/>
      <c r="J53" s="1281"/>
      <c r="K53" s="1279"/>
      <c r="L53" s="1279"/>
    </row>
    <row r="54" spans="1:12" s="1245" customFormat="1" ht="15" customHeight="1">
      <c r="A54" s="1241"/>
      <c r="B54" s="1280"/>
      <c r="C54" s="1280"/>
      <c r="D54" s="1280"/>
      <c r="E54" s="1282"/>
      <c r="F54" s="1282"/>
      <c r="G54" s="1284"/>
      <c r="H54" s="1285"/>
      <c r="I54" s="1281"/>
      <c r="J54" s="1281"/>
    </row>
    <row r="55" spans="1:12" ht="15" customHeight="1">
      <c r="B55" s="664"/>
      <c r="C55" s="664"/>
      <c r="D55" s="664"/>
      <c r="E55" s="668"/>
      <c r="F55" s="668"/>
      <c r="G55" s="669"/>
      <c r="H55" s="670"/>
      <c r="I55" s="671"/>
      <c r="J55" s="671"/>
    </row>
    <row r="56" spans="1:12" ht="15" customHeight="1">
      <c r="B56" s="664"/>
      <c r="C56" s="664"/>
      <c r="D56" s="664"/>
      <c r="E56" s="668"/>
      <c r="F56" s="668"/>
      <c r="H56" s="670"/>
      <c r="J56" s="671"/>
    </row>
    <row r="57" spans="1:12" ht="15" customHeight="1">
      <c r="B57" s="672"/>
      <c r="C57" s="664"/>
      <c r="D57" s="664"/>
      <c r="E57" s="668"/>
      <c r="F57" s="668"/>
      <c r="G57" s="669"/>
      <c r="H57" s="670"/>
      <c r="I57" s="671"/>
      <c r="J57" s="671"/>
    </row>
    <row r="58" spans="1:12" ht="15" customHeight="1">
      <c r="B58" s="664"/>
      <c r="C58" s="664"/>
      <c r="D58" s="664"/>
      <c r="E58" s="668"/>
      <c r="F58" s="668"/>
      <c r="G58" s="669"/>
      <c r="H58" s="670"/>
      <c r="I58" s="671"/>
      <c r="J58" s="671"/>
    </row>
    <row r="59" spans="1:12" ht="15" customHeight="1">
      <c r="B59" s="664"/>
      <c r="C59" s="664"/>
      <c r="D59" s="664"/>
      <c r="E59" s="668"/>
      <c r="F59" s="668"/>
      <c r="G59" s="669"/>
      <c r="H59" s="670"/>
      <c r="I59" s="671"/>
      <c r="J59" s="671"/>
    </row>
    <row r="60" spans="1:12" ht="15" customHeight="1">
      <c r="B60" s="664"/>
      <c r="C60" s="664"/>
      <c r="D60" s="664"/>
      <c r="E60" s="668"/>
      <c r="F60" s="668"/>
      <c r="G60" s="669"/>
      <c r="H60" s="670"/>
      <c r="I60" s="671"/>
      <c r="J60" s="671"/>
    </row>
    <row r="61" spans="1:12" ht="15" customHeight="1">
      <c r="B61" s="664"/>
      <c r="C61" s="664"/>
      <c r="D61" s="664"/>
      <c r="E61" s="668"/>
      <c r="F61" s="668"/>
      <c r="G61" s="669"/>
      <c r="H61" s="673"/>
      <c r="I61" s="671"/>
      <c r="J61" s="671"/>
    </row>
    <row r="69" spans="1:8" s="677" customFormat="1" ht="15" customHeight="1">
      <c r="A69" s="665"/>
      <c r="B69" s="678"/>
      <c r="C69" s="665"/>
      <c r="D69" s="665"/>
      <c r="E69" s="674"/>
      <c r="F69" s="674"/>
      <c r="G69" s="675"/>
      <c r="H69" s="678"/>
    </row>
    <row r="70" spans="1:8" s="677" customFormat="1" ht="15" customHeight="1">
      <c r="A70" s="665"/>
      <c r="B70" s="679"/>
      <c r="C70" s="665"/>
      <c r="D70" s="665"/>
      <c r="E70" s="674"/>
      <c r="F70" s="674"/>
      <c r="G70" s="675"/>
      <c r="H70" s="679"/>
    </row>
  </sheetData>
  <mergeCells count="15">
    <mergeCell ref="B44:F44"/>
    <mergeCell ref="B20:J20"/>
    <mergeCell ref="B39:F39"/>
    <mergeCell ref="C22:F22"/>
    <mergeCell ref="C23:D23"/>
    <mergeCell ref="E23:F23"/>
    <mergeCell ref="C41:F41"/>
    <mergeCell ref="C42:D42"/>
    <mergeCell ref="E42:F42"/>
    <mergeCell ref="B41:B42"/>
    <mergeCell ref="C5:J5"/>
    <mergeCell ref="C6:D6"/>
    <mergeCell ref="E6:F6"/>
    <mergeCell ref="G6:H6"/>
    <mergeCell ref="I6:J6"/>
  </mergeCells>
  <hyperlinks>
    <hyperlink ref="L4" location="INDEX!B10" display="Back to index" xr:uid="{00000000-0004-0000-4100-000000000000}"/>
  </hyperlinks>
  <printOptions horizontalCentered="1"/>
  <pageMargins left="0.51181102362204722" right="0.51181102362204722" top="0.98425196850393704" bottom="0.78740157480314965" header="0.39370078740157483" footer="0.39370078740157483"/>
  <pageSetup paperSize="9" scale="57" firstPageNumber="139" orientation="portrait" useFirstPageNumber="1" r:id="rId1"/>
  <headerFooter alignWithMargins="0">
    <oddHeader>&amp;R&amp;"FocoMbcp,Regular"&amp;8&amp;KBFBFBFBANCO COMERCIAL PORTUGUÊS  &amp;G
Notas às demonstrações financeiras consolidadas intercalares condensadas</oddHeader>
    <oddFooter>&amp;C&amp;"FocoMbcp,Regular"&amp;8&amp;K575756&amp;P</oddFooter>
  </headerFooter>
  <drawing r:id="rId2"/>
  <legacyDrawingHF r:id="rId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rgb="FFD1005D"/>
  </sheetPr>
  <dimension ref="B1:J52"/>
  <sheetViews>
    <sheetView showGridLines="0" zoomScaleNormal="100" workbookViewId="0">
      <selection activeCell="D1" sqref="D1:H1048576"/>
    </sheetView>
  </sheetViews>
  <sheetFormatPr defaultRowHeight="11.25"/>
  <cols>
    <col min="1" max="1" width="12.7109375" style="22" customWidth="1"/>
    <col min="2" max="2" width="4.7109375" style="22" customWidth="1"/>
    <col min="3" max="3" width="95.7109375" style="22" customWidth="1"/>
    <col min="4" max="8" width="12.7109375" style="22" customWidth="1"/>
    <col min="9" max="9" width="7.42578125" style="22" customWidth="1"/>
    <col min="10" max="10" width="15.7109375" style="22" customWidth="1"/>
    <col min="11" max="16384" width="9.140625" style="22"/>
  </cols>
  <sheetData>
    <row r="1" spans="2:10" ht="15" customHeight="1"/>
    <row r="2" spans="2:10" ht="15" customHeight="1">
      <c r="B2" s="1717" t="s">
        <v>1578</v>
      </c>
      <c r="C2" s="1717"/>
      <c r="D2" s="503"/>
      <c r="E2" s="503"/>
      <c r="F2" s="371"/>
      <c r="G2" s="38"/>
      <c r="H2" s="37"/>
      <c r="I2" s="32"/>
    </row>
    <row r="3" spans="2:10" ht="15" customHeight="1">
      <c r="B3" s="856" t="s">
        <v>1676</v>
      </c>
      <c r="C3" s="840"/>
      <c r="D3" s="840"/>
      <c r="E3" s="840"/>
      <c r="F3" s="840"/>
      <c r="G3" s="505"/>
      <c r="H3" s="505"/>
      <c r="I3" s="32"/>
    </row>
    <row r="4" spans="2:10" ht="15" customHeight="1">
      <c r="B4" s="24"/>
      <c r="C4" s="24"/>
      <c r="D4" s="24"/>
      <c r="E4" s="24"/>
      <c r="G4" s="370"/>
    </row>
    <row r="5" spans="2:10" s="25" customFormat="1" ht="20.100000000000001" customHeight="1">
      <c r="B5" s="222"/>
      <c r="C5" s="223"/>
      <c r="D5" s="1317" t="s">
        <v>2218</v>
      </c>
      <c r="E5" s="544" t="s">
        <v>1037</v>
      </c>
      <c r="F5" s="544" t="s">
        <v>2225</v>
      </c>
      <c r="G5" s="544" t="s">
        <v>585</v>
      </c>
      <c r="H5" s="544" t="s">
        <v>2219</v>
      </c>
      <c r="I5"/>
      <c r="J5" s="1443" t="s">
        <v>2234</v>
      </c>
    </row>
    <row r="6" spans="2:10" s="26" customFormat="1" ht="20.100000000000001" customHeight="1">
      <c r="B6" s="546" t="s">
        <v>1575</v>
      </c>
      <c r="C6" s="502"/>
      <c r="D6" s="1318"/>
      <c r="E6" s="546"/>
      <c r="F6" s="546"/>
      <c r="G6" s="546"/>
      <c r="H6" s="546"/>
      <c r="I6"/>
    </row>
    <row r="7" spans="2:10" s="26" customFormat="1" ht="20.100000000000001" customHeight="1">
      <c r="B7" s="329">
        <v>1</v>
      </c>
      <c r="C7" s="330" t="s">
        <v>1562</v>
      </c>
      <c r="D7" s="1319">
        <v>5428512.8680346506</v>
      </c>
      <c r="E7" s="55">
        <v>5453139.8151593274</v>
      </c>
      <c r="F7" s="55">
        <v>5442597</v>
      </c>
      <c r="G7" s="55">
        <v>5294905.0328780664</v>
      </c>
      <c r="H7" s="55">
        <v>4974060.2053512391</v>
      </c>
      <c r="I7" s="373"/>
    </row>
    <row r="8" spans="2:10" s="26" customFormat="1" ht="24.95" customHeight="1">
      <c r="B8" s="329">
        <v>2</v>
      </c>
      <c r="C8" s="330" t="s">
        <v>1563</v>
      </c>
      <c r="D8" s="1319">
        <v>5405558.2430556938</v>
      </c>
      <c r="E8" s="55">
        <v>5435299.8763839444</v>
      </c>
      <c r="F8" s="55">
        <v>5423337</v>
      </c>
      <c r="G8" s="55">
        <v>5249440.5327543924</v>
      </c>
      <c r="H8" s="55">
        <v>4924117.6747130994</v>
      </c>
      <c r="I8" s="33"/>
    </row>
    <row r="9" spans="2:10" s="26" customFormat="1" ht="20.100000000000001" customHeight="1">
      <c r="B9" s="329">
        <v>3</v>
      </c>
      <c r="C9" s="330" t="s">
        <v>1395</v>
      </c>
      <c r="D9" s="1319">
        <v>5932462.2054653494</v>
      </c>
      <c r="E9" s="55">
        <v>5958132.215935857</v>
      </c>
      <c r="F9" s="55">
        <v>5944502</v>
      </c>
      <c r="G9" s="55">
        <v>5779022.2330699135</v>
      </c>
      <c r="H9" s="55">
        <v>5047969.0011126781</v>
      </c>
    </row>
    <row r="10" spans="2:10" s="26" customFormat="1" ht="20.100000000000001" customHeight="1">
      <c r="B10" s="329">
        <v>4</v>
      </c>
      <c r="C10" s="330" t="s">
        <v>1564</v>
      </c>
      <c r="D10" s="1319">
        <v>5909198.742875142</v>
      </c>
      <c r="E10" s="55">
        <v>5940013.0894556381</v>
      </c>
      <c r="F10" s="55">
        <v>5924953</v>
      </c>
      <c r="G10" s="55">
        <v>5733251.1107639652</v>
      </c>
      <c r="H10" s="55">
        <v>4997668.4649696471</v>
      </c>
      <c r="I10" s="33"/>
    </row>
    <row r="11" spans="2:10" s="26" customFormat="1" ht="20.100000000000001" customHeight="1">
      <c r="B11" s="329">
        <v>5</v>
      </c>
      <c r="C11" s="330" t="s">
        <v>1317</v>
      </c>
      <c r="D11" s="1319">
        <v>6960105.2057184828</v>
      </c>
      <c r="E11" s="55">
        <v>7007898.1814134177</v>
      </c>
      <c r="F11" s="55">
        <v>6558090</v>
      </c>
      <c r="G11" s="55">
        <v>6380114.9632553961</v>
      </c>
      <c r="H11" s="55">
        <v>5618620.6989964666</v>
      </c>
    </row>
    <row r="12" spans="2:10" s="26" customFormat="1" ht="20.100000000000001" customHeight="1">
      <c r="B12" s="329">
        <v>6</v>
      </c>
      <c r="C12" s="330" t="s">
        <v>1565</v>
      </c>
      <c r="D12" s="1319">
        <v>6938635.4882647563</v>
      </c>
      <c r="E12" s="55">
        <v>6991514.3566030599</v>
      </c>
      <c r="F12" s="55">
        <v>6540431</v>
      </c>
      <c r="G12" s="55">
        <v>6335065.6008659024</v>
      </c>
      <c r="H12" s="55">
        <v>5568456.8143710308</v>
      </c>
      <c r="I12" s="33"/>
    </row>
    <row r="13" spans="2:10" s="27" customFormat="1" ht="20.100000000000001" customHeight="1">
      <c r="B13" s="501" t="s">
        <v>1576</v>
      </c>
      <c r="C13" s="501"/>
      <c r="D13" s="1319"/>
      <c r="E13" s="501"/>
      <c r="F13" s="501"/>
      <c r="G13" s="501"/>
      <c r="H13" s="501"/>
    </row>
    <row r="14" spans="2:10" s="26" customFormat="1" ht="20.100000000000001" customHeight="1">
      <c r="B14" s="329">
        <v>7</v>
      </c>
      <c r="C14" s="330" t="s">
        <v>1566</v>
      </c>
      <c r="D14" s="1319">
        <v>45001614.449871927</v>
      </c>
      <c r="E14" s="55">
        <v>44907714.774173684</v>
      </c>
      <c r="F14" s="55">
        <v>44676264</v>
      </c>
      <c r="G14" s="55">
        <v>42488393.528603584</v>
      </c>
      <c r="H14" s="55">
        <v>41855305.178378075</v>
      </c>
    </row>
    <row r="15" spans="2:10" s="26" customFormat="1" ht="20.100000000000001" customHeight="1">
      <c r="B15" s="329">
        <v>8</v>
      </c>
      <c r="C15" s="330" t="s">
        <v>1567</v>
      </c>
      <c r="D15" s="1319">
        <v>44932277.209886692</v>
      </c>
      <c r="E15" s="55">
        <v>44847185.194312289</v>
      </c>
      <c r="F15" s="55">
        <v>44616466</v>
      </c>
      <c r="G15" s="55">
        <v>42415304.309522554</v>
      </c>
      <c r="H15" s="55">
        <v>41769127.554804407</v>
      </c>
      <c r="I15" s="33"/>
    </row>
    <row r="16" spans="2:10" s="26" customFormat="1" ht="20.100000000000001" customHeight="1">
      <c r="B16" s="501" t="s">
        <v>1321</v>
      </c>
      <c r="C16" s="501"/>
      <c r="D16" s="1320"/>
      <c r="E16" s="501"/>
      <c r="F16" s="501"/>
      <c r="G16" s="501"/>
      <c r="H16" s="501"/>
    </row>
    <row r="17" spans="2:9" s="26" customFormat="1" ht="20.100000000000001" customHeight="1">
      <c r="B17" s="329">
        <v>9</v>
      </c>
      <c r="C17" s="330" t="s">
        <v>1568</v>
      </c>
      <c r="D17" s="1321">
        <v>0.12062929151312037</v>
      </c>
      <c r="E17" s="547">
        <v>0.12142991115404997</v>
      </c>
      <c r="F17" s="547">
        <v>0.12182301098408765</v>
      </c>
      <c r="G17" s="547">
        <v>0.12462003368787024</v>
      </c>
      <c r="H17" s="547">
        <v>0.11883942033519747</v>
      </c>
    </row>
    <row r="18" spans="2:9" s="26" customFormat="1" ht="24.95" customHeight="1">
      <c r="B18" s="329">
        <v>10</v>
      </c>
      <c r="C18" s="330" t="s">
        <v>1569</v>
      </c>
      <c r="D18" s="1321">
        <v>0.12030456898067654</v>
      </c>
      <c r="E18" s="547">
        <v>0.12119600935563894</v>
      </c>
      <c r="F18" s="547">
        <v>0.12155460721608924</v>
      </c>
      <c r="G18" s="547">
        <v>0.12376288743437952</v>
      </c>
      <c r="H18" s="547">
        <v>0.11788892809054406</v>
      </c>
    </row>
    <row r="19" spans="2:9" s="26" customFormat="1" ht="20.100000000000001" customHeight="1">
      <c r="B19" s="329">
        <v>11</v>
      </c>
      <c r="C19" s="330" t="s">
        <v>1570</v>
      </c>
      <c r="D19" s="1321">
        <v>0.13182776391441736</v>
      </c>
      <c r="E19" s="320">
        <v>0.13267502579228022</v>
      </c>
      <c r="F19" s="320">
        <v>0.13305727623061767</v>
      </c>
      <c r="G19" s="320">
        <v>0.1360141382888346</v>
      </c>
      <c r="H19" s="320">
        <v>0.12060523700876981</v>
      </c>
    </row>
    <row r="20" spans="2:9" s="26" customFormat="1" ht="24.95" customHeight="1">
      <c r="B20" s="329">
        <v>12</v>
      </c>
      <c r="C20" s="330" t="s">
        <v>1571</v>
      </c>
      <c r="D20" s="1321">
        <v>0.13151344890160405</v>
      </c>
      <c r="E20" s="547">
        <v>0.1324500760464444</v>
      </c>
      <c r="F20" s="547">
        <v>0.13279745195417314</v>
      </c>
      <c r="G20" s="547">
        <v>0.13516939708662676</v>
      </c>
      <c r="H20" s="547">
        <v>0.11964981692309254</v>
      </c>
    </row>
    <row r="21" spans="2:9" s="26" customFormat="1" ht="20.100000000000001" customHeight="1">
      <c r="B21" s="329">
        <v>13</v>
      </c>
      <c r="C21" s="330" t="s">
        <v>1572</v>
      </c>
      <c r="D21" s="1321">
        <v>0.15466345576271412</v>
      </c>
      <c r="E21" s="320">
        <v>0.15605109760436178</v>
      </c>
      <c r="F21" s="320">
        <v>0.14679137002145032</v>
      </c>
      <c r="G21" s="320">
        <v>0.15016136015969261</v>
      </c>
      <c r="H21" s="320">
        <v>0.13423915260087449</v>
      </c>
    </row>
    <row r="22" spans="2:9" s="26" customFormat="1" ht="24.95" customHeight="1">
      <c r="B22" s="329">
        <v>14</v>
      </c>
      <c r="C22" s="330" t="s">
        <v>1573</v>
      </c>
      <c r="D22" s="1321">
        <v>0.15442430072825267</v>
      </c>
      <c r="E22" s="547">
        <v>0.15589639185403667</v>
      </c>
      <c r="F22" s="547">
        <v>0.14659231414697882</v>
      </c>
      <c r="G22" s="547">
        <v>0.14935801366969403</v>
      </c>
      <c r="H22" s="547">
        <v>0.13331513345747464</v>
      </c>
    </row>
    <row r="23" spans="2:9" s="26" customFormat="1" ht="20.100000000000001" customHeight="1">
      <c r="B23" s="501" t="s">
        <v>1577</v>
      </c>
      <c r="C23" s="501"/>
      <c r="D23" s="1320"/>
      <c r="E23" s="501"/>
      <c r="F23" s="501"/>
      <c r="G23" s="501"/>
      <c r="H23" s="501"/>
    </row>
    <row r="24" spans="2:9" s="26" customFormat="1" ht="20.100000000000001" customHeight="1">
      <c r="B24" s="329">
        <v>15</v>
      </c>
      <c r="C24" s="330" t="s">
        <v>1363</v>
      </c>
      <c r="D24" s="1293">
        <v>86268721.927600011</v>
      </c>
      <c r="E24" s="55">
        <v>85691523.978200004</v>
      </c>
      <c r="F24" s="55">
        <v>84843494</v>
      </c>
      <c r="G24" s="55">
        <v>80974635.843309999</v>
      </c>
      <c r="H24" s="55">
        <v>80554958.118450001</v>
      </c>
    </row>
    <row r="25" spans="2:9" s="26" customFormat="1" ht="20.100000000000001" customHeight="1">
      <c r="B25" s="329">
        <v>16</v>
      </c>
      <c r="C25" s="330" t="s">
        <v>1369</v>
      </c>
      <c r="D25" s="1322">
        <v>6.88E-2</v>
      </c>
      <c r="E25" s="117">
        <v>6.9500000000000006E-2</v>
      </c>
      <c r="F25" s="117">
        <v>7.0099999999999996E-2</v>
      </c>
      <c r="G25" s="117">
        <v>7.1400000000000005E-2</v>
      </c>
      <c r="H25" s="117">
        <v>6.2700000000000006E-2</v>
      </c>
    </row>
    <row r="26" spans="2:9" s="26" customFormat="1" ht="20.100000000000001" customHeight="1" thickBot="1">
      <c r="B26" s="331">
        <v>17</v>
      </c>
      <c r="C26" s="312" t="s">
        <v>1574</v>
      </c>
      <c r="D26" s="1323">
        <v>6.8500000000000005E-2</v>
      </c>
      <c r="E26" s="1119">
        <v>6.9900000000000004E-2</v>
      </c>
      <c r="F26" s="1119">
        <v>6.9900000000000004E-2</v>
      </c>
      <c r="G26" s="1119">
        <v>7.0900000000000005E-2</v>
      </c>
      <c r="H26" s="1119">
        <v>6.2E-2</v>
      </c>
    </row>
    <row r="27" spans="2:9" s="26" customFormat="1" ht="12" thickTop="1">
      <c r="B27" s="28"/>
      <c r="C27" s="29"/>
      <c r="D27" s="29"/>
      <c r="E27" s="29"/>
      <c r="F27" s="30"/>
      <c r="G27" s="30"/>
      <c r="H27" s="30"/>
      <c r="I27" s="30"/>
    </row>
    <row r="28" spans="2:9" s="26" customFormat="1" ht="15" customHeight="1">
      <c r="B28" s="28"/>
      <c r="C28" s="29"/>
      <c r="D28" s="29"/>
      <c r="E28" s="29"/>
      <c r="F28" s="30"/>
      <c r="G28"/>
      <c r="H28" s="30"/>
      <c r="I28" s="30"/>
    </row>
    <row r="29" spans="2:9" ht="15" customHeight="1">
      <c r="B29" s="23"/>
      <c r="C29" s="23"/>
      <c r="D29" s="23"/>
      <c r="E29" s="23"/>
      <c r="F29" s="23"/>
      <c r="G29"/>
      <c r="H29" s="23"/>
      <c r="I29" s="23"/>
    </row>
    <row r="30" spans="2:9" ht="15" customHeight="1">
      <c r="B30" s="23"/>
      <c r="C30" s="23"/>
      <c r="D30" s="23"/>
      <c r="E30" s="23"/>
      <c r="F30" s="23"/>
      <c r="G30" s="23"/>
      <c r="H30" s="23"/>
      <c r="I30" s="23"/>
    </row>
    <row r="31" spans="2:9" ht="15" customHeight="1">
      <c r="B31" s="23"/>
      <c r="C31" s="23"/>
      <c r="D31" s="23"/>
      <c r="E31" s="23"/>
      <c r="F31" s="23"/>
      <c r="G31" s="23"/>
      <c r="H31" s="23"/>
      <c r="I31" s="23"/>
    </row>
    <row r="32" spans="2:9" ht="15" customHeight="1">
      <c r="B32" s="23"/>
      <c r="C32" s="23"/>
      <c r="D32" s="23"/>
      <c r="E32" s="23"/>
      <c r="F32" s="23"/>
      <c r="G32" s="23"/>
      <c r="H32" s="23"/>
      <c r="I32" s="23"/>
    </row>
    <row r="33" spans="2:9" ht="15" customHeight="1">
      <c r="B33" s="23"/>
      <c r="C33" s="23"/>
      <c r="D33" s="23"/>
      <c r="E33" s="23"/>
      <c r="F33" s="23"/>
      <c r="G33" s="23"/>
      <c r="H33" s="23"/>
      <c r="I33" s="23"/>
    </row>
    <row r="34" spans="2:9" ht="15" customHeight="1">
      <c r="B34" s="23"/>
      <c r="C34" s="23"/>
      <c r="D34" s="23"/>
      <c r="E34" s="23"/>
      <c r="F34" s="23"/>
      <c r="G34" s="23"/>
      <c r="H34" s="23"/>
      <c r="I34" s="23"/>
    </row>
    <row r="35" spans="2:9" ht="15" customHeight="1">
      <c r="B35" s="23"/>
      <c r="C35" s="23"/>
      <c r="D35" s="23"/>
      <c r="E35" s="23"/>
      <c r="F35" s="23"/>
      <c r="G35" s="23"/>
      <c r="H35" s="23"/>
      <c r="I35" s="23"/>
    </row>
    <row r="36" spans="2:9" ht="15" customHeight="1">
      <c r="B36" s="23"/>
      <c r="C36" s="23"/>
      <c r="D36" s="23"/>
      <c r="E36" s="23"/>
      <c r="F36" s="23"/>
      <c r="G36" s="23"/>
      <c r="H36" s="23"/>
      <c r="I36" s="23"/>
    </row>
    <row r="37" spans="2:9" ht="15" customHeight="1">
      <c r="B37" s="23"/>
      <c r="C37" s="23"/>
      <c r="D37" s="23"/>
      <c r="E37" s="23"/>
      <c r="F37" s="23"/>
      <c r="G37" s="23"/>
      <c r="H37" s="23"/>
      <c r="I37" s="23"/>
    </row>
    <row r="38" spans="2:9" ht="15" customHeight="1">
      <c r="B38" s="23"/>
      <c r="C38" s="23"/>
      <c r="D38" s="23"/>
      <c r="E38" s="23"/>
      <c r="F38" s="23"/>
      <c r="G38" s="23"/>
      <c r="H38" s="23"/>
      <c r="I38" s="23"/>
    </row>
    <row r="39" spans="2:9" ht="15" customHeight="1">
      <c r="B39" s="23"/>
      <c r="C39" s="23"/>
      <c r="D39" s="23"/>
      <c r="E39" s="23"/>
      <c r="F39" s="23"/>
      <c r="G39" s="23"/>
      <c r="H39" s="23"/>
      <c r="I39" s="23"/>
    </row>
    <row r="40" spans="2:9" ht="15" customHeight="1">
      <c r="B40" s="23"/>
      <c r="C40" s="23"/>
      <c r="D40" s="23"/>
      <c r="E40" s="23"/>
      <c r="F40" s="23"/>
      <c r="G40" s="23"/>
      <c r="H40" s="23"/>
      <c r="I40" s="23"/>
    </row>
    <row r="41" spans="2:9" ht="15" customHeight="1">
      <c r="B41" s="23"/>
      <c r="C41" s="23"/>
      <c r="D41" s="23"/>
      <c r="E41" s="23"/>
      <c r="F41" s="23"/>
      <c r="G41" s="23"/>
      <c r="H41" s="23"/>
      <c r="I41" s="23"/>
    </row>
    <row r="42" spans="2:9" ht="15" customHeight="1">
      <c r="B42" s="23"/>
      <c r="C42" s="23"/>
      <c r="D42" s="23"/>
      <c r="E42" s="23"/>
      <c r="F42" s="23"/>
      <c r="G42" s="23"/>
      <c r="H42" s="23"/>
      <c r="I42" s="23"/>
    </row>
    <row r="43" spans="2:9" ht="15" customHeight="1">
      <c r="B43" s="23"/>
      <c r="C43" s="23"/>
      <c r="D43" s="23"/>
      <c r="E43" s="23"/>
      <c r="F43" s="23"/>
      <c r="G43" s="23"/>
      <c r="H43" s="23"/>
      <c r="I43" s="23"/>
    </row>
    <row r="44" spans="2:9" ht="15" customHeight="1">
      <c r="B44" s="23"/>
      <c r="C44" s="23"/>
      <c r="D44" s="23"/>
      <c r="E44" s="23"/>
      <c r="F44" s="23"/>
      <c r="G44" s="23"/>
      <c r="H44" s="23"/>
      <c r="I44" s="23"/>
    </row>
    <row r="45" spans="2:9" ht="15" customHeight="1">
      <c r="B45" s="23"/>
      <c r="C45" s="23"/>
      <c r="D45" s="23"/>
      <c r="E45" s="23"/>
      <c r="F45" s="23"/>
      <c r="G45" s="23"/>
      <c r="H45" s="23"/>
      <c r="I45" s="23"/>
    </row>
    <row r="46" spans="2:9" ht="15" customHeight="1">
      <c r="B46" s="23"/>
      <c r="C46" s="23"/>
      <c r="D46" s="23"/>
      <c r="E46" s="23"/>
      <c r="F46" s="23"/>
      <c r="G46" s="23"/>
      <c r="H46" s="23"/>
      <c r="I46" s="23"/>
    </row>
    <row r="47" spans="2:9" ht="15" customHeight="1">
      <c r="B47" s="23"/>
      <c r="C47" s="23"/>
      <c r="D47" s="23"/>
      <c r="E47" s="23"/>
      <c r="F47" s="23"/>
      <c r="G47" s="23"/>
      <c r="H47" s="23"/>
      <c r="I47" s="23"/>
    </row>
    <row r="48" spans="2:9" ht="15" customHeight="1">
      <c r="B48" s="23"/>
      <c r="C48" s="23"/>
      <c r="D48" s="23"/>
      <c r="E48" s="23"/>
      <c r="F48" s="23"/>
      <c r="G48" s="23"/>
      <c r="H48" s="23"/>
      <c r="I48" s="23"/>
    </row>
    <row r="49" spans="2:9" ht="15" customHeight="1">
      <c r="B49" s="23"/>
      <c r="C49" s="23"/>
      <c r="D49" s="23"/>
      <c r="E49" s="23"/>
      <c r="F49" s="23"/>
      <c r="G49" s="23"/>
      <c r="H49" s="23"/>
      <c r="I49" s="23"/>
    </row>
    <row r="50" spans="2:9" ht="15" customHeight="1">
      <c r="B50" s="23"/>
      <c r="C50" s="23"/>
      <c r="D50" s="23"/>
      <c r="E50" s="23"/>
      <c r="F50" s="23"/>
      <c r="G50" s="23"/>
      <c r="H50" s="23"/>
      <c r="I50" s="23"/>
    </row>
    <row r="51" spans="2:9" ht="15" customHeight="1">
      <c r="B51" s="23"/>
      <c r="C51" s="23"/>
      <c r="D51" s="23"/>
      <c r="E51" s="23"/>
      <c r="F51" s="23"/>
      <c r="G51" s="23"/>
      <c r="H51" s="23"/>
      <c r="I51" s="23"/>
    </row>
    <row r="52" spans="2:9" ht="15" customHeight="1">
      <c r="B52" s="23"/>
      <c r="C52" s="23"/>
      <c r="D52" s="23"/>
      <c r="E52" s="23"/>
      <c r="F52" s="23"/>
      <c r="G52" s="23"/>
      <c r="H52" s="23"/>
      <c r="I52" s="23"/>
    </row>
  </sheetData>
  <mergeCells count="1">
    <mergeCell ref="B2:C2"/>
  </mergeCells>
  <hyperlinks>
    <hyperlink ref="J5" location="INDEX!B10" display="Back to index" xr:uid="{00000000-0004-0000-4200-000000000000}"/>
  </hyperlinks>
  <pageMargins left="0.7" right="0.7" top="0.75" bottom="0.75" header="0.3" footer="0.3"/>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rgb="FFD1005D"/>
  </sheetPr>
  <dimension ref="B1:G113"/>
  <sheetViews>
    <sheetView showZeros="0" zoomScaleNormal="100" workbookViewId="0">
      <selection activeCell="D1" sqref="D1:E1048576"/>
    </sheetView>
  </sheetViews>
  <sheetFormatPr defaultRowHeight="11.25"/>
  <cols>
    <col min="1" max="1" width="12.7109375" style="22" customWidth="1"/>
    <col min="2" max="2" width="4.7109375" style="22" customWidth="1"/>
    <col min="3" max="3" width="94.85546875" style="22" customWidth="1"/>
    <col min="4" max="4" width="16.7109375" style="22" customWidth="1"/>
    <col min="5" max="5" width="35.7109375" style="22" customWidth="1"/>
    <col min="6" max="6" width="9.140625" style="22"/>
    <col min="7" max="7" width="16.85546875" style="22" customWidth="1"/>
    <col min="8" max="16384" width="9.140625" style="22"/>
  </cols>
  <sheetData>
    <row r="1" spans="2:7" ht="15" customHeight="1"/>
    <row r="2" spans="2:7" ht="15" customHeight="1">
      <c r="B2" s="1638" t="s">
        <v>1675</v>
      </c>
      <c r="C2" s="1638"/>
      <c r="D2" s="1638"/>
    </row>
    <row r="3" spans="2:7" ht="15" customHeight="1">
      <c r="B3" s="856"/>
      <c r="C3" s="24"/>
      <c r="D3" s="24"/>
      <c r="E3" s="369"/>
      <c r="G3" s="1443" t="s">
        <v>2234</v>
      </c>
    </row>
    <row r="4" spans="2:7" ht="35.1" customHeight="1">
      <c r="B4" s="856" t="s">
        <v>1676</v>
      </c>
      <c r="C4" s="132"/>
      <c r="D4" s="224"/>
      <c r="E4" s="224" t="s">
        <v>2237</v>
      </c>
    </row>
    <row r="5" spans="2:7" ht="23.25" customHeight="1">
      <c r="B5" s="1718" t="s">
        <v>1665</v>
      </c>
      <c r="C5" s="1718"/>
      <c r="D5" s="1718"/>
      <c r="E5" s="1718"/>
    </row>
    <row r="6" spans="2:7" ht="15" customHeight="1">
      <c r="B6" s="862">
        <v>1</v>
      </c>
      <c r="C6" s="332" t="s">
        <v>1579</v>
      </c>
      <c r="D6" s="96">
        <v>4738358.6756500006</v>
      </c>
      <c r="E6" s="55" t="s">
        <v>40</v>
      </c>
    </row>
    <row r="7" spans="2:7" ht="15" customHeight="1">
      <c r="B7" s="862"/>
      <c r="C7" s="1390" t="s">
        <v>1580</v>
      </c>
      <c r="D7" s="96">
        <v>4741470.6671200003</v>
      </c>
      <c r="E7" s="55" t="s">
        <v>41</v>
      </c>
    </row>
    <row r="8" spans="2:7" ht="15" customHeight="1">
      <c r="B8" s="862"/>
      <c r="C8" s="1390" t="s">
        <v>1580</v>
      </c>
      <c r="D8" s="96"/>
      <c r="E8" s="55" t="s">
        <v>41</v>
      </c>
    </row>
    <row r="9" spans="2:7" ht="15" customHeight="1">
      <c r="B9" s="862"/>
      <c r="C9" s="1390" t="s">
        <v>1580</v>
      </c>
      <c r="D9" s="96"/>
      <c r="E9" s="55" t="s">
        <v>41</v>
      </c>
    </row>
    <row r="10" spans="2:7" ht="15" customHeight="1">
      <c r="B10" s="862">
        <v>2</v>
      </c>
      <c r="C10" s="332" t="s">
        <v>1581</v>
      </c>
      <c r="D10" s="96">
        <v>596364.22901000001</v>
      </c>
      <c r="E10" s="333" t="s">
        <v>437</v>
      </c>
    </row>
    <row r="11" spans="2:7" ht="15" customHeight="1">
      <c r="B11" s="862">
        <v>3</v>
      </c>
      <c r="C11" s="332" t="s">
        <v>1582</v>
      </c>
      <c r="D11" s="96">
        <v>79993.697950000293</v>
      </c>
      <c r="E11" s="333" t="s">
        <v>3</v>
      </c>
    </row>
    <row r="12" spans="2:7" ht="15" customHeight="1">
      <c r="B12" s="862" t="s">
        <v>4</v>
      </c>
      <c r="C12" s="332" t="s">
        <v>1583</v>
      </c>
      <c r="D12" s="333">
        <v>0</v>
      </c>
      <c r="E12" s="333" t="s">
        <v>5</v>
      </c>
    </row>
    <row r="13" spans="2:7" ht="24.95" customHeight="1">
      <c r="B13" s="862">
        <v>4</v>
      </c>
      <c r="C13" s="332" t="s">
        <v>1584</v>
      </c>
      <c r="D13" s="55">
        <v>0</v>
      </c>
      <c r="E13" s="55" t="s">
        <v>6</v>
      </c>
    </row>
    <row r="14" spans="2:7" ht="15" customHeight="1">
      <c r="B14" s="862">
        <v>5</v>
      </c>
      <c r="C14" s="332" t="s">
        <v>1585</v>
      </c>
      <c r="D14" s="96">
        <v>789478.0218300001</v>
      </c>
      <c r="E14" s="55">
        <v>84</v>
      </c>
    </row>
    <row r="15" spans="2:7" ht="15" customHeight="1">
      <c r="B15" s="862" t="s">
        <v>7</v>
      </c>
      <c r="C15" s="332" t="s">
        <v>1586</v>
      </c>
      <c r="D15" s="96">
        <v>144311.74503999998</v>
      </c>
      <c r="E15" s="55" t="s">
        <v>8</v>
      </c>
    </row>
    <row r="16" spans="2:7" ht="20.100000000000001" customHeight="1">
      <c r="B16" s="863">
        <v>6</v>
      </c>
      <c r="C16" s="225" t="s">
        <v>1587</v>
      </c>
      <c r="D16" s="226">
        <f>+D6+D10+D11+D12+D13+D14+D15</f>
        <v>6348506.3694800008</v>
      </c>
      <c r="E16" s="227" t="s">
        <v>42</v>
      </c>
    </row>
    <row r="17" spans="2:5" ht="21.75" customHeight="1">
      <c r="B17" s="1718" t="s">
        <v>1666</v>
      </c>
      <c r="C17" s="1718"/>
      <c r="D17" s="1718"/>
      <c r="E17" s="1718"/>
    </row>
    <row r="18" spans="2:5" ht="15" customHeight="1">
      <c r="B18" s="862">
        <v>7</v>
      </c>
      <c r="C18" s="332" t="s">
        <v>1588</v>
      </c>
      <c r="D18" s="97">
        <v>-14711.69787</v>
      </c>
      <c r="E18" s="55" t="s">
        <v>9</v>
      </c>
    </row>
    <row r="19" spans="2:5" ht="15" customHeight="1">
      <c r="B19" s="862">
        <v>8</v>
      </c>
      <c r="C19" s="332" t="s">
        <v>1589</v>
      </c>
      <c r="D19" s="97">
        <v>-294159.06786000001</v>
      </c>
      <c r="E19" s="55" t="s">
        <v>43</v>
      </c>
    </row>
    <row r="20" spans="2:5" ht="15" customHeight="1">
      <c r="B20" s="862">
        <v>9</v>
      </c>
      <c r="C20" s="332" t="s">
        <v>1590</v>
      </c>
      <c r="D20" s="97">
        <v>0</v>
      </c>
      <c r="E20" s="55"/>
    </row>
    <row r="21" spans="2:5" ht="24.95" customHeight="1">
      <c r="B21" s="862">
        <v>10</v>
      </c>
      <c r="C21" s="332" t="s">
        <v>1591</v>
      </c>
      <c r="D21" s="97">
        <v>-120295.47259999999</v>
      </c>
      <c r="E21" s="55" t="s">
        <v>44</v>
      </c>
    </row>
    <row r="22" spans="2:5" ht="15" customHeight="1">
      <c r="B22" s="862">
        <v>11</v>
      </c>
      <c r="C22" s="332" t="s">
        <v>1592</v>
      </c>
      <c r="D22" s="97">
        <v>44360.608229999998</v>
      </c>
      <c r="E22" s="55" t="s">
        <v>45</v>
      </c>
    </row>
    <row r="23" spans="2:5" ht="15" customHeight="1">
      <c r="B23" s="862">
        <v>12</v>
      </c>
      <c r="C23" s="332" t="s">
        <v>1593</v>
      </c>
      <c r="D23" s="97">
        <v>-129544.6762</v>
      </c>
      <c r="E23" s="55" t="s">
        <v>46</v>
      </c>
    </row>
    <row r="24" spans="2:5" ht="15" customHeight="1">
      <c r="B24" s="862">
        <v>13</v>
      </c>
      <c r="C24" s="332" t="s">
        <v>1594</v>
      </c>
      <c r="D24" s="1145">
        <v>0</v>
      </c>
      <c r="E24" s="55" t="s">
        <v>10</v>
      </c>
    </row>
    <row r="25" spans="2:5" ht="15" customHeight="1">
      <c r="B25" s="862">
        <v>14</v>
      </c>
      <c r="C25" s="332" t="s">
        <v>1595</v>
      </c>
      <c r="D25" s="97">
        <v>-90.429550000000006</v>
      </c>
      <c r="E25" s="55" t="s">
        <v>11</v>
      </c>
    </row>
    <row r="26" spans="2:5" ht="15" customHeight="1">
      <c r="B26" s="862">
        <v>15</v>
      </c>
      <c r="C26" s="332" t="s">
        <v>1596</v>
      </c>
      <c r="D26" s="97">
        <v>-10528.92799</v>
      </c>
      <c r="E26" s="55" t="s">
        <v>47</v>
      </c>
    </row>
    <row r="27" spans="2:5" ht="15" customHeight="1">
      <c r="B27" s="864">
        <v>16</v>
      </c>
      <c r="C27" s="334" t="s">
        <v>1597</v>
      </c>
      <c r="D27" s="1170">
        <v>-33.428129999999996</v>
      </c>
      <c r="E27" s="282" t="s">
        <v>48</v>
      </c>
    </row>
    <row r="28" spans="2:5" ht="24.95" customHeight="1">
      <c r="B28" s="862">
        <v>17</v>
      </c>
      <c r="C28" s="332" t="s">
        <v>1598</v>
      </c>
      <c r="D28" s="1145">
        <v>0</v>
      </c>
      <c r="E28" s="55" t="s">
        <v>49</v>
      </c>
    </row>
    <row r="29" spans="2:5" ht="24.95" customHeight="1">
      <c r="B29" s="862">
        <v>18</v>
      </c>
      <c r="C29" s="332" t="s">
        <v>1599</v>
      </c>
      <c r="D29" s="1145">
        <v>0</v>
      </c>
      <c r="E29" s="55" t="s">
        <v>50</v>
      </c>
    </row>
    <row r="30" spans="2:5" ht="24.95" customHeight="1">
      <c r="B30" s="862">
        <v>19</v>
      </c>
      <c r="C30" s="332" t="s">
        <v>1600</v>
      </c>
      <c r="D30" s="1145">
        <v>0</v>
      </c>
      <c r="E30" s="55" t="s">
        <v>51</v>
      </c>
    </row>
    <row r="31" spans="2:5" ht="15" customHeight="1">
      <c r="B31" s="862">
        <v>20</v>
      </c>
      <c r="C31" s="332" t="s">
        <v>2226</v>
      </c>
      <c r="D31" s="1145"/>
      <c r="E31" s="55"/>
    </row>
    <row r="32" spans="2:5" ht="24.95" customHeight="1">
      <c r="B32" s="862" t="s">
        <v>12</v>
      </c>
      <c r="C32" s="332" t="s">
        <v>1601</v>
      </c>
      <c r="D32" s="1145">
        <v>0</v>
      </c>
      <c r="E32" s="55" t="s">
        <v>13</v>
      </c>
    </row>
    <row r="33" spans="2:5" ht="15" customHeight="1">
      <c r="B33" s="862" t="s">
        <v>14</v>
      </c>
      <c r="C33" s="1390" t="s">
        <v>1602</v>
      </c>
      <c r="D33" s="1145">
        <v>0</v>
      </c>
      <c r="E33" s="55" t="s">
        <v>15</v>
      </c>
    </row>
    <row r="34" spans="2:5" ht="15" customHeight="1">
      <c r="B34" s="862" t="s">
        <v>16</v>
      </c>
      <c r="C34" s="1390" t="s">
        <v>1603</v>
      </c>
      <c r="D34" s="1145">
        <v>0</v>
      </c>
      <c r="E34" s="55" t="s">
        <v>17</v>
      </c>
    </row>
    <row r="35" spans="2:5" ht="15" customHeight="1">
      <c r="B35" s="862" t="s">
        <v>18</v>
      </c>
      <c r="C35" s="1390" t="s">
        <v>1604</v>
      </c>
      <c r="D35" s="1145">
        <v>0</v>
      </c>
      <c r="E35" s="55" t="s">
        <v>19</v>
      </c>
    </row>
    <row r="36" spans="2:5" ht="24.95" customHeight="1">
      <c r="B36" s="862">
        <v>21</v>
      </c>
      <c r="C36" s="332" t="s">
        <v>1605</v>
      </c>
      <c r="D36" s="97">
        <v>-174266.33650999999</v>
      </c>
      <c r="E36" s="55" t="s">
        <v>52</v>
      </c>
    </row>
    <row r="37" spans="2:5" ht="15" customHeight="1">
      <c r="B37" s="862">
        <v>22</v>
      </c>
      <c r="C37" s="332" t="s">
        <v>1606</v>
      </c>
      <c r="D37" s="97">
        <v>-124680.99214</v>
      </c>
      <c r="E37" s="55" t="s">
        <v>20</v>
      </c>
    </row>
    <row r="38" spans="2:5" ht="24.95" customHeight="1">
      <c r="B38" s="862">
        <v>23</v>
      </c>
      <c r="C38" s="1390" t="s">
        <v>1607</v>
      </c>
      <c r="D38" s="97">
        <v>-48530.791585794745</v>
      </c>
      <c r="E38" s="55" t="s">
        <v>53</v>
      </c>
    </row>
    <row r="39" spans="2:5" ht="15" customHeight="1">
      <c r="B39" s="862">
        <v>24</v>
      </c>
      <c r="C39" s="332" t="s">
        <v>2226</v>
      </c>
      <c r="D39" s="97">
        <v>0</v>
      </c>
      <c r="E39" s="55"/>
    </row>
    <row r="40" spans="2:5" ht="15" customHeight="1">
      <c r="B40" s="862">
        <v>25</v>
      </c>
      <c r="C40" s="1390" t="s">
        <v>1608</v>
      </c>
      <c r="D40" s="97">
        <f>D37-D38</f>
        <v>-76150.20055420525</v>
      </c>
      <c r="E40" s="55" t="s">
        <v>52</v>
      </c>
    </row>
    <row r="41" spans="2:5" ht="15" customHeight="1">
      <c r="B41" s="862" t="s">
        <v>21</v>
      </c>
      <c r="C41" s="332" t="s">
        <v>1609</v>
      </c>
      <c r="D41" s="1145">
        <v>0</v>
      </c>
      <c r="E41" s="55" t="s">
        <v>54</v>
      </c>
    </row>
    <row r="42" spans="2:5" ht="15" customHeight="1">
      <c r="B42" s="862" t="s">
        <v>22</v>
      </c>
      <c r="C42" s="332" t="s">
        <v>1610</v>
      </c>
      <c r="D42" s="1145"/>
      <c r="E42" s="55" t="s">
        <v>23</v>
      </c>
    </row>
    <row r="43" spans="2:5" ht="15" customHeight="1">
      <c r="B43" s="862">
        <v>27</v>
      </c>
      <c r="C43" s="332" t="s">
        <v>1611</v>
      </c>
      <c r="D43" s="1145">
        <v>0</v>
      </c>
      <c r="E43" s="55" t="s">
        <v>79</v>
      </c>
    </row>
    <row r="44" spans="2:5" ht="15" customHeight="1">
      <c r="B44" s="862" t="s">
        <v>589</v>
      </c>
      <c r="C44" s="332" t="s">
        <v>1142</v>
      </c>
      <c r="D44" s="108">
        <v>-109230.01881000001</v>
      </c>
      <c r="E44" s="55"/>
    </row>
    <row r="45" spans="2:5" ht="20.100000000000001" customHeight="1">
      <c r="B45" s="865">
        <v>28</v>
      </c>
      <c r="C45" s="228" t="s">
        <v>1612</v>
      </c>
      <c r="D45" s="229">
        <f>SUM(D18:D32)+D36+D37+SUM(D41:D44)</f>
        <v>-933180.43943000003</v>
      </c>
      <c r="E45" s="230" t="s">
        <v>55</v>
      </c>
    </row>
    <row r="46" spans="2:5" ht="20.100000000000001" customHeight="1">
      <c r="B46" s="866">
        <v>29</v>
      </c>
      <c r="C46" s="232" t="s">
        <v>1613</v>
      </c>
      <c r="D46" s="233">
        <f>+D16+D45</f>
        <v>5415325.9300500005</v>
      </c>
      <c r="E46" s="244" t="s">
        <v>163</v>
      </c>
    </row>
    <row r="47" spans="2:5" ht="24.95" customHeight="1">
      <c r="B47" s="1718" t="s">
        <v>1667</v>
      </c>
      <c r="C47" s="1718"/>
      <c r="D47" s="1718"/>
      <c r="E47" s="1718"/>
    </row>
    <row r="48" spans="2:5" ht="15" customHeight="1">
      <c r="B48" s="862">
        <v>30</v>
      </c>
      <c r="C48" s="332" t="s">
        <v>1579</v>
      </c>
      <c r="D48" s="96">
        <v>399999.98</v>
      </c>
      <c r="E48" s="55" t="s">
        <v>24</v>
      </c>
    </row>
    <row r="49" spans="2:5" ht="15" customHeight="1">
      <c r="B49" s="862">
        <v>31</v>
      </c>
      <c r="C49" s="1390" t="s">
        <v>1614</v>
      </c>
      <c r="D49" s="96">
        <f>+D48</f>
        <v>399999.98</v>
      </c>
      <c r="E49" s="55"/>
    </row>
    <row r="50" spans="2:5" ht="15" customHeight="1">
      <c r="B50" s="862">
        <v>32</v>
      </c>
      <c r="C50" s="1390" t="s">
        <v>1615</v>
      </c>
      <c r="D50" s="96">
        <v>0</v>
      </c>
      <c r="E50" s="55"/>
    </row>
    <row r="51" spans="2:5" ht="24.95" customHeight="1">
      <c r="B51" s="862">
        <v>33</v>
      </c>
      <c r="C51" s="332" t="s">
        <v>1616</v>
      </c>
      <c r="D51" s="55">
        <v>0</v>
      </c>
      <c r="E51" s="55" t="s">
        <v>25</v>
      </c>
    </row>
    <row r="52" spans="2:5" ht="24.95" customHeight="1">
      <c r="B52" s="862">
        <v>34</v>
      </c>
      <c r="C52" s="332" t="s">
        <v>1617</v>
      </c>
      <c r="D52" s="96">
        <v>103640.51981999999</v>
      </c>
      <c r="E52" s="55" t="s">
        <v>56</v>
      </c>
    </row>
    <row r="53" spans="2:5" ht="15" customHeight="1">
      <c r="B53" s="867">
        <v>35</v>
      </c>
      <c r="C53" s="1390" t="s">
        <v>1618</v>
      </c>
      <c r="D53" s="96">
        <v>0</v>
      </c>
      <c r="E53" s="55" t="s">
        <v>25</v>
      </c>
    </row>
    <row r="54" spans="2:5" ht="20.100000000000001" customHeight="1">
      <c r="B54" s="866">
        <v>36</v>
      </c>
      <c r="C54" s="231" t="s">
        <v>1619</v>
      </c>
      <c r="D54" s="233">
        <f>+D48+D51+D52</f>
        <v>503640.49981999997</v>
      </c>
      <c r="E54" s="230" t="s">
        <v>57</v>
      </c>
    </row>
    <row r="55" spans="2:5" ht="24.95" customHeight="1">
      <c r="B55" s="1718" t="s">
        <v>1668</v>
      </c>
      <c r="C55" s="1718"/>
      <c r="D55" s="1718"/>
      <c r="E55" s="1718"/>
    </row>
    <row r="56" spans="2:5" ht="15" customHeight="1">
      <c r="B56" s="862">
        <v>37</v>
      </c>
      <c r="C56" s="332" t="s">
        <v>1620</v>
      </c>
      <c r="D56" s="1145">
        <v>0</v>
      </c>
      <c r="E56" s="55" t="s">
        <v>58</v>
      </c>
    </row>
    <row r="57" spans="2:5" ht="24.95" customHeight="1">
      <c r="B57" s="862">
        <v>38</v>
      </c>
      <c r="C57" s="332" t="s">
        <v>1621</v>
      </c>
      <c r="D57" s="1145">
        <v>0</v>
      </c>
      <c r="E57" s="55" t="s">
        <v>59</v>
      </c>
    </row>
    <row r="58" spans="2:5" ht="24.95" customHeight="1">
      <c r="B58" s="862">
        <v>39</v>
      </c>
      <c r="C58" s="332" t="s">
        <v>1622</v>
      </c>
      <c r="D58" s="1145">
        <v>0</v>
      </c>
      <c r="E58" s="55" t="s">
        <v>60</v>
      </c>
    </row>
    <row r="59" spans="2:5" ht="24.95" customHeight="1">
      <c r="B59" s="862">
        <v>40</v>
      </c>
      <c r="C59" s="332" t="s">
        <v>1623</v>
      </c>
      <c r="D59" s="1145">
        <v>0</v>
      </c>
      <c r="E59" s="55" t="s">
        <v>61</v>
      </c>
    </row>
    <row r="60" spans="2:5" ht="15" customHeight="1">
      <c r="B60" s="862">
        <v>41</v>
      </c>
      <c r="C60" s="332" t="s">
        <v>2226</v>
      </c>
      <c r="D60" s="1145"/>
      <c r="E60" s="55"/>
    </row>
    <row r="61" spans="2:5" ht="15" customHeight="1">
      <c r="B61" s="862">
        <v>42</v>
      </c>
      <c r="C61" s="332" t="s">
        <v>1624</v>
      </c>
      <c r="D61" s="1145">
        <v>0</v>
      </c>
      <c r="E61" s="55" t="s">
        <v>26</v>
      </c>
    </row>
    <row r="62" spans="2:5" ht="15" customHeight="1">
      <c r="B62" s="862" t="s">
        <v>590</v>
      </c>
      <c r="C62" s="332" t="s">
        <v>1628</v>
      </c>
      <c r="D62" s="1368">
        <v>0</v>
      </c>
      <c r="E62" s="55"/>
    </row>
    <row r="63" spans="2:5" ht="20.100000000000001" customHeight="1">
      <c r="B63" s="865">
        <v>43</v>
      </c>
      <c r="C63" s="235" t="s">
        <v>1625</v>
      </c>
      <c r="D63" s="1146">
        <f>SUM(D56:D62)</f>
        <v>0</v>
      </c>
      <c r="E63" s="236" t="s">
        <v>62</v>
      </c>
    </row>
    <row r="64" spans="2:5" ht="20.100000000000001" customHeight="1">
      <c r="B64" s="865">
        <v>44</v>
      </c>
      <c r="C64" s="235" t="s">
        <v>1626</v>
      </c>
      <c r="D64" s="1172">
        <f>+D54-D63</f>
        <v>503640.49981999997</v>
      </c>
      <c r="E64" s="236" t="s">
        <v>164</v>
      </c>
    </row>
    <row r="65" spans="2:5" ht="20.100000000000001" customHeight="1">
      <c r="B65" s="866">
        <v>45</v>
      </c>
      <c r="C65" s="232" t="s">
        <v>1627</v>
      </c>
      <c r="D65" s="1324">
        <f>+D46+D64</f>
        <v>5918966.4298700001</v>
      </c>
      <c r="E65" s="234" t="s">
        <v>63</v>
      </c>
    </row>
    <row r="66" spans="2:5" ht="24.95" customHeight="1">
      <c r="B66" s="1718" t="s">
        <v>1669</v>
      </c>
      <c r="C66" s="1718"/>
      <c r="D66" s="1718"/>
      <c r="E66" s="1718"/>
    </row>
    <row r="67" spans="2:5" ht="15" customHeight="1">
      <c r="B67" s="862">
        <v>46</v>
      </c>
      <c r="C67" s="332" t="s">
        <v>1579</v>
      </c>
      <c r="D67" s="1145">
        <v>821703.81072000007</v>
      </c>
      <c r="E67" s="55" t="s">
        <v>27</v>
      </c>
    </row>
    <row r="68" spans="2:5" ht="24.95" customHeight="1">
      <c r="B68" s="862">
        <v>47</v>
      </c>
      <c r="C68" s="332" t="s">
        <v>1629</v>
      </c>
      <c r="D68" s="1145">
        <v>0</v>
      </c>
      <c r="E68" s="55" t="s">
        <v>28</v>
      </c>
    </row>
    <row r="69" spans="2:5" ht="24.95" customHeight="1">
      <c r="B69" s="862">
        <v>48</v>
      </c>
      <c r="C69" s="332" t="s">
        <v>1630</v>
      </c>
      <c r="D69" s="1145">
        <v>269777.56630000001</v>
      </c>
      <c r="E69" s="55" t="s">
        <v>64</v>
      </c>
    </row>
    <row r="70" spans="2:5" ht="15" customHeight="1">
      <c r="B70" s="862">
        <v>49</v>
      </c>
      <c r="C70" s="1390" t="s">
        <v>1631</v>
      </c>
      <c r="D70" s="97">
        <v>0</v>
      </c>
      <c r="E70" s="55" t="s">
        <v>28</v>
      </c>
    </row>
    <row r="71" spans="2:5" ht="15" customHeight="1">
      <c r="B71" s="862">
        <v>50</v>
      </c>
      <c r="C71" s="332" t="s">
        <v>1632</v>
      </c>
      <c r="D71" s="1145">
        <v>0</v>
      </c>
      <c r="E71" s="55" t="s">
        <v>29</v>
      </c>
    </row>
    <row r="72" spans="2:5" ht="20.100000000000001" customHeight="1">
      <c r="B72" s="868">
        <v>51</v>
      </c>
      <c r="C72" s="237" t="s">
        <v>1633</v>
      </c>
      <c r="D72" s="1325">
        <f>+D67+D68+D69+D71</f>
        <v>1091481.37702</v>
      </c>
      <c r="E72" s="227"/>
    </row>
    <row r="73" spans="2:5" ht="24.95" customHeight="1">
      <c r="B73" s="1718" t="s">
        <v>1670</v>
      </c>
      <c r="C73" s="1718"/>
      <c r="D73" s="1718"/>
      <c r="E73" s="1718"/>
    </row>
    <row r="74" spans="2:5" ht="15" customHeight="1">
      <c r="B74" s="862">
        <v>52</v>
      </c>
      <c r="C74" s="332" t="s">
        <v>1634</v>
      </c>
      <c r="D74" s="1145">
        <v>0</v>
      </c>
      <c r="E74" s="55" t="s">
        <v>65</v>
      </c>
    </row>
    <row r="75" spans="2:5" ht="24.95" customHeight="1">
      <c r="B75" s="862">
        <v>53</v>
      </c>
      <c r="C75" s="332" t="s">
        <v>1635</v>
      </c>
      <c r="D75" s="1145">
        <v>0</v>
      </c>
      <c r="E75" s="55" t="s">
        <v>66</v>
      </c>
    </row>
    <row r="76" spans="2:5" ht="24.95" customHeight="1">
      <c r="B76" s="862">
        <v>54</v>
      </c>
      <c r="C76" s="332" t="s">
        <v>1636</v>
      </c>
      <c r="D76" s="1145">
        <v>0</v>
      </c>
      <c r="E76" s="55" t="s">
        <v>67</v>
      </c>
    </row>
    <row r="77" spans="2:5" ht="24.95" customHeight="1">
      <c r="B77" s="862">
        <v>55</v>
      </c>
      <c r="C77" s="332" t="s">
        <v>1637</v>
      </c>
      <c r="D77" s="1145">
        <v>-58800</v>
      </c>
      <c r="E77" s="55" t="s">
        <v>68</v>
      </c>
    </row>
    <row r="78" spans="2:5" ht="15" customHeight="1">
      <c r="B78" s="862">
        <v>56</v>
      </c>
      <c r="C78" s="332" t="s">
        <v>2226</v>
      </c>
      <c r="D78" s="97">
        <v>0</v>
      </c>
      <c r="E78" s="55"/>
    </row>
    <row r="79" spans="2:5" ht="20.100000000000001" customHeight="1">
      <c r="B79" s="865">
        <v>57</v>
      </c>
      <c r="C79" s="235" t="s">
        <v>1638</v>
      </c>
      <c r="D79" s="1172">
        <f>SUM(D74:D78)</f>
        <v>-58800</v>
      </c>
      <c r="E79" s="236" t="s">
        <v>69</v>
      </c>
    </row>
    <row r="80" spans="2:5" ht="20.100000000000001" customHeight="1">
      <c r="B80" s="865">
        <v>58</v>
      </c>
      <c r="C80" s="235" t="s">
        <v>1639</v>
      </c>
      <c r="D80" s="1172">
        <f>+D72+D79</f>
        <v>1032681.37702</v>
      </c>
      <c r="E80" s="236" t="s">
        <v>165</v>
      </c>
    </row>
    <row r="81" spans="2:5" ht="20.100000000000001" customHeight="1">
      <c r="B81" s="865">
        <v>59</v>
      </c>
      <c r="C81" s="235" t="s">
        <v>1640</v>
      </c>
      <c r="D81" s="1172">
        <f>+D65+D80</f>
        <v>6951647.8068899997</v>
      </c>
      <c r="E81" s="236" t="s">
        <v>70</v>
      </c>
    </row>
    <row r="82" spans="2:5" ht="20.100000000000001" customHeight="1">
      <c r="B82" s="869">
        <v>60</v>
      </c>
      <c r="C82" s="241" t="s">
        <v>1641</v>
      </c>
      <c r="D82" s="1326">
        <v>44942031.309643969</v>
      </c>
      <c r="E82" s="242"/>
    </row>
    <row r="83" spans="2:5" ht="24.95" customHeight="1">
      <c r="B83" s="1718" t="s">
        <v>1671</v>
      </c>
      <c r="C83" s="1718"/>
      <c r="D83" s="1718"/>
      <c r="E83" s="1718"/>
    </row>
    <row r="84" spans="2:5" ht="20.100000000000001" customHeight="1">
      <c r="B84" s="865">
        <v>61</v>
      </c>
      <c r="C84" s="235" t="s">
        <v>1642</v>
      </c>
      <c r="D84" s="1327">
        <f>+D46/D82</f>
        <v>0.12049579808129283</v>
      </c>
      <c r="E84" s="236" t="s">
        <v>71</v>
      </c>
    </row>
    <row r="85" spans="2:5" ht="20.100000000000001" customHeight="1">
      <c r="B85" s="865">
        <v>62</v>
      </c>
      <c r="C85" s="235" t="s">
        <v>1643</v>
      </c>
      <c r="D85" s="1327">
        <f>+D65/D82</f>
        <v>0.13170224525654378</v>
      </c>
      <c r="E85" s="236" t="s">
        <v>72</v>
      </c>
    </row>
    <row r="86" spans="2:5" ht="20.100000000000001" customHeight="1">
      <c r="B86" s="865">
        <v>63</v>
      </c>
      <c r="C86" s="235" t="s">
        <v>1644</v>
      </c>
      <c r="D86" s="1327">
        <f>+D81/D82</f>
        <v>0.15468032049984948</v>
      </c>
      <c r="E86" s="236" t="s">
        <v>30</v>
      </c>
    </row>
    <row r="87" spans="2:5" ht="63.75" customHeight="1">
      <c r="B87" s="870">
        <v>64</v>
      </c>
      <c r="C87" s="238" t="s">
        <v>1645</v>
      </c>
      <c r="D87" s="1328">
        <v>9.6322350122066913E-2</v>
      </c>
      <c r="E87" s="239" t="s">
        <v>73</v>
      </c>
    </row>
    <row r="88" spans="2:5" ht="20.100000000000001" customHeight="1">
      <c r="B88" s="865">
        <v>65</v>
      </c>
      <c r="C88" s="1391" t="s">
        <v>1646</v>
      </c>
      <c r="D88" s="1327">
        <v>2.5033144441011936E-2</v>
      </c>
      <c r="E88" s="236"/>
    </row>
    <row r="89" spans="2:5" ht="20.100000000000001" customHeight="1">
      <c r="B89" s="871">
        <v>66</v>
      </c>
      <c r="C89" s="1392" t="s">
        <v>1647</v>
      </c>
      <c r="D89" s="1329">
        <v>3.423401490319324E-5</v>
      </c>
      <c r="E89" s="240"/>
    </row>
    <row r="90" spans="2:5" ht="20.100000000000001" customHeight="1">
      <c r="B90" s="865">
        <v>67</v>
      </c>
      <c r="C90" s="1391" t="s">
        <v>1648</v>
      </c>
      <c r="D90" s="1330">
        <v>0</v>
      </c>
      <c r="E90" s="236"/>
    </row>
    <row r="91" spans="2:5" ht="35.1" customHeight="1">
      <c r="B91" s="865" t="s">
        <v>31</v>
      </c>
      <c r="C91" s="1391" t="s">
        <v>1649</v>
      </c>
      <c r="D91" s="1327">
        <v>3.7549716661517902E-3</v>
      </c>
      <c r="E91" s="236"/>
    </row>
    <row r="92" spans="2:5" ht="35.1" customHeight="1">
      <c r="B92" s="865">
        <v>68</v>
      </c>
      <c r="C92" s="235" t="s">
        <v>1650</v>
      </c>
      <c r="D92" s="1331">
        <v>7.5729559136764393E-2</v>
      </c>
      <c r="E92" s="236" t="s">
        <v>32</v>
      </c>
    </row>
    <row r="93" spans="2:5" ht="20.100000000000001" customHeight="1">
      <c r="B93" s="865">
        <v>69</v>
      </c>
      <c r="C93" s="235" t="s">
        <v>1651</v>
      </c>
      <c r="D93" s="1172"/>
      <c r="E93" s="236"/>
    </row>
    <row r="94" spans="2:5" ht="20.100000000000001" customHeight="1">
      <c r="B94" s="865">
        <v>70</v>
      </c>
      <c r="C94" s="235" t="s">
        <v>1651</v>
      </c>
      <c r="D94" s="1172"/>
      <c r="E94" s="236"/>
    </row>
    <row r="95" spans="2:5" ht="20.100000000000001" customHeight="1">
      <c r="B95" s="869">
        <v>71</v>
      </c>
      <c r="C95" s="241" t="s">
        <v>1651</v>
      </c>
      <c r="D95" s="1326"/>
      <c r="E95" s="243"/>
    </row>
    <row r="96" spans="2:5" ht="20.100000000000001" customHeight="1">
      <c r="B96" s="1718" t="s">
        <v>1672</v>
      </c>
      <c r="C96" s="1718"/>
      <c r="D96" s="1718"/>
      <c r="E96" s="1718"/>
    </row>
    <row r="97" spans="2:5" ht="24.95" customHeight="1">
      <c r="B97" s="862">
        <v>72</v>
      </c>
      <c r="C97" s="332" t="s">
        <v>1652</v>
      </c>
      <c r="D97" s="1332">
        <v>40840.144799999995</v>
      </c>
      <c r="E97" s="335" t="s">
        <v>74</v>
      </c>
    </row>
    <row r="98" spans="2:5" ht="24.95" customHeight="1">
      <c r="B98" s="862">
        <v>73</v>
      </c>
      <c r="C98" s="332" t="s">
        <v>1653</v>
      </c>
      <c r="D98" s="1145">
        <v>371122.44297000003</v>
      </c>
      <c r="E98" s="55" t="s">
        <v>75</v>
      </c>
    </row>
    <row r="99" spans="2:5" ht="15" customHeight="1">
      <c r="B99" s="862">
        <v>74</v>
      </c>
      <c r="C99" s="332" t="s">
        <v>2226</v>
      </c>
      <c r="D99" s="97">
        <v>0</v>
      </c>
      <c r="E99" s="55"/>
    </row>
    <row r="100" spans="2:5" ht="24.95" customHeight="1">
      <c r="B100" s="872">
        <v>75</v>
      </c>
      <c r="C100" s="336" t="s">
        <v>1654</v>
      </c>
      <c r="D100" s="99">
        <v>582332.32015140995</v>
      </c>
      <c r="E100" s="63" t="s">
        <v>76</v>
      </c>
    </row>
    <row r="101" spans="2:5" ht="20.100000000000001" customHeight="1">
      <c r="B101" s="1718" t="s">
        <v>1673</v>
      </c>
      <c r="C101" s="1718"/>
      <c r="D101" s="1718"/>
      <c r="E101" s="1718"/>
    </row>
    <row r="102" spans="2:5" ht="24.95" customHeight="1">
      <c r="B102" s="862">
        <v>76</v>
      </c>
      <c r="C102" s="332" t="s">
        <v>1655</v>
      </c>
      <c r="D102" s="1333">
        <v>0</v>
      </c>
      <c r="E102" s="333" t="s">
        <v>33</v>
      </c>
    </row>
    <row r="103" spans="2:5" ht="15" customHeight="1">
      <c r="B103" s="862">
        <v>77</v>
      </c>
      <c r="C103" s="332" t="s">
        <v>1656</v>
      </c>
      <c r="D103" s="1333">
        <v>164651.10254000002</v>
      </c>
      <c r="E103" s="333" t="s">
        <v>33</v>
      </c>
    </row>
    <row r="104" spans="2:5" ht="24.95" customHeight="1">
      <c r="B104" s="862">
        <v>78</v>
      </c>
      <c r="C104" s="332" t="s">
        <v>1657</v>
      </c>
      <c r="D104" s="1333">
        <v>0</v>
      </c>
      <c r="E104" s="333" t="s">
        <v>33</v>
      </c>
    </row>
    <row r="105" spans="2:5" ht="15" customHeight="1">
      <c r="B105" s="872">
        <v>79</v>
      </c>
      <c r="C105" s="336" t="s">
        <v>1658</v>
      </c>
      <c r="D105" s="1334">
        <v>154568.98000998</v>
      </c>
      <c r="E105" s="338" t="s">
        <v>33</v>
      </c>
    </row>
    <row r="106" spans="2:5" ht="24.95" customHeight="1">
      <c r="B106" s="1718" t="s">
        <v>1674</v>
      </c>
      <c r="C106" s="1718"/>
      <c r="D106" s="1718"/>
      <c r="E106" s="1718"/>
    </row>
    <row r="107" spans="2:5" ht="15" customHeight="1">
      <c r="B107" s="862">
        <v>80</v>
      </c>
      <c r="C107" s="332" t="s">
        <v>1659</v>
      </c>
      <c r="D107" s="96"/>
      <c r="E107" s="55" t="s">
        <v>34</v>
      </c>
    </row>
    <row r="108" spans="2:5" ht="15" customHeight="1">
      <c r="B108" s="864">
        <v>81</v>
      </c>
      <c r="C108" s="334" t="s">
        <v>1660</v>
      </c>
      <c r="D108" s="286"/>
      <c r="E108" s="282" t="s">
        <v>34</v>
      </c>
    </row>
    <row r="109" spans="2:5" ht="15" customHeight="1">
      <c r="B109" s="862">
        <v>82</v>
      </c>
      <c r="C109" s="332" t="s">
        <v>1661</v>
      </c>
      <c r="D109" s="96"/>
      <c r="E109" s="55" t="s">
        <v>35</v>
      </c>
    </row>
    <row r="110" spans="2:5" ht="15" customHeight="1">
      <c r="B110" s="862">
        <v>83</v>
      </c>
      <c r="C110" s="332" t="s">
        <v>1662</v>
      </c>
      <c r="D110" s="96"/>
      <c r="E110" s="55" t="s">
        <v>35</v>
      </c>
    </row>
    <row r="111" spans="2:5" ht="15" customHeight="1">
      <c r="B111" s="862">
        <v>84</v>
      </c>
      <c r="C111" s="332" t="s">
        <v>1663</v>
      </c>
      <c r="D111" s="96"/>
      <c r="E111" s="55" t="s">
        <v>36</v>
      </c>
    </row>
    <row r="112" spans="2:5" ht="15" customHeight="1" thickBot="1">
      <c r="B112" s="873">
        <v>85</v>
      </c>
      <c r="C112" s="339" t="s">
        <v>1664</v>
      </c>
      <c r="D112" s="287"/>
      <c r="E112" s="340" t="s">
        <v>36</v>
      </c>
    </row>
    <row r="113" spans="5:5" ht="13.5" thickTop="1">
      <c r="E113"/>
    </row>
  </sheetData>
  <mergeCells count="11">
    <mergeCell ref="B2:D2"/>
    <mergeCell ref="B5:E5"/>
    <mergeCell ref="B17:E17"/>
    <mergeCell ref="B47:E47"/>
    <mergeCell ref="B55:E55"/>
    <mergeCell ref="B106:E106"/>
    <mergeCell ref="B66:E66"/>
    <mergeCell ref="B73:E73"/>
    <mergeCell ref="B83:E83"/>
    <mergeCell ref="B96:E96"/>
    <mergeCell ref="B101:E101"/>
  </mergeCells>
  <hyperlinks>
    <hyperlink ref="G3" location="INDEX!B10" display="Back to index" xr:uid="{00000000-0004-0000-4300-000000000000}"/>
  </hyperlinks>
  <pageMargins left="0.7" right="0.7" top="0.75" bottom="0.75" header="0.3" footer="0.3"/>
  <pageSetup paperSize="9" orientation="portrait" r:id="rId1"/>
  <ignoredErrors>
    <ignoredError sqref="E102:E105" numberStoredAsText="1"/>
  </ignoredError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rgb="FFD1005D"/>
  </sheetPr>
  <dimension ref="B2:R67"/>
  <sheetViews>
    <sheetView showGridLines="0" showZeros="0" topLeftCell="D1" zoomScaleNormal="100" workbookViewId="0">
      <selection activeCell="D1" sqref="D1:R1048576"/>
    </sheetView>
  </sheetViews>
  <sheetFormatPr defaultRowHeight="15" customHeight="1"/>
  <cols>
    <col min="1" max="1" width="12.7109375" style="899" customWidth="1"/>
    <col min="2" max="2" width="4.7109375" style="899" customWidth="1"/>
    <col min="3" max="3" width="28.7109375" style="899" customWidth="1"/>
    <col min="4" max="8" width="15.7109375" style="899" customWidth="1"/>
    <col min="9" max="9" width="15.7109375" style="899" customWidth="1" collapsed="1"/>
    <col min="10" max="13" width="15.7109375" style="899" customWidth="1"/>
    <col min="14" max="14" width="15.7109375" style="899" customWidth="1" collapsed="1"/>
    <col min="15" max="18" width="15.7109375" style="899" customWidth="1"/>
    <col min="19" max="16384" width="9.140625" style="899"/>
  </cols>
  <sheetData>
    <row r="2" spans="2:18" ht="15" customHeight="1">
      <c r="B2" s="1719"/>
      <c r="C2" s="1719"/>
      <c r="D2" s="1719"/>
      <c r="E2" s="1719"/>
      <c r="F2" s="1719"/>
      <c r="G2" s="1719"/>
      <c r="H2" s="1719"/>
      <c r="I2" s="1719"/>
      <c r="J2" s="898"/>
      <c r="M2"/>
    </row>
    <row r="3" spans="2:18" ht="15" customHeight="1">
      <c r="B3" s="1720" t="s">
        <v>2024</v>
      </c>
      <c r="C3" s="1720"/>
      <c r="D3" s="1720"/>
      <c r="E3" s="1720"/>
      <c r="F3" s="1720"/>
      <c r="G3" s="1720"/>
      <c r="I3" s="1443" t="s">
        <v>2234</v>
      </c>
      <c r="M3"/>
    </row>
    <row r="5" spans="2:18" s="903" customFormat="1" ht="15" customHeight="1">
      <c r="B5" s="900"/>
      <c r="C5" s="901"/>
      <c r="D5" s="902" t="s">
        <v>37</v>
      </c>
      <c r="E5" s="902" t="s">
        <v>38</v>
      </c>
      <c r="F5" s="902" t="s">
        <v>39</v>
      </c>
      <c r="G5" s="902" t="s">
        <v>463</v>
      </c>
      <c r="H5" s="902" t="s">
        <v>464</v>
      </c>
      <c r="I5" s="902" t="s">
        <v>465</v>
      </c>
      <c r="J5" s="902" t="s">
        <v>466</v>
      </c>
      <c r="K5" s="902" t="s">
        <v>467</v>
      </c>
      <c r="L5" s="902" t="s">
        <v>468</v>
      </c>
      <c r="M5" s="902" t="s">
        <v>469</v>
      </c>
      <c r="N5" s="902" t="s">
        <v>470</v>
      </c>
      <c r="O5" s="902" t="s">
        <v>471</v>
      </c>
      <c r="P5" s="902" t="s">
        <v>472</v>
      </c>
      <c r="Q5" s="902" t="s">
        <v>473</v>
      </c>
      <c r="R5" s="902" t="s">
        <v>474</v>
      </c>
    </row>
    <row r="6" spans="2:18" s="909" customFormat="1" ht="24.95" customHeight="1">
      <c r="B6" s="904">
        <v>1</v>
      </c>
      <c r="C6" s="905" t="s">
        <v>1677</v>
      </c>
      <c r="D6" s="906" t="s">
        <v>591</v>
      </c>
      <c r="E6" s="906" t="s">
        <v>591</v>
      </c>
      <c r="F6" s="906" t="s">
        <v>591</v>
      </c>
      <c r="G6" s="906" t="s">
        <v>591</v>
      </c>
      <c r="H6" s="906" t="s">
        <v>591</v>
      </c>
      <c r="I6" s="907" t="s">
        <v>591</v>
      </c>
      <c r="J6" s="907" t="s">
        <v>591</v>
      </c>
      <c r="K6" s="907" t="s">
        <v>591</v>
      </c>
      <c r="L6" s="907" t="s">
        <v>511</v>
      </c>
      <c r="M6" s="907" t="s">
        <v>591</v>
      </c>
      <c r="N6" s="908" t="s">
        <v>591</v>
      </c>
      <c r="O6" s="908" t="s">
        <v>504</v>
      </c>
      <c r="P6" s="908" t="s">
        <v>592</v>
      </c>
      <c r="Q6" s="908" t="s">
        <v>591</v>
      </c>
      <c r="R6" s="908" t="s">
        <v>591</v>
      </c>
    </row>
    <row r="7" spans="2:18" s="909" customFormat="1" ht="24.95" customHeight="1">
      <c r="B7" s="910">
        <v>2</v>
      </c>
      <c r="C7" s="911" t="s">
        <v>1678</v>
      </c>
      <c r="D7" s="912" t="s">
        <v>593</v>
      </c>
      <c r="E7" s="912" t="s">
        <v>594</v>
      </c>
      <c r="F7" s="912" t="s">
        <v>595</v>
      </c>
      <c r="G7" s="912" t="s">
        <v>596</v>
      </c>
      <c r="H7" s="912" t="s">
        <v>597</v>
      </c>
      <c r="I7" s="912" t="s">
        <v>598</v>
      </c>
      <c r="J7" s="912" t="s">
        <v>599</v>
      </c>
      <c r="K7" s="912" t="s">
        <v>600</v>
      </c>
      <c r="L7" s="912" t="s">
        <v>601</v>
      </c>
      <c r="M7" s="912" t="s">
        <v>602</v>
      </c>
      <c r="N7" s="913" t="s">
        <v>603</v>
      </c>
      <c r="O7" s="913" t="s">
        <v>604</v>
      </c>
      <c r="P7" s="913" t="s">
        <v>605</v>
      </c>
      <c r="Q7" s="913" t="s">
        <v>606</v>
      </c>
      <c r="R7" s="913" t="s">
        <v>607</v>
      </c>
    </row>
    <row r="8" spans="2:18" s="909" customFormat="1" ht="24.95" customHeight="1">
      <c r="B8" s="910">
        <v>3</v>
      </c>
      <c r="C8" s="911" t="s">
        <v>1679</v>
      </c>
      <c r="D8" s="912" t="s">
        <v>2025</v>
      </c>
      <c r="E8" s="912" t="s">
        <v>2025</v>
      </c>
      <c r="F8" s="912" t="s">
        <v>2025</v>
      </c>
      <c r="G8" s="912" t="s">
        <v>2025</v>
      </c>
      <c r="H8" s="912" t="s">
        <v>2025</v>
      </c>
      <c r="I8" s="912" t="s">
        <v>1719</v>
      </c>
      <c r="J8" s="912" t="s">
        <v>1719</v>
      </c>
      <c r="K8" s="912" t="s">
        <v>1719</v>
      </c>
      <c r="L8" s="912" t="s">
        <v>2026</v>
      </c>
      <c r="M8" s="912" t="s">
        <v>2025</v>
      </c>
      <c r="N8" s="913" t="s">
        <v>2025</v>
      </c>
      <c r="O8" s="913" t="s">
        <v>2027</v>
      </c>
      <c r="P8" s="913" t="s">
        <v>2027</v>
      </c>
      <c r="Q8" s="913" t="s">
        <v>2025</v>
      </c>
      <c r="R8" s="913" t="s">
        <v>1719</v>
      </c>
    </row>
    <row r="9" spans="2:18" s="918" customFormat="1" ht="24.95" customHeight="1">
      <c r="B9" s="914" t="s">
        <v>1680</v>
      </c>
      <c r="C9" s="915"/>
      <c r="D9" s="916"/>
      <c r="E9" s="916"/>
      <c r="F9" s="916"/>
      <c r="G9" s="916"/>
      <c r="H9" s="916"/>
      <c r="I9" s="917"/>
      <c r="J9" s="917"/>
      <c r="K9" s="917"/>
      <c r="L9" s="917"/>
      <c r="M9" s="917"/>
      <c r="N9" s="916"/>
      <c r="O9" s="916"/>
      <c r="P9" s="916"/>
      <c r="Q9" s="916"/>
      <c r="R9" s="916"/>
    </row>
    <row r="10" spans="2:18" s="909" customFormat="1" ht="24.95" customHeight="1">
      <c r="B10" s="910">
        <v>4</v>
      </c>
      <c r="C10" s="911" t="s">
        <v>1681</v>
      </c>
      <c r="D10" s="912" t="s">
        <v>2028</v>
      </c>
      <c r="E10" s="912" t="s">
        <v>2028</v>
      </c>
      <c r="F10" s="912" t="s">
        <v>2028</v>
      </c>
      <c r="G10" s="912" t="s">
        <v>2028</v>
      </c>
      <c r="H10" s="912" t="s">
        <v>2028</v>
      </c>
      <c r="I10" s="912" t="s">
        <v>2028</v>
      </c>
      <c r="J10" s="912" t="s">
        <v>2028</v>
      </c>
      <c r="K10" s="912" t="s">
        <v>2028</v>
      </c>
      <c r="L10" s="912" t="s">
        <v>2028</v>
      </c>
      <c r="M10" s="912" t="s">
        <v>2028</v>
      </c>
      <c r="N10" s="913" t="s">
        <v>2028</v>
      </c>
      <c r="O10" s="913" t="s">
        <v>2028</v>
      </c>
      <c r="P10" s="913" t="s">
        <v>2028</v>
      </c>
      <c r="Q10" s="913" t="s">
        <v>2029</v>
      </c>
      <c r="R10" s="913" t="s">
        <v>2030</v>
      </c>
    </row>
    <row r="11" spans="2:18" s="909" customFormat="1" ht="24.95" customHeight="1">
      <c r="B11" s="910">
        <v>5</v>
      </c>
      <c r="C11" s="911" t="s">
        <v>1682</v>
      </c>
      <c r="D11" s="912" t="s">
        <v>2028</v>
      </c>
      <c r="E11" s="912" t="s">
        <v>2028</v>
      </c>
      <c r="F11" s="912" t="s">
        <v>2028</v>
      </c>
      <c r="G11" s="912" t="s">
        <v>2028</v>
      </c>
      <c r="H11" s="912" t="s">
        <v>2028</v>
      </c>
      <c r="I11" s="912" t="s">
        <v>2028</v>
      </c>
      <c r="J11" s="912" t="s">
        <v>2028</v>
      </c>
      <c r="K11" s="912" t="s">
        <v>2028</v>
      </c>
      <c r="L11" s="912" t="s">
        <v>2028</v>
      </c>
      <c r="M11" s="912" t="s">
        <v>2028</v>
      </c>
      <c r="N11" s="913" t="s">
        <v>2028</v>
      </c>
      <c r="O11" s="913" t="s">
        <v>2028</v>
      </c>
      <c r="P11" s="913" t="s">
        <v>2028</v>
      </c>
      <c r="Q11" s="913" t="s">
        <v>2029</v>
      </c>
      <c r="R11" s="913" t="s">
        <v>2030</v>
      </c>
    </row>
    <row r="12" spans="2:18" s="909" customFormat="1" ht="39" customHeight="1">
      <c r="B12" s="910">
        <v>6</v>
      </c>
      <c r="C12" s="911" t="s">
        <v>1683</v>
      </c>
      <c r="D12" s="912" t="s">
        <v>2031</v>
      </c>
      <c r="E12" s="912" t="s">
        <v>2031</v>
      </c>
      <c r="F12" s="912" t="s">
        <v>2031</v>
      </c>
      <c r="G12" s="912" t="s">
        <v>2031</v>
      </c>
      <c r="H12" s="912" t="s">
        <v>2031</v>
      </c>
      <c r="I12" s="912" t="s">
        <v>2031</v>
      </c>
      <c r="J12" s="912" t="s">
        <v>2031</v>
      </c>
      <c r="K12" s="912" t="s">
        <v>2031</v>
      </c>
      <c r="L12" s="912" t="s">
        <v>2031</v>
      </c>
      <c r="M12" s="912" t="s">
        <v>2031</v>
      </c>
      <c r="N12" s="913" t="s">
        <v>2031</v>
      </c>
      <c r="O12" s="913" t="s">
        <v>2031</v>
      </c>
      <c r="P12" s="913" t="s">
        <v>2031</v>
      </c>
      <c r="Q12" s="913" t="s">
        <v>2031</v>
      </c>
      <c r="R12" s="913" t="s">
        <v>2031</v>
      </c>
    </row>
    <row r="13" spans="2:18" s="909" customFormat="1" ht="24.95" customHeight="1">
      <c r="B13" s="910">
        <v>7</v>
      </c>
      <c r="C13" s="911" t="s">
        <v>1684</v>
      </c>
      <c r="D13" s="912" t="s">
        <v>1721</v>
      </c>
      <c r="E13" s="912" t="s">
        <v>1721</v>
      </c>
      <c r="F13" s="912" t="s">
        <v>1721</v>
      </c>
      <c r="G13" s="912" t="s">
        <v>1721</v>
      </c>
      <c r="H13" s="912" t="s">
        <v>1721</v>
      </c>
      <c r="I13" s="912" t="s">
        <v>1721</v>
      </c>
      <c r="J13" s="912" t="s">
        <v>1721</v>
      </c>
      <c r="K13" s="912" t="s">
        <v>1721</v>
      </c>
      <c r="L13" s="912" t="s">
        <v>1721</v>
      </c>
      <c r="M13" s="912" t="s">
        <v>1721</v>
      </c>
      <c r="N13" s="913" t="s">
        <v>1721</v>
      </c>
      <c r="O13" s="913" t="s">
        <v>1721</v>
      </c>
      <c r="P13" s="913" t="s">
        <v>1721</v>
      </c>
      <c r="Q13" s="913" t="s">
        <v>2032</v>
      </c>
      <c r="R13" s="913" t="s">
        <v>2033</v>
      </c>
    </row>
    <row r="14" spans="2:18" s="909" customFormat="1" ht="39" customHeight="1">
      <c r="B14" s="910">
        <v>8</v>
      </c>
      <c r="C14" s="911" t="s">
        <v>1685</v>
      </c>
      <c r="D14" s="946">
        <v>28373333.333333332</v>
      </c>
      <c r="E14" s="946">
        <v>101111.11111111111</v>
      </c>
      <c r="F14" s="946">
        <v>16060611.11111111</v>
      </c>
      <c r="G14" s="946">
        <v>9158333.333333334</v>
      </c>
      <c r="H14" s="946">
        <v>2654166.6666666665</v>
      </c>
      <c r="I14" s="946">
        <v>741111.11111111112</v>
      </c>
      <c r="J14" s="946">
        <v>2635000.0000000005</v>
      </c>
      <c r="K14" s="946">
        <v>1416666.6666666665</v>
      </c>
      <c r="L14" s="946">
        <v>10563477.382166665</v>
      </c>
      <c r="M14" s="946">
        <v>300000000</v>
      </c>
      <c r="N14" s="946">
        <v>450000000</v>
      </c>
      <c r="O14" s="946">
        <v>57711132.29260882</v>
      </c>
      <c r="P14" s="946">
        <v>68428914.004093319</v>
      </c>
      <c r="Q14" s="946">
        <v>399999980</v>
      </c>
      <c r="R14" s="946">
        <v>4721888.0085300002</v>
      </c>
    </row>
    <row r="15" spans="2:18" s="909" customFormat="1" ht="24.95" customHeight="1">
      <c r="B15" s="910">
        <v>9</v>
      </c>
      <c r="C15" s="911" t="s">
        <v>1686</v>
      </c>
      <c r="D15" s="946">
        <v>114000000</v>
      </c>
      <c r="E15" s="946">
        <v>14000000</v>
      </c>
      <c r="F15" s="946">
        <v>64100000</v>
      </c>
      <c r="G15" s="946">
        <v>35000000</v>
      </c>
      <c r="H15" s="946">
        <v>26250000</v>
      </c>
      <c r="I15" s="946">
        <v>23000000</v>
      </c>
      <c r="J15" s="946">
        <v>51000000</v>
      </c>
      <c r="K15" s="946">
        <v>25000000</v>
      </c>
      <c r="L15" s="946">
        <v>98850000</v>
      </c>
      <c r="M15" s="946">
        <v>300000000</v>
      </c>
      <c r="N15" s="947">
        <v>450000000</v>
      </c>
      <c r="O15" s="947" t="s">
        <v>608</v>
      </c>
      <c r="P15" s="947" t="s">
        <v>609</v>
      </c>
      <c r="Q15" s="948">
        <v>400000000</v>
      </c>
      <c r="R15" s="919" t="s">
        <v>610</v>
      </c>
    </row>
    <row r="16" spans="2:18" s="909" customFormat="1" ht="24.95" customHeight="1">
      <c r="B16" s="910" t="s">
        <v>475</v>
      </c>
      <c r="C16" s="911" t="s">
        <v>1687</v>
      </c>
      <c r="D16" s="920">
        <v>1</v>
      </c>
      <c r="E16" s="921">
        <v>0.72313799999999995</v>
      </c>
      <c r="F16" s="921">
        <v>1</v>
      </c>
      <c r="G16" s="920">
        <v>1</v>
      </c>
      <c r="H16" s="921">
        <v>0.82550000000000001</v>
      </c>
      <c r="I16" s="921">
        <v>0.81520199999999998</v>
      </c>
      <c r="J16" s="920">
        <v>0.83199400000000001</v>
      </c>
      <c r="K16" s="920">
        <v>0.82819500000000001</v>
      </c>
      <c r="L16" s="921">
        <v>1</v>
      </c>
      <c r="M16" s="921">
        <v>1</v>
      </c>
      <c r="N16" s="922">
        <v>1</v>
      </c>
      <c r="O16" s="922">
        <v>1</v>
      </c>
      <c r="P16" s="923">
        <v>1</v>
      </c>
      <c r="Q16" s="923">
        <v>1</v>
      </c>
      <c r="R16" s="923" t="s">
        <v>610</v>
      </c>
    </row>
    <row r="17" spans="2:18" s="909" customFormat="1" ht="24.95" customHeight="1">
      <c r="B17" s="910" t="s">
        <v>476</v>
      </c>
      <c r="C17" s="911" t="s">
        <v>1688</v>
      </c>
      <c r="D17" s="924">
        <v>1</v>
      </c>
      <c r="E17" s="924">
        <v>1</v>
      </c>
      <c r="F17" s="924">
        <v>1</v>
      </c>
      <c r="G17" s="924">
        <v>1</v>
      </c>
      <c r="H17" s="924">
        <v>1</v>
      </c>
      <c r="I17" s="924">
        <v>1</v>
      </c>
      <c r="J17" s="924">
        <v>1</v>
      </c>
      <c r="K17" s="924">
        <v>1</v>
      </c>
      <c r="L17" s="924">
        <v>1</v>
      </c>
      <c r="M17" s="924">
        <v>1</v>
      </c>
      <c r="N17" s="925">
        <v>1</v>
      </c>
      <c r="O17" s="925">
        <v>1</v>
      </c>
      <c r="P17" s="925">
        <v>1</v>
      </c>
      <c r="Q17" s="925">
        <v>1</v>
      </c>
      <c r="R17" s="925" t="s">
        <v>610</v>
      </c>
    </row>
    <row r="18" spans="2:18" s="909" customFormat="1" ht="24.95" customHeight="1">
      <c r="B18" s="910">
        <v>10</v>
      </c>
      <c r="C18" s="911" t="s">
        <v>1689</v>
      </c>
      <c r="D18" s="912" t="s">
        <v>1720</v>
      </c>
      <c r="E18" s="912" t="s">
        <v>1720</v>
      </c>
      <c r="F18" s="912" t="s">
        <v>1720</v>
      </c>
      <c r="G18" s="912" t="s">
        <v>1720</v>
      </c>
      <c r="H18" s="912" t="s">
        <v>1720</v>
      </c>
      <c r="I18" s="912" t="s">
        <v>1720</v>
      </c>
      <c r="J18" s="912" t="s">
        <v>1720</v>
      </c>
      <c r="K18" s="912" t="s">
        <v>1720</v>
      </c>
      <c r="L18" s="912" t="s">
        <v>1720</v>
      </c>
      <c r="M18" s="912" t="s">
        <v>1720</v>
      </c>
      <c r="N18" s="913" t="s">
        <v>1720</v>
      </c>
      <c r="O18" s="913" t="s">
        <v>1720</v>
      </c>
      <c r="P18" s="913" t="s">
        <v>1720</v>
      </c>
      <c r="Q18" s="913" t="s">
        <v>2034</v>
      </c>
      <c r="R18" s="913" t="s">
        <v>2034</v>
      </c>
    </row>
    <row r="19" spans="2:18" s="909" customFormat="1" ht="24.95" customHeight="1">
      <c r="B19" s="910">
        <v>11</v>
      </c>
      <c r="C19" s="911" t="s">
        <v>1690</v>
      </c>
      <c r="D19" s="926" t="s">
        <v>2035</v>
      </c>
      <c r="E19" s="912" t="s">
        <v>2036</v>
      </c>
      <c r="F19" s="912" t="s">
        <v>2037</v>
      </c>
      <c r="G19" s="912" t="s">
        <v>2038</v>
      </c>
      <c r="H19" s="912" t="s">
        <v>2039</v>
      </c>
      <c r="I19" s="912" t="s">
        <v>2040</v>
      </c>
      <c r="J19" s="912" t="s">
        <v>2041</v>
      </c>
      <c r="K19" s="912" t="s">
        <v>2041</v>
      </c>
      <c r="L19" s="912" t="s">
        <v>2042</v>
      </c>
      <c r="M19" s="926">
        <v>43076</v>
      </c>
      <c r="N19" s="913" t="s">
        <v>2043</v>
      </c>
      <c r="O19" s="1473">
        <v>43076</v>
      </c>
      <c r="P19" s="913" t="s">
        <v>2044</v>
      </c>
      <c r="Q19" s="913" t="s">
        <v>2045</v>
      </c>
      <c r="R19" s="913" t="s">
        <v>610</v>
      </c>
    </row>
    <row r="20" spans="2:18" s="909" customFormat="1" ht="24.95" customHeight="1">
      <c r="B20" s="910">
        <v>12</v>
      </c>
      <c r="C20" s="911" t="s">
        <v>1691</v>
      </c>
      <c r="D20" s="912" t="s">
        <v>2046</v>
      </c>
      <c r="E20" s="912" t="s">
        <v>2046</v>
      </c>
      <c r="F20" s="912" t="s">
        <v>2046</v>
      </c>
      <c r="G20" s="912" t="s">
        <v>2046</v>
      </c>
      <c r="H20" s="912" t="s">
        <v>2046</v>
      </c>
      <c r="I20" s="912" t="s">
        <v>2046</v>
      </c>
      <c r="J20" s="912" t="s">
        <v>2046</v>
      </c>
      <c r="K20" s="912" t="s">
        <v>2046</v>
      </c>
      <c r="L20" s="912" t="s">
        <v>2046</v>
      </c>
      <c r="M20" s="912" t="s">
        <v>2046</v>
      </c>
      <c r="N20" s="913" t="s">
        <v>2046</v>
      </c>
      <c r="O20" s="913" t="s">
        <v>2046</v>
      </c>
      <c r="P20" s="913" t="s">
        <v>2046</v>
      </c>
      <c r="Q20" s="913" t="s">
        <v>1724</v>
      </c>
      <c r="R20" s="913" t="s">
        <v>1723</v>
      </c>
    </row>
    <row r="21" spans="2:18" s="909" customFormat="1" ht="24.95" customHeight="1">
      <c r="B21" s="910">
        <v>13</v>
      </c>
      <c r="C21" s="911" t="s">
        <v>1692</v>
      </c>
      <c r="D21" s="926" t="s">
        <v>2047</v>
      </c>
      <c r="E21" s="912" t="s">
        <v>2048</v>
      </c>
      <c r="F21" s="912" t="s">
        <v>2049</v>
      </c>
      <c r="G21" s="912" t="s">
        <v>2050</v>
      </c>
      <c r="H21" s="912" t="s">
        <v>2051</v>
      </c>
      <c r="I21" s="912" t="s">
        <v>2052</v>
      </c>
      <c r="J21" s="912" t="s">
        <v>2053</v>
      </c>
      <c r="K21" s="912" t="s">
        <v>2054</v>
      </c>
      <c r="L21" s="912" t="s">
        <v>2055</v>
      </c>
      <c r="M21" s="926">
        <v>46728</v>
      </c>
      <c r="N21" s="913" t="s">
        <v>2056</v>
      </c>
      <c r="O21" s="1473">
        <v>46728</v>
      </c>
      <c r="P21" s="913" t="s">
        <v>2057</v>
      </c>
      <c r="Q21" s="913" t="s">
        <v>610</v>
      </c>
      <c r="R21" s="913" t="s">
        <v>610</v>
      </c>
    </row>
    <row r="22" spans="2:18" s="909" customFormat="1" ht="36" customHeight="1">
      <c r="B22" s="910">
        <v>14</v>
      </c>
      <c r="C22" s="911" t="s">
        <v>1693</v>
      </c>
      <c r="D22" s="912" t="s">
        <v>1722</v>
      </c>
      <c r="E22" s="912" t="s">
        <v>1722</v>
      </c>
      <c r="F22" s="912" t="s">
        <v>1722</v>
      </c>
      <c r="G22" s="912" t="s">
        <v>1722</v>
      </c>
      <c r="H22" s="912" t="s">
        <v>1722</v>
      </c>
      <c r="I22" s="912" t="s">
        <v>1722</v>
      </c>
      <c r="J22" s="912" t="s">
        <v>1722</v>
      </c>
      <c r="K22" s="912" t="s">
        <v>1722</v>
      </c>
      <c r="L22" s="912" t="s">
        <v>611</v>
      </c>
      <c r="M22" s="912" t="s">
        <v>1722</v>
      </c>
      <c r="N22" s="913" t="s">
        <v>1722</v>
      </c>
      <c r="O22" s="913" t="s">
        <v>1722</v>
      </c>
      <c r="P22" s="913" t="s">
        <v>1722</v>
      </c>
      <c r="Q22" s="913" t="s">
        <v>1722</v>
      </c>
      <c r="R22" s="913" t="s">
        <v>610</v>
      </c>
    </row>
    <row r="23" spans="2:18" s="909" customFormat="1" ht="123.75">
      <c r="B23" s="910">
        <v>15</v>
      </c>
      <c r="C23" s="911" t="s">
        <v>1694</v>
      </c>
      <c r="D23" s="912" t="s">
        <v>2058</v>
      </c>
      <c r="E23" s="912" t="s">
        <v>2058</v>
      </c>
      <c r="F23" s="912" t="s">
        <v>2058</v>
      </c>
      <c r="G23" s="912" t="s">
        <v>2058</v>
      </c>
      <c r="H23" s="912" t="s">
        <v>2058</v>
      </c>
      <c r="I23" s="912" t="s">
        <v>2058</v>
      </c>
      <c r="J23" s="912" t="s">
        <v>2058</v>
      </c>
      <c r="K23" s="912" t="s">
        <v>2058</v>
      </c>
      <c r="L23" s="912" t="s">
        <v>611</v>
      </c>
      <c r="M23" s="912" t="s">
        <v>2059</v>
      </c>
      <c r="N23" s="913" t="s">
        <v>2060</v>
      </c>
      <c r="O23" s="913" t="s">
        <v>2061</v>
      </c>
      <c r="P23" s="927" t="s">
        <v>2062</v>
      </c>
      <c r="Q23" s="913" t="s">
        <v>2063</v>
      </c>
      <c r="R23" s="913" t="s">
        <v>610</v>
      </c>
    </row>
    <row r="24" spans="2:18" s="909" customFormat="1" ht="36" customHeight="1">
      <c r="B24" s="910">
        <v>16</v>
      </c>
      <c r="C24" s="928" t="s">
        <v>1695</v>
      </c>
      <c r="D24" s="912" t="s">
        <v>610</v>
      </c>
      <c r="E24" s="912" t="s">
        <v>610</v>
      </c>
      <c r="F24" s="912" t="s">
        <v>610</v>
      </c>
      <c r="G24" s="912" t="s">
        <v>610</v>
      </c>
      <c r="H24" s="912" t="s">
        <v>610</v>
      </c>
      <c r="I24" s="912" t="s">
        <v>610</v>
      </c>
      <c r="J24" s="912" t="s">
        <v>610</v>
      </c>
      <c r="K24" s="912" t="s">
        <v>610</v>
      </c>
      <c r="L24" s="912" t="s">
        <v>610</v>
      </c>
      <c r="M24" s="912" t="s">
        <v>610</v>
      </c>
      <c r="N24" s="929" t="s">
        <v>610</v>
      </c>
      <c r="O24" s="929" t="s">
        <v>610</v>
      </c>
      <c r="P24" s="929" t="s">
        <v>610</v>
      </c>
      <c r="Q24" s="929" t="s">
        <v>2064</v>
      </c>
      <c r="R24" s="929" t="s">
        <v>610</v>
      </c>
    </row>
    <row r="25" spans="2:18" s="918" customFormat="1" ht="24.95" customHeight="1">
      <c r="B25" s="914" t="s">
        <v>1696</v>
      </c>
      <c r="C25" s="930"/>
      <c r="D25" s="916"/>
      <c r="E25" s="916"/>
      <c r="F25" s="916"/>
      <c r="G25" s="916"/>
      <c r="H25" s="916"/>
      <c r="I25" s="916"/>
      <c r="J25" s="916"/>
      <c r="K25" s="916"/>
      <c r="L25" s="916"/>
      <c r="M25" s="916"/>
      <c r="N25" s="916"/>
      <c r="O25" s="916"/>
      <c r="P25" s="916"/>
      <c r="Q25" s="916"/>
      <c r="R25" s="916"/>
    </row>
    <row r="26" spans="2:18" s="909" customFormat="1" ht="24.95" customHeight="1">
      <c r="B26" s="910">
        <v>17</v>
      </c>
      <c r="C26" s="911" t="s">
        <v>1697</v>
      </c>
      <c r="D26" s="912" t="s">
        <v>2065</v>
      </c>
      <c r="E26" s="912" t="s">
        <v>2066</v>
      </c>
      <c r="F26" s="912" t="s">
        <v>2065</v>
      </c>
      <c r="G26" s="912" t="s">
        <v>2065</v>
      </c>
      <c r="H26" s="912" t="s">
        <v>2066</v>
      </c>
      <c r="I26" s="912" t="s">
        <v>2066</v>
      </c>
      <c r="J26" s="912" t="s">
        <v>2066</v>
      </c>
      <c r="K26" s="912" t="s">
        <v>2066</v>
      </c>
      <c r="L26" s="912" t="s">
        <v>2066</v>
      </c>
      <c r="M26" s="912" t="s">
        <v>2067</v>
      </c>
      <c r="N26" s="913" t="s">
        <v>2067</v>
      </c>
      <c r="O26" s="913" t="s">
        <v>2065</v>
      </c>
      <c r="P26" s="913" t="s">
        <v>2065</v>
      </c>
      <c r="Q26" s="913" t="s">
        <v>2066</v>
      </c>
      <c r="R26" s="913" t="s">
        <v>2065</v>
      </c>
    </row>
    <row r="27" spans="2:18" s="909" customFormat="1" ht="99.75" customHeight="1">
      <c r="B27" s="910">
        <v>18</v>
      </c>
      <c r="C27" s="928" t="s">
        <v>1698</v>
      </c>
      <c r="D27" s="912" t="s">
        <v>2068</v>
      </c>
      <c r="E27" s="931">
        <v>7.0099999999999996E-2</v>
      </c>
      <c r="F27" s="932" t="s">
        <v>2068</v>
      </c>
      <c r="G27" s="932" t="s">
        <v>2068</v>
      </c>
      <c r="H27" s="932">
        <v>0.09</v>
      </c>
      <c r="I27" s="932">
        <v>0.09</v>
      </c>
      <c r="J27" s="912">
        <v>9.1495999999999994E-2</v>
      </c>
      <c r="K27" s="912">
        <v>0.09</v>
      </c>
      <c r="L27" s="931">
        <v>0.13</v>
      </c>
      <c r="M27" s="931" t="s">
        <v>2069</v>
      </c>
      <c r="N27" s="933" t="s">
        <v>2070</v>
      </c>
      <c r="O27" s="933" t="s">
        <v>612</v>
      </c>
      <c r="P27" s="933" t="s">
        <v>612</v>
      </c>
      <c r="Q27" s="913" t="s">
        <v>2071</v>
      </c>
      <c r="R27" s="913" t="s">
        <v>610</v>
      </c>
    </row>
    <row r="28" spans="2:18" s="909" customFormat="1" ht="24.95" customHeight="1">
      <c r="B28" s="910">
        <v>19</v>
      </c>
      <c r="C28" s="911" t="s">
        <v>1699</v>
      </c>
      <c r="D28" s="912" t="s">
        <v>2072</v>
      </c>
      <c r="E28" s="912" t="s">
        <v>2072</v>
      </c>
      <c r="F28" s="912" t="s">
        <v>2072</v>
      </c>
      <c r="G28" s="912" t="s">
        <v>2072</v>
      </c>
      <c r="H28" s="912" t="s">
        <v>2072</v>
      </c>
      <c r="I28" s="912" t="s">
        <v>2072</v>
      </c>
      <c r="J28" s="912" t="s">
        <v>2072</v>
      </c>
      <c r="K28" s="912" t="s">
        <v>2072</v>
      </c>
      <c r="L28" s="912" t="s">
        <v>2072</v>
      </c>
      <c r="M28" s="912" t="s">
        <v>2072</v>
      </c>
      <c r="N28" s="913" t="s">
        <v>2072</v>
      </c>
      <c r="O28" s="913" t="s">
        <v>2072</v>
      </c>
      <c r="P28" s="913" t="s">
        <v>2072</v>
      </c>
      <c r="Q28" s="913" t="s">
        <v>2072</v>
      </c>
      <c r="R28" s="913" t="s">
        <v>610</v>
      </c>
    </row>
    <row r="29" spans="2:18" s="909" customFormat="1" ht="30" customHeight="1">
      <c r="B29" s="910" t="s">
        <v>12</v>
      </c>
      <c r="C29" s="928" t="s">
        <v>1700</v>
      </c>
      <c r="D29" s="912" t="s">
        <v>2073</v>
      </c>
      <c r="E29" s="912" t="s">
        <v>2073</v>
      </c>
      <c r="F29" s="912" t="s">
        <v>2073</v>
      </c>
      <c r="G29" s="912" t="s">
        <v>2073</v>
      </c>
      <c r="H29" s="912" t="s">
        <v>2073</v>
      </c>
      <c r="I29" s="913" t="s">
        <v>2073</v>
      </c>
      <c r="J29" s="913" t="s">
        <v>2073</v>
      </c>
      <c r="K29" s="913" t="s">
        <v>2073</v>
      </c>
      <c r="L29" s="913" t="s">
        <v>2073</v>
      </c>
      <c r="M29" s="913" t="s">
        <v>2073</v>
      </c>
      <c r="N29" s="913" t="s">
        <v>2073</v>
      </c>
      <c r="O29" s="913" t="s">
        <v>2073</v>
      </c>
      <c r="P29" s="913" t="s">
        <v>2073</v>
      </c>
      <c r="Q29" s="913" t="s">
        <v>2074</v>
      </c>
      <c r="R29" s="913" t="s">
        <v>2074</v>
      </c>
    </row>
    <row r="30" spans="2:18" s="909" customFormat="1" ht="39" customHeight="1">
      <c r="B30" s="910" t="s">
        <v>14</v>
      </c>
      <c r="C30" s="928" t="s">
        <v>1701</v>
      </c>
      <c r="D30" s="912" t="s">
        <v>2073</v>
      </c>
      <c r="E30" s="912" t="s">
        <v>2073</v>
      </c>
      <c r="F30" s="912" t="s">
        <v>2073</v>
      </c>
      <c r="G30" s="912" t="s">
        <v>2073</v>
      </c>
      <c r="H30" s="912" t="s">
        <v>2073</v>
      </c>
      <c r="I30" s="913" t="s">
        <v>2073</v>
      </c>
      <c r="J30" s="913" t="s">
        <v>2073</v>
      </c>
      <c r="K30" s="913" t="s">
        <v>2073</v>
      </c>
      <c r="L30" s="913" t="s">
        <v>2073</v>
      </c>
      <c r="M30" s="913" t="s">
        <v>2073</v>
      </c>
      <c r="N30" s="913" t="s">
        <v>2073</v>
      </c>
      <c r="O30" s="913" t="s">
        <v>2073</v>
      </c>
      <c r="P30" s="913" t="s">
        <v>2073</v>
      </c>
      <c r="Q30" s="913" t="s">
        <v>2074</v>
      </c>
      <c r="R30" s="913" t="s">
        <v>610</v>
      </c>
    </row>
    <row r="31" spans="2:18" s="909" customFormat="1" ht="24.95" customHeight="1">
      <c r="B31" s="910">
        <v>21</v>
      </c>
      <c r="C31" s="928" t="s">
        <v>1702</v>
      </c>
      <c r="D31" s="912" t="s">
        <v>2072</v>
      </c>
      <c r="E31" s="912" t="s">
        <v>2072</v>
      </c>
      <c r="F31" s="912" t="s">
        <v>2072</v>
      </c>
      <c r="G31" s="912" t="s">
        <v>2072</v>
      </c>
      <c r="H31" s="912" t="s">
        <v>2072</v>
      </c>
      <c r="I31" s="913" t="s">
        <v>2072</v>
      </c>
      <c r="J31" s="913" t="s">
        <v>2072</v>
      </c>
      <c r="K31" s="913" t="s">
        <v>2072</v>
      </c>
      <c r="L31" s="913" t="s">
        <v>2072</v>
      </c>
      <c r="M31" s="913" t="s">
        <v>2072</v>
      </c>
      <c r="N31" s="913" t="s">
        <v>2072</v>
      </c>
      <c r="O31" s="913" t="s">
        <v>2072</v>
      </c>
      <c r="P31" s="913" t="s">
        <v>2072</v>
      </c>
      <c r="Q31" s="913" t="s">
        <v>2072</v>
      </c>
      <c r="R31" s="913" t="s">
        <v>610</v>
      </c>
    </row>
    <row r="32" spans="2:18" s="909" customFormat="1" ht="24.95" customHeight="1">
      <c r="B32" s="910">
        <v>22</v>
      </c>
      <c r="C32" s="928" t="s">
        <v>1703</v>
      </c>
      <c r="D32" s="912" t="s">
        <v>610</v>
      </c>
      <c r="E32" s="912" t="s">
        <v>610</v>
      </c>
      <c r="F32" s="912" t="s">
        <v>610</v>
      </c>
      <c r="G32" s="912" t="s">
        <v>610</v>
      </c>
      <c r="H32" s="912" t="s">
        <v>610</v>
      </c>
      <c r="I32" s="913" t="s">
        <v>610</v>
      </c>
      <c r="J32" s="913" t="s">
        <v>610</v>
      </c>
      <c r="K32" s="913" t="s">
        <v>610</v>
      </c>
      <c r="L32" s="913" t="s">
        <v>610</v>
      </c>
      <c r="M32" s="913" t="s">
        <v>610</v>
      </c>
      <c r="N32" s="913" t="s">
        <v>610</v>
      </c>
      <c r="O32" s="913" t="s">
        <v>610</v>
      </c>
      <c r="P32" s="913" t="s">
        <v>610</v>
      </c>
      <c r="Q32" s="913" t="s">
        <v>2075</v>
      </c>
      <c r="R32" s="913" t="s">
        <v>2075</v>
      </c>
    </row>
    <row r="33" spans="2:18" s="909" customFormat="1" ht="24.95" customHeight="1">
      <c r="B33" s="910">
        <v>23</v>
      </c>
      <c r="C33" s="928" t="s">
        <v>1704</v>
      </c>
      <c r="D33" s="912" t="s">
        <v>2076</v>
      </c>
      <c r="E33" s="912" t="s">
        <v>2076</v>
      </c>
      <c r="F33" s="912" t="s">
        <v>2076</v>
      </c>
      <c r="G33" s="912" t="s">
        <v>2076</v>
      </c>
      <c r="H33" s="912" t="s">
        <v>2076</v>
      </c>
      <c r="I33" s="913" t="s">
        <v>2076</v>
      </c>
      <c r="J33" s="913" t="s">
        <v>2076</v>
      </c>
      <c r="K33" s="913" t="s">
        <v>2076</v>
      </c>
      <c r="L33" s="913" t="s">
        <v>2076</v>
      </c>
      <c r="M33" s="913" t="s">
        <v>2076</v>
      </c>
      <c r="N33" s="913" t="s">
        <v>2076</v>
      </c>
      <c r="O33" s="913" t="s">
        <v>2076</v>
      </c>
      <c r="P33" s="913" t="s">
        <v>2076</v>
      </c>
      <c r="Q33" s="913" t="s">
        <v>2076</v>
      </c>
      <c r="R33" s="913" t="s">
        <v>2076</v>
      </c>
    </row>
    <row r="34" spans="2:18" s="909" customFormat="1" ht="24.95" customHeight="1">
      <c r="B34" s="910">
        <v>24</v>
      </c>
      <c r="C34" s="928" t="s">
        <v>1705</v>
      </c>
      <c r="D34" s="912" t="s">
        <v>610</v>
      </c>
      <c r="E34" s="912" t="s">
        <v>610</v>
      </c>
      <c r="F34" s="912" t="s">
        <v>610</v>
      </c>
      <c r="G34" s="912" t="s">
        <v>610</v>
      </c>
      <c r="H34" s="912" t="s">
        <v>610</v>
      </c>
      <c r="I34" s="913" t="s">
        <v>610</v>
      </c>
      <c r="J34" s="913" t="s">
        <v>610</v>
      </c>
      <c r="K34" s="913" t="s">
        <v>610</v>
      </c>
      <c r="L34" s="913" t="s">
        <v>610</v>
      </c>
      <c r="M34" s="913" t="s">
        <v>610</v>
      </c>
      <c r="N34" s="913" t="s">
        <v>610</v>
      </c>
      <c r="O34" s="913" t="s">
        <v>610</v>
      </c>
      <c r="P34" s="913" t="s">
        <v>610</v>
      </c>
      <c r="Q34" s="913" t="s">
        <v>610</v>
      </c>
      <c r="R34" s="913" t="s">
        <v>610</v>
      </c>
    </row>
    <row r="35" spans="2:18" s="909" customFormat="1" ht="24.95" customHeight="1">
      <c r="B35" s="910">
        <v>25</v>
      </c>
      <c r="C35" s="928" t="s">
        <v>1706</v>
      </c>
      <c r="D35" s="912" t="s">
        <v>610</v>
      </c>
      <c r="E35" s="912" t="s">
        <v>610</v>
      </c>
      <c r="F35" s="912" t="s">
        <v>610</v>
      </c>
      <c r="G35" s="912" t="s">
        <v>610</v>
      </c>
      <c r="H35" s="912" t="s">
        <v>610</v>
      </c>
      <c r="I35" s="913" t="s">
        <v>610</v>
      </c>
      <c r="J35" s="913" t="s">
        <v>610</v>
      </c>
      <c r="K35" s="913" t="s">
        <v>610</v>
      </c>
      <c r="L35" s="913" t="s">
        <v>610</v>
      </c>
      <c r="M35" s="913" t="s">
        <v>610</v>
      </c>
      <c r="N35" s="913" t="s">
        <v>610</v>
      </c>
      <c r="O35" s="913" t="s">
        <v>610</v>
      </c>
      <c r="P35" s="913" t="s">
        <v>610</v>
      </c>
      <c r="Q35" s="913" t="s">
        <v>610</v>
      </c>
      <c r="R35" s="913" t="s">
        <v>610</v>
      </c>
    </row>
    <row r="36" spans="2:18" s="909" customFormat="1" ht="24.95" customHeight="1">
      <c r="B36" s="910">
        <v>26</v>
      </c>
      <c r="C36" s="928" t="s">
        <v>1707</v>
      </c>
      <c r="D36" s="912" t="s">
        <v>610</v>
      </c>
      <c r="E36" s="912" t="s">
        <v>610</v>
      </c>
      <c r="F36" s="912" t="s">
        <v>610</v>
      </c>
      <c r="G36" s="912" t="s">
        <v>610</v>
      </c>
      <c r="H36" s="912" t="s">
        <v>610</v>
      </c>
      <c r="I36" s="913" t="s">
        <v>610</v>
      </c>
      <c r="J36" s="913" t="s">
        <v>610</v>
      </c>
      <c r="K36" s="913" t="s">
        <v>610</v>
      </c>
      <c r="L36" s="913" t="s">
        <v>610</v>
      </c>
      <c r="M36" s="913" t="s">
        <v>610</v>
      </c>
      <c r="N36" s="913" t="s">
        <v>610</v>
      </c>
      <c r="O36" s="913" t="s">
        <v>610</v>
      </c>
      <c r="P36" s="913" t="s">
        <v>610</v>
      </c>
      <c r="Q36" s="913" t="s">
        <v>610</v>
      </c>
      <c r="R36" s="913" t="s">
        <v>610</v>
      </c>
    </row>
    <row r="37" spans="2:18" s="909" customFormat="1" ht="24.95" customHeight="1">
      <c r="B37" s="910">
        <v>27</v>
      </c>
      <c r="C37" s="928" t="s">
        <v>1708</v>
      </c>
      <c r="D37" s="912" t="s">
        <v>610</v>
      </c>
      <c r="E37" s="912" t="s">
        <v>610</v>
      </c>
      <c r="F37" s="912" t="s">
        <v>610</v>
      </c>
      <c r="G37" s="912" t="s">
        <v>610</v>
      </c>
      <c r="H37" s="912" t="s">
        <v>610</v>
      </c>
      <c r="I37" s="913" t="s">
        <v>610</v>
      </c>
      <c r="J37" s="913" t="s">
        <v>610</v>
      </c>
      <c r="K37" s="913" t="s">
        <v>610</v>
      </c>
      <c r="L37" s="913" t="s">
        <v>610</v>
      </c>
      <c r="M37" s="913" t="s">
        <v>610</v>
      </c>
      <c r="N37" s="913" t="s">
        <v>610</v>
      </c>
      <c r="O37" s="913" t="s">
        <v>610</v>
      </c>
      <c r="P37" s="913" t="s">
        <v>610</v>
      </c>
      <c r="Q37" s="913" t="s">
        <v>610</v>
      </c>
      <c r="R37" s="913" t="s">
        <v>610</v>
      </c>
    </row>
    <row r="38" spans="2:18" s="909" customFormat="1" ht="39" customHeight="1">
      <c r="B38" s="910">
        <v>28</v>
      </c>
      <c r="C38" s="928" t="s">
        <v>1709</v>
      </c>
      <c r="D38" s="912" t="s">
        <v>610</v>
      </c>
      <c r="E38" s="912" t="s">
        <v>610</v>
      </c>
      <c r="F38" s="912" t="s">
        <v>610</v>
      </c>
      <c r="G38" s="912" t="s">
        <v>610</v>
      </c>
      <c r="H38" s="912" t="s">
        <v>610</v>
      </c>
      <c r="I38" s="913" t="s">
        <v>610</v>
      </c>
      <c r="J38" s="913" t="s">
        <v>610</v>
      </c>
      <c r="K38" s="913" t="s">
        <v>610</v>
      </c>
      <c r="L38" s="913" t="s">
        <v>610</v>
      </c>
      <c r="M38" s="913" t="s">
        <v>610</v>
      </c>
      <c r="N38" s="913" t="s">
        <v>610</v>
      </c>
      <c r="O38" s="913" t="s">
        <v>610</v>
      </c>
      <c r="P38" s="913" t="s">
        <v>610</v>
      </c>
      <c r="Q38" s="913" t="s">
        <v>610</v>
      </c>
      <c r="R38" s="913" t="s">
        <v>610</v>
      </c>
    </row>
    <row r="39" spans="2:18" s="909" customFormat="1" ht="39" customHeight="1">
      <c r="B39" s="910">
        <v>29</v>
      </c>
      <c r="C39" s="928" t="s">
        <v>1710</v>
      </c>
      <c r="D39" s="934" t="s">
        <v>610</v>
      </c>
      <c r="E39" s="934" t="s">
        <v>610</v>
      </c>
      <c r="F39" s="934" t="s">
        <v>610</v>
      </c>
      <c r="G39" s="934" t="s">
        <v>610</v>
      </c>
      <c r="H39" s="934" t="s">
        <v>610</v>
      </c>
      <c r="I39" s="935" t="s">
        <v>610</v>
      </c>
      <c r="J39" s="935" t="s">
        <v>610</v>
      </c>
      <c r="K39" s="935" t="s">
        <v>610</v>
      </c>
      <c r="L39" s="935" t="s">
        <v>610</v>
      </c>
      <c r="M39" s="935" t="s">
        <v>610</v>
      </c>
      <c r="N39" s="935" t="s">
        <v>610</v>
      </c>
      <c r="O39" s="935" t="s">
        <v>610</v>
      </c>
      <c r="P39" s="935" t="s">
        <v>610</v>
      </c>
      <c r="Q39" s="935" t="s">
        <v>610</v>
      </c>
      <c r="R39" s="935" t="s">
        <v>610</v>
      </c>
    </row>
    <row r="40" spans="2:18" s="909" customFormat="1" ht="24.95" customHeight="1">
      <c r="B40" s="910">
        <v>30</v>
      </c>
      <c r="C40" s="928" t="s">
        <v>1711</v>
      </c>
      <c r="D40" s="912" t="s">
        <v>2072</v>
      </c>
      <c r="E40" s="912" t="s">
        <v>2072</v>
      </c>
      <c r="F40" s="912" t="s">
        <v>2072</v>
      </c>
      <c r="G40" s="912" t="s">
        <v>2072</v>
      </c>
      <c r="H40" s="912" t="s">
        <v>2072</v>
      </c>
      <c r="I40" s="913" t="s">
        <v>2072</v>
      </c>
      <c r="J40" s="913" t="s">
        <v>2072</v>
      </c>
      <c r="K40" s="913" t="s">
        <v>2072</v>
      </c>
      <c r="L40" s="913" t="s">
        <v>2072</v>
      </c>
      <c r="M40" s="913" t="s">
        <v>610</v>
      </c>
      <c r="N40" s="913" t="s">
        <v>2072</v>
      </c>
      <c r="O40" s="913" t="s">
        <v>610</v>
      </c>
      <c r="P40" s="913" t="s">
        <v>2072</v>
      </c>
      <c r="Q40" s="913" t="s">
        <v>1722</v>
      </c>
      <c r="R40" s="913" t="s">
        <v>2072</v>
      </c>
    </row>
    <row r="41" spans="2:18" s="909" customFormat="1" ht="24.95" customHeight="1">
      <c r="B41" s="910">
        <v>31</v>
      </c>
      <c r="C41" s="928" t="s">
        <v>1712</v>
      </c>
      <c r="D41" s="912" t="s">
        <v>610</v>
      </c>
      <c r="E41" s="912" t="s">
        <v>610</v>
      </c>
      <c r="F41" s="912" t="s">
        <v>610</v>
      </c>
      <c r="G41" s="912" t="s">
        <v>610</v>
      </c>
      <c r="H41" s="912" t="s">
        <v>610</v>
      </c>
      <c r="I41" s="913" t="s">
        <v>610</v>
      </c>
      <c r="J41" s="913" t="s">
        <v>610</v>
      </c>
      <c r="K41" s="913" t="s">
        <v>610</v>
      </c>
      <c r="L41" s="913" t="s">
        <v>610</v>
      </c>
      <c r="M41" s="913" t="s">
        <v>610</v>
      </c>
      <c r="N41" s="913" t="s">
        <v>610</v>
      </c>
      <c r="O41" s="913" t="s">
        <v>610</v>
      </c>
      <c r="P41" s="913" t="s">
        <v>610</v>
      </c>
      <c r="Q41" s="913" t="s">
        <v>2077</v>
      </c>
      <c r="R41" s="913" t="s">
        <v>610</v>
      </c>
    </row>
    <row r="42" spans="2:18" s="909" customFormat="1" ht="24.95" customHeight="1">
      <c r="B42" s="904">
        <v>32</v>
      </c>
      <c r="C42" s="936" t="s">
        <v>1713</v>
      </c>
      <c r="D42" s="906" t="s">
        <v>610</v>
      </c>
      <c r="E42" s="906" t="s">
        <v>610</v>
      </c>
      <c r="F42" s="906" t="s">
        <v>610</v>
      </c>
      <c r="G42" s="906" t="s">
        <v>610</v>
      </c>
      <c r="H42" s="906" t="s">
        <v>610</v>
      </c>
      <c r="I42" s="913" t="s">
        <v>610</v>
      </c>
      <c r="J42" s="913" t="s">
        <v>610</v>
      </c>
      <c r="K42" s="913" t="s">
        <v>610</v>
      </c>
      <c r="L42" s="913" t="s">
        <v>610</v>
      </c>
      <c r="M42" s="913" t="s">
        <v>610</v>
      </c>
      <c r="N42" s="913" t="s">
        <v>610</v>
      </c>
      <c r="O42" s="913" t="s">
        <v>610</v>
      </c>
      <c r="P42" s="913" t="s">
        <v>610</v>
      </c>
      <c r="Q42" s="913" t="s">
        <v>2078</v>
      </c>
      <c r="R42" s="913" t="s">
        <v>610</v>
      </c>
    </row>
    <row r="43" spans="2:18" s="909" customFormat="1" ht="24.95" customHeight="1">
      <c r="B43" s="910">
        <v>33</v>
      </c>
      <c r="C43" s="928" t="s">
        <v>1714</v>
      </c>
      <c r="D43" s="912" t="s">
        <v>610</v>
      </c>
      <c r="E43" s="912" t="s">
        <v>610</v>
      </c>
      <c r="F43" s="912" t="s">
        <v>610</v>
      </c>
      <c r="G43" s="912" t="s">
        <v>610</v>
      </c>
      <c r="H43" s="912" t="s">
        <v>610</v>
      </c>
      <c r="I43" s="913" t="s">
        <v>610</v>
      </c>
      <c r="J43" s="913" t="s">
        <v>610</v>
      </c>
      <c r="K43" s="913" t="s">
        <v>610</v>
      </c>
      <c r="L43" s="913" t="s">
        <v>610</v>
      </c>
      <c r="M43" s="913" t="s">
        <v>610</v>
      </c>
      <c r="N43" s="913" t="s">
        <v>610</v>
      </c>
      <c r="O43" s="913" t="s">
        <v>610</v>
      </c>
      <c r="P43" s="913" t="s">
        <v>610</v>
      </c>
      <c r="Q43" s="913" t="s">
        <v>2079</v>
      </c>
      <c r="R43" s="913" t="s">
        <v>610</v>
      </c>
    </row>
    <row r="44" spans="2:18" s="909" customFormat="1" ht="39" customHeight="1">
      <c r="B44" s="910">
        <v>34</v>
      </c>
      <c r="C44" s="928" t="s">
        <v>1715</v>
      </c>
      <c r="D44" s="912" t="s">
        <v>610</v>
      </c>
      <c r="E44" s="912" t="s">
        <v>610</v>
      </c>
      <c r="F44" s="912" t="s">
        <v>610</v>
      </c>
      <c r="G44" s="912" t="s">
        <v>610</v>
      </c>
      <c r="H44" s="912" t="s">
        <v>610</v>
      </c>
      <c r="I44" s="913" t="s">
        <v>610</v>
      </c>
      <c r="J44" s="913" t="s">
        <v>610</v>
      </c>
      <c r="K44" s="913" t="s">
        <v>610</v>
      </c>
      <c r="L44" s="913" t="s">
        <v>610</v>
      </c>
      <c r="M44" s="913" t="s">
        <v>610</v>
      </c>
      <c r="N44" s="913" t="s">
        <v>610</v>
      </c>
      <c r="O44" s="913" t="s">
        <v>610</v>
      </c>
      <c r="P44" s="913" t="s">
        <v>610</v>
      </c>
      <c r="Q44" s="913" t="s">
        <v>39</v>
      </c>
      <c r="R44" s="913" t="s">
        <v>610</v>
      </c>
    </row>
    <row r="45" spans="2:18" s="909" customFormat="1" ht="58.5" customHeight="1">
      <c r="B45" s="910">
        <v>35</v>
      </c>
      <c r="C45" s="928" t="s">
        <v>1716</v>
      </c>
      <c r="D45" s="912" t="s">
        <v>2080</v>
      </c>
      <c r="E45" s="912" t="s">
        <v>2080</v>
      </c>
      <c r="F45" s="912" t="s">
        <v>2080</v>
      </c>
      <c r="G45" s="912" t="s">
        <v>2080</v>
      </c>
      <c r="H45" s="912" t="s">
        <v>2080</v>
      </c>
      <c r="I45" s="913" t="s">
        <v>2080</v>
      </c>
      <c r="J45" s="913" t="s">
        <v>2080</v>
      </c>
      <c r="K45" s="913" t="s">
        <v>2080</v>
      </c>
      <c r="L45" s="913" t="s">
        <v>2080</v>
      </c>
      <c r="M45" s="913" t="s">
        <v>2080</v>
      </c>
      <c r="N45" s="913" t="s">
        <v>2080</v>
      </c>
      <c r="O45" s="913" t="s">
        <v>2080</v>
      </c>
      <c r="P45" s="913" t="s">
        <v>2080</v>
      </c>
      <c r="Q45" s="913" t="s">
        <v>2028</v>
      </c>
      <c r="R45" s="913" t="s">
        <v>2029</v>
      </c>
    </row>
    <row r="46" spans="2:18" s="909" customFormat="1" ht="24.95" customHeight="1">
      <c r="B46" s="910">
        <v>36</v>
      </c>
      <c r="C46" s="928" t="s">
        <v>1717</v>
      </c>
      <c r="D46" s="912" t="s">
        <v>2072</v>
      </c>
      <c r="E46" s="912" t="s">
        <v>2072</v>
      </c>
      <c r="F46" s="912" t="s">
        <v>2072</v>
      </c>
      <c r="G46" s="912" t="s">
        <v>2072</v>
      </c>
      <c r="H46" s="912" t="s">
        <v>2072</v>
      </c>
      <c r="I46" s="913" t="s">
        <v>2072</v>
      </c>
      <c r="J46" s="913" t="s">
        <v>2072</v>
      </c>
      <c r="K46" s="913" t="s">
        <v>2072</v>
      </c>
      <c r="L46" s="913" t="s">
        <v>2072</v>
      </c>
      <c r="M46" s="913" t="s">
        <v>610</v>
      </c>
      <c r="N46" s="913" t="s">
        <v>2072</v>
      </c>
      <c r="O46" s="913" t="s">
        <v>610</v>
      </c>
      <c r="P46" s="913" t="s">
        <v>610</v>
      </c>
      <c r="Q46" s="913" t="s">
        <v>610</v>
      </c>
      <c r="R46" s="913" t="s">
        <v>2072</v>
      </c>
    </row>
    <row r="47" spans="2:18" s="909" customFormat="1" ht="39.75" customHeight="1" thickBot="1">
      <c r="B47" s="937">
        <v>37</v>
      </c>
      <c r="C47" s="938" t="s">
        <v>1718</v>
      </c>
      <c r="D47" s="939" t="s">
        <v>610</v>
      </c>
      <c r="E47" s="939" t="s">
        <v>610</v>
      </c>
      <c r="F47" s="939" t="s">
        <v>610</v>
      </c>
      <c r="G47" s="939" t="s">
        <v>610</v>
      </c>
      <c r="H47" s="939" t="s">
        <v>610</v>
      </c>
      <c r="I47" s="940" t="s">
        <v>610</v>
      </c>
      <c r="J47" s="940" t="s">
        <v>610</v>
      </c>
      <c r="K47" s="940" t="s">
        <v>610</v>
      </c>
      <c r="L47" s="940" t="s">
        <v>610</v>
      </c>
      <c r="M47" s="940" t="s">
        <v>610</v>
      </c>
      <c r="N47" s="940" t="s">
        <v>610</v>
      </c>
      <c r="O47" s="940" t="s">
        <v>610</v>
      </c>
      <c r="P47" s="940" t="s">
        <v>610</v>
      </c>
      <c r="Q47" s="940" t="s">
        <v>610</v>
      </c>
      <c r="R47" s="940" t="s">
        <v>610</v>
      </c>
    </row>
    <row r="48" spans="2:18" s="909" customFormat="1" ht="15.75" customHeight="1" thickTop="1">
      <c r="B48" s="941"/>
      <c r="C48" s="942"/>
      <c r="D48" s="943"/>
      <c r="E48" s="943"/>
      <c r="F48" s="943"/>
      <c r="G48" s="943"/>
      <c r="H48" s="943"/>
      <c r="I48" s="944"/>
      <c r="J48" s="944"/>
      <c r="K48" s="944"/>
      <c r="L48" s="944"/>
      <c r="M48" s="944"/>
      <c r="N48" s="944"/>
      <c r="O48" s="944"/>
      <c r="P48" s="944"/>
      <c r="Q48" s="944"/>
      <c r="R48" s="944"/>
    </row>
    <row r="49" spans="2:18" ht="15" customHeight="1">
      <c r="B49" s="1397" t="s">
        <v>2222</v>
      </c>
      <c r="C49" s="945"/>
      <c r="D49" s="945"/>
      <c r="E49" s="945"/>
      <c r="F49" s="945"/>
      <c r="G49" s="945"/>
      <c r="H49" s="945"/>
    </row>
    <row r="50" spans="2:18" ht="15" customHeight="1">
      <c r="B50" s="1397" t="s">
        <v>2081</v>
      </c>
      <c r="C50" s="945"/>
      <c r="D50" s="945"/>
      <c r="E50" s="945"/>
      <c r="F50" s="945"/>
      <c r="G50" s="945"/>
      <c r="H50" s="945"/>
    </row>
    <row r="51" spans="2:18" ht="15" customHeight="1">
      <c r="B51" s="1721" t="s">
        <v>2223</v>
      </c>
      <c r="C51" s="1722"/>
      <c r="D51" s="1722"/>
      <c r="E51" s="1722"/>
      <c r="F51" s="1722"/>
      <c r="G51" s="1722"/>
      <c r="H51" s="1722"/>
      <c r="I51" s="1722"/>
      <c r="J51" s="1722"/>
      <c r="K51" s="1722"/>
      <c r="L51" s="1722"/>
      <c r="M51" s="1722"/>
      <c r="N51" s="1722"/>
      <c r="O51" s="1722"/>
      <c r="P51" s="1722"/>
      <c r="Q51" s="1722"/>
      <c r="R51" s="1722"/>
    </row>
    <row r="52" spans="2:18" ht="15" customHeight="1">
      <c r="B52" s="945"/>
      <c r="C52" s="945"/>
      <c r="D52" s="945"/>
      <c r="E52" s="945"/>
      <c r="F52" s="945"/>
      <c r="G52" s="945"/>
      <c r="H52" s="945"/>
    </row>
    <row r="53" spans="2:18" ht="15" customHeight="1">
      <c r="B53" s="945"/>
      <c r="C53" s="945"/>
      <c r="D53" s="945"/>
      <c r="E53" s="945"/>
      <c r="F53" s="945"/>
      <c r="G53" s="945"/>
      <c r="H53" s="945"/>
    </row>
    <row r="54" spans="2:18" ht="15" customHeight="1">
      <c r="B54" s="945"/>
      <c r="C54" s="945"/>
      <c r="D54" s="945"/>
      <c r="E54" s="945"/>
      <c r="F54" s="945"/>
      <c r="G54" s="945"/>
      <c r="H54" s="945"/>
    </row>
    <row r="55" spans="2:18" ht="15" customHeight="1">
      <c r="B55" s="945"/>
      <c r="C55" s="945"/>
      <c r="D55" s="945"/>
      <c r="E55" s="945"/>
      <c r="F55" s="945"/>
      <c r="G55" s="945"/>
      <c r="H55" s="945"/>
    </row>
    <row r="56" spans="2:18" ht="15" customHeight="1">
      <c r="B56" s="945"/>
      <c r="C56" s="945"/>
      <c r="D56" s="945"/>
      <c r="E56" s="945"/>
      <c r="F56" s="945"/>
      <c r="G56" s="945"/>
      <c r="H56" s="945"/>
    </row>
    <row r="57" spans="2:18" ht="15" customHeight="1">
      <c r="B57" s="945"/>
      <c r="C57" s="945"/>
      <c r="D57" s="945"/>
      <c r="E57" s="945"/>
      <c r="F57" s="945"/>
      <c r="G57" s="945"/>
      <c r="H57" s="945"/>
    </row>
    <row r="58" spans="2:18" ht="15" customHeight="1">
      <c r="B58" s="945"/>
      <c r="C58" s="945"/>
      <c r="D58" s="945"/>
      <c r="E58" s="945"/>
      <c r="F58" s="945"/>
      <c r="G58" s="945"/>
      <c r="H58" s="945"/>
    </row>
    <row r="59" spans="2:18" ht="15" customHeight="1">
      <c r="B59" s="945"/>
      <c r="C59" s="945"/>
      <c r="D59" s="945"/>
      <c r="E59" s="945"/>
      <c r="F59" s="945"/>
      <c r="G59" s="945"/>
      <c r="H59" s="945"/>
    </row>
    <row r="60" spans="2:18" ht="15" customHeight="1">
      <c r="B60" s="945"/>
      <c r="C60" s="945"/>
      <c r="D60" s="945"/>
      <c r="E60" s="945"/>
      <c r="F60" s="945"/>
      <c r="G60" s="945"/>
      <c r="H60" s="945"/>
    </row>
    <row r="61" spans="2:18" ht="15" customHeight="1">
      <c r="B61" s="945"/>
      <c r="C61" s="945"/>
      <c r="D61" s="945"/>
      <c r="E61" s="945"/>
      <c r="F61" s="945"/>
      <c r="G61" s="945"/>
      <c r="H61" s="945"/>
    </row>
    <row r="62" spans="2:18" ht="15" customHeight="1">
      <c r="B62" s="945"/>
      <c r="C62" s="945"/>
      <c r="D62" s="945"/>
      <c r="E62" s="945"/>
      <c r="F62" s="945"/>
      <c r="G62" s="945"/>
      <c r="H62" s="945"/>
    </row>
    <row r="63" spans="2:18" ht="15" customHeight="1">
      <c r="B63" s="945"/>
      <c r="C63" s="945"/>
      <c r="D63" s="945"/>
      <c r="E63" s="945"/>
      <c r="F63" s="945"/>
      <c r="G63" s="945"/>
      <c r="H63" s="945"/>
    </row>
    <row r="64" spans="2:18" ht="15" customHeight="1">
      <c r="B64" s="945"/>
      <c r="C64" s="945"/>
      <c r="D64" s="945"/>
      <c r="E64" s="945"/>
      <c r="F64" s="945"/>
      <c r="G64" s="945"/>
      <c r="H64" s="945"/>
    </row>
    <row r="65" spans="2:8" ht="15" customHeight="1">
      <c r="B65" s="945"/>
      <c r="C65" s="945"/>
      <c r="D65" s="945"/>
      <c r="E65" s="945"/>
      <c r="F65" s="945"/>
      <c r="G65" s="945"/>
      <c r="H65" s="945"/>
    </row>
    <row r="66" spans="2:8" ht="15" customHeight="1">
      <c r="B66" s="945"/>
      <c r="C66" s="945"/>
      <c r="D66" s="945"/>
      <c r="E66" s="945"/>
      <c r="F66" s="945"/>
      <c r="G66" s="945"/>
      <c r="H66" s="945"/>
    </row>
    <row r="67" spans="2:8" ht="15" customHeight="1">
      <c r="B67" s="945"/>
      <c r="C67" s="945"/>
      <c r="D67" s="945"/>
      <c r="E67" s="945"/>
      <c r="F67" s="945"/>
      <c r="G67" s="945"/>
      <c r="H67" s="945"/>
    </row>
  </sheetData>
  <mergeCells count="3">
    <mergeCell ref="B2:I2"/>
    <mergeCell ref="B3:G3"/>
    <mergeCell ref="B51:R51"/>
  </mergeCells>
  <hyperlinks>
    <hyperlink ref="I3" location="INDEX!B10" display="Back to index" xr:uid="{00000000-0004-0000-4400-000000000000}"/>
  </hyperlinks>
  <pageMargins left="0.31496062992125984" right="0.19685039370078741" top="0.35433070866141736" bottom="0.31496062992125984" header="0.27559055118110237" footer="0.19685039370078741"/>
  <pageSetup paperSize="9" scale="60" orientation="portrait" r:id="rId1"/>
  <ignoredErrors>
    <ignoredError sqref="C5:R5"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D1005D"/>
  </sheetPr>
  <dimension ref="A1:K39"/>
  <sheetViews>
    <sheetView showGridLines="0" showZeros="0" zoomScaleNormal="100" workbookViewId="0">
      <selection activeCell="D1" sqref="D1:I1048576"/>
    </sheetView>
  </sheetViews>
  <sheetFormatPr defaultRowHeight="15" customHeight="1"/>
  <cols>
    <col min="1" max="1" width="12.7109375" style="22" customWidth="1"/>
    <col min="2" max="2" width="13.7109375" style="22" bestFit="1" customWidth="1"/>
    <col min="3" max="3" width="25.7109375" style="22" customWidth="1"/>
    <col min="4" max="9" width="15.7109375" style="22" customWidth="1"/>
    <col min="10" max="10" width="7.85546875" style="22" customWidth="1"/>
    <col min="11" max="11" width="16.85546875" style="22" customWidth="1"/>
    <col min="12" max="16384" width="9.140625" style="22"/>
  </cols>
  <sheetData>
    <row r="1" spans="2:11" ht="15" customHeight="1">
      <c r="B1" s="39"/>
    </row>
    <row r="2" spans="2:11" ht="15" customHeight="1">
      <c r="B2" s="1527" t="s">
        <v>2214</v>
      </c>
      <c r="C2" s="1527"/>
      <c r="D2" s="1056" t="s">
        <v>500</v>
      </c>
    </row>
    <row r="3" spans="2:11" ht="15" customHeight="1">
      <c r="B3" s="1527" t="str">
        <f>'[3]Template 5-I'!$B$3:$C$3</f>
        <v>I - IRB - Specialised lending</v>
      </c>
      <c r="C3" s="1527"/>
    </row>
    <row r="4" spans="2:11" ht="15" customHeight="1">
      <c r="B4" s="800" t="s">
        <v>1676</v>
      </c>
    </row>
    <row r="5" spans="2:11" ht="15" customHeight="1">
      <c r="B5" s="368"/>
    </row>
    <row r="6" spans="2:11" ht="15" customHeight="1">
      <c r="C6"/>
      <c r="D6" s="1507" t="s">
        <v>2114</v>
      </c>
      <c r="E6" s="1507"/>
      <c r="F6" s="1507"/>
      <c r="G6" s="1507"/>
      <c r="H6" s="1507"/>
      <c r="I6" s="1507"/>
      <c r="K6" s="1443" t="s">
        <v>2234</v>
      </c>
    </row>
    <row r="7" spans="2:11" s="69" customFormat="1" ht="39.950000000000003" customHeight="1">
      <c r="B7" s="71" t="s">
        <v>1066</v>
      </c>
      <c r="C7" s="71" t="s">
        <v>1067</v>
      </c>
      <c r="D7" s="308" t="s">
        <v>1061</v>
      </c>
      <c r="E7" s="308" t="s">
        <v>1062</v>
      </c>
      <c r="F7" s="72" t="s">
        <v>1063</v>
      </c>
      <c r="G7" s="72" t="s">
        <v>1064</v>
      </c>
      <c r="H7" s="72" t="s">
        <v>1</v>
      </c>
      <c r="I7" s="72" t="s">
        <v>1065</v>
      </c>
      <c r="K7"/>
    </row>
    <row r="8" spans="2:11" s="70" customFormat="1" ht="15" customHeight="1">
      <c r="B8" s="1530" t="s">
        <v>1068</v>
      </c>
      <c r="C8" s="815" t="s">
        <v>1073</v>
      </c>
      <c r="D8" s="1127"/>
      <c r="E8" s="1127"/>
      <c r="F8" s="1128">
        <v>0.5</v>
      </c>
      <c r="G8" s="1127"/>
      <c r="H8" s="1127"/>
      <c r="I8" s="1127"/>
      <c r="K8"/>
    </row>
    <row r="9" spans="2:11" s="70" customFormat="1" ht="15" customHeight="1">
      <c r="B9" s="1529"/>
      <c r="C9" s="815" t="s">
        <v>1074</v>
      </c>
      <c r="D9" s="1129">
        <v>34565.120051946717</v>
      </c>
      <c r="E9" s="1129"/>
      <c r="F9" s="1128">
        <v>0.7</v>
      </c>
      <c r="G9" s="1129">
        <v>34595.426633642674</v>
      </c>
      <c r="H9" s="1129">
        <v>24216.798643549857</v>
      </c>
      <c r="I9" s="1129">
        <v>138.3817065345707</v>
      </c>
      <c r="J9" s="73"/>
    </row>
    <row r="10" spans="2:11" ht="15" customHeight="1">
      <c r="B10" s="1528" t="s">
        <v>1069</v>
      </c>
      <c r="C10" s="815" t="s">
        <v>1073</v>
      </c>
      <c r="D10" s="1129"/>
      <c r="E10" s="1129"/>
      <c r="F10" s="1128">
        <v>0.7</v>
      </c>
      <c r="G10" s="1129"/>
      <c r="H10" s="1129"/>
      <c r="I10" s="1129"/>
    </row>
    <row r="11" spans="2:11" ht="15" customHeight="1">
      <c r="B11" s="1529"/>
      <c r="C11" s="815" t="s">
        <v>1074</v>
      </c>
      <c r="D11" s="1129">
        <v>762475.56433326507</v>
      </c>
      <c r="E11" s="1129">
        <v>242382.82595594783</v>
      </c>
      <c r="F11" s="1128">
        <v>0.9</v>
      </c>
      <c r="G11" s="1129">
        <v>964641.41345161886</v>
      </c>
      <c r="H11" s="1129">
        <v>868161.84322645701</v>
      </c>
      <c r="I11" s="1129">
        <v>7717.13130761295</v>
      </c>
    </row>
    <row r="12" spans="2:11" ht="15" customHeight="1">
      <c r="B12" s="1528" t="s">
        <v>1070</v>
      </c>
      <c r="C12" s="815" t="s">
        <v>1073</v>
      </c>
      <c r="D12" s="1129"/>
      <c r="E12" s="1129"/>
      <c r="F12" s="1128">
        <v>1.1499999999999999</v>
      </c>
      <c r="G12" s="1129"/>
      <c r="H12" s="1129"/>
      <c r="I12" s="1129"/>
    </row>
    <row r="13" spans="2:11" ht="15" customHeight="1">
      <c r="B13" s="1529"/>
      <c r="C13" s="815" t="s">
        <v>1074</v>
      </c>
      <c r="D13" s="1129">
        <v>107420.40639277751</v>
      </c>
      <c r="E13" s="1129">
        <v>23889.127502444429</v>
      </c>
      <c r="F13" s="1128">
        <v>1.1499999999999999</v>
      </c>
      <c r="G13" s="1129">
        <v>107893.35308647716</v>
      </c>
      <c r="H13" s="1129">
        <v>123648.41174963239</v>
      </c>
      <c r="I13" s="1129">
        <v>3021.0138864213604</v>
      </c>
    </row>
    <row r="14" spans="2:11" ht="15" customHeight="1">
      <c r="B14" s="1528" t="s">
        <v>1071</v>
      </c>
      <c r="C14" s="815" t="s">
        <v>1073</v>
      </c>
      <c r="D14" s="1129"/>
      <c r="E14" s="1129"/>
      <c r="F14" s="1128">
        <v>2.5</v>
      </c>
      <c r="G14" s="1129"/>
      <c r="H14" s="1129"/>
      <c r="I14" s="1129"/>
    </row>
    <row r="15" spans="2:11" ht="15" customHeight="1">
      <c r="B15" s="1529"/>
      <c r="C15" s="815" t="s">
        <v>1074</v>
      </c>
      <c r="D15" s="1129">
        <v>13653.848354655529</v>
      </c>
      <c r="E15" s="1129">
        <v>3921.6145259113814</v>
      </c>
      <c r="F15" s="1128">
        <v>2.5</v>
      </c>
      <c r="G15" s="1129">
        <v>15274.873745915869</v>
      </c>
      <c r="H15" s="1129">
        <v>38187.184364789682</v>
      </c>
      <c r="I15" s="1129">
        <v>1221.98989967327</v>
      </c>
    </row>
    <row r="16" spans="2:11" ht="15" customHeight="1">
      <c r="B16" s="1528" t="s">
        <v>1072</v>
      </c>
      <c r="C16" s="815" t="s">
        <v>1073</v>
      </c>
      <c r="D16" s="1129"/>
      <c r="E16" s="1129"/>
      <c r="F16" s="1128"/>
      <c r="G16" s="1129"/>
      <c r="H16" s="1129"/>
      <c r="I16" s="1129"/>
    </row>
    <row r="17" spans="1:9" ht="15" customHeight="1">
      <c r="B17" s="1529"/>
      <c r="C17" s="815" t="s">
        <v>1074</v>
      </c>
      <c r="D17" s="1129">
        <v>5462.5753789608079</v>
      </c>
      <c r="E17" s="1129">
        <v>2840.4728667455424</v>
      </c>
      <c r="F17" s="1128"/>
      <c r="G17" s="1129">
        <v>6801.7862079999995</v>
      </c>
      <c r="H17" s="1129">
        <v>10213.773674047497</v>
      </c>
      <c r="I17" s="1129">
        <v>1684.97912576</v>
      </c>
    </row>
    <row r="18" spans="1:9" ht="15" customHeight="1">
      <c r="B18" s="1531" t="s">
        <v>2</v>
      </c>
      <c r="C18" s="1069" t="s">
        <v>1073</v>
      </c>
      <c r="D18" s="1130"/>
      <c r="E18" s="1130"/>
      <c r="F18" s="1131"/>
      <c r="G18" s="1130"/>
      <c r="H18" s="1130"/>
      <c r="I18" s="1130"/>
    </row>
    <row r="19" spans="1:9" ht="15" customHeight="1" thickBot="1">
      <c r="B19" s="1532"/>
      <c r="C19" s="1070" t="s">
        <v>1075</v>
      </c>
      <c r="D19" s="1132">
        <f>SUM(D8:D17)</f>
        <v>923577.51451160561</v>
      </c>
      <c r="E19" s="1132">
        <f>SUM(E8:E17)</f>
        <v>273034.04085104918</v>
      </c>
      <c r="F19" s="1133"/>
      <c r="G19" s="1132">
        <f>SUM(G8:G17)</f>
        <v>1129206.8531256546</v>
      </c>
      <c r="H19" s="1132">
        <f>SUM(H8:H17)</f>
        <v>1064428.0116584764</v>
      </c>
      <c r="I19" s="1132">
        <f>SUM(I9:I17)</f>
        <v>13783.495926002153</v>
      </c>
    </row>
    <row r="20" spans="1:9" ht="15" customHeight="1" thickTop="1">
      <c r="B20" s="568"/>
      <c r="C20" s="569"/>
      <c r="D20" s="570"/>
      <c r="E20" s="570"/>
      <c r="F20" s="571"/>
      <c r="G20" s="570"/>
      <c r="H20" s="572"/>
      <c r="I20" s="570"/>
    </row>
    <row r="21" spans="1:9" ht="15" customHeight="1">
      <c r="B21" s="26"/>
      <c r="C21" s="26"/>
      <c r="D21" s="26"/>
      <c r="E21" s="26"/>
      <c r="F21" s="26"/>
      <c r="G21" s="26"/>
      <c r="H21" s="26"/>
      <c r="I21" s="368"/>
    </row>
    <row r="22" spans="1:9" ht="15" customHeight="1">
      <c r="A22" s="75"/>
      <c r="C22"/>
      <c r="D22" s="1507" t="s">
        <v>2115</v>
      </c>
      <c r="E22" s="1507"/>
      <c r="F22" s="1507"/>
      <c r="G22" s="1507"/>
      <c r="H22" s="1507"/>
      <c r="I22" s="1507"/>
    </row>
    <row r="23" spans="1:9" ht="39.950000000000003" customHeight="1">
      <c r="A23" s="69"/>
      <c r="B23" s="71" t="s">
        <v>1066</v>
      </c>
      <c r="C23" s="71" t="s">
        <v>1067</v>
      </c>
      <c r="D23" s="308" t="s">
        <v>1061</v>
      </c>
      <c r="E23" s="308" t="s">
        <v>1062</v>
      </c>
      <c r="F23" s="72" t="s">
        <v>1063</v>
      </c>
      <c r="G23" s="72" t="s">
        <v>1064</v>
      </c>
      <c r="H23" s="72" t="s">
        <v>1</v>
      </c>
      <c r="I23" s="72" t="s">
        <v>1065</v>
      </c>
    </row>
    <row r="24" spans="1:9" ht="15" customHeight="1">
      <c r="A24" s="70"/>
      <c r="B24" s="1530" t="s">
        <v>1068</v>
      </c>
      <c r="C24" s="815" t="s">
        <v>1073</v>
      </c>
      <c r="D24" s="78"/>
      <c r="E24" s="78"/>
      <c r="F24" s="74">
        <v>0.5</v>
      </c>
      <c r="G24" s="78"/>
      <c r="H24" s="78"/>
      <c r="I24" s="78"/>
    </row>
    <row r="25" spans="1:9" ht="15" customHeight="1">
      <c r="A25" s="70"/>
      <c r="B25" s="1529"/>
      <c r="C25" s="815" t="s">
        <v>1074</v>
      </c>
      <c r="D25" s="79">
        <v>39386.256747100255</v>
      </c>
      <c r="E25" s="79"/>
      <c r="F25" s="74">
        <v>0.7</v>
      </c>
      <c r="G25" s="79">
        <v>39430.801552361459</v>
      </c>
      <c r="H25" s="79">
        <v>27601.561086653011</v>
      </c>
      <c r="I25" s="79">
        <v>157.72320620944578</v>
      </c>
    </row>
    <row r="26" spans="1:9" ht="15" customHeight="1">
      <c r="B26" s="1528" t="s">
        <v>1069</v>
      </c>
      <c r="C26" s="815" t="s">
        <v>1073</v>
      </c>
      <c r="D26" s="79"/>
      <c r="E26" s="79"/>
      <c r="F26" s="74">
        <v>0.7</v>
      </c>
      <c r="G26" s="79"/>
      <c r="H26" s="79"/>
      <c r="I26" s="79"/>
    </row>
    <row r="27" spans="1:9" ht="15" customHeight="1">
      <c r="B27" s="1529"/>
      <c r="C27" s="815" t="s">
        <v>1074</v>
      </c>
      <c r="D27" s="79">
        <v>817529.82432472624</v>
      </c>
      <c r="E27" s="79">
        <v>286708.91376129183</v>
      </c>
      <c r="F27" s="74">
        <v>0.9</v>
      </c>
      <c r="G27" s="79">
        <v>1046775.028324576</v>
      </c>
      <c r="H27" s="79">
        <v>942082.09661211842</v>
      </c>
      <c r="I27" s="79">
        <v>8374.2002265966057</v>
      </c>
    </row>
    <row r="28" spans="1:9" ht="15" customHeight="1">
      <c r="B28" s="1528" t="s">
        <v>1070</v>
      </c>
      <c r="C28" s="815" t="s">
        <v>1073</v>
      </c>
      <c r="D28" s="79"/>
      <c r="E28" s="79"/>
      <c r="F28" s="74">
        <v>1.1499999999999999</v>
      </c>
      <c r="G28" s="79"/>
      <c r="H28" s="79"/>
      <c r="I28" s="79"/>
    </row>
    <row r="29" spans="1:9" ht="15" customHeight="1">
      <c r="B29" s="1529"/>
      <c r="C29" s="815" t="s">
        <v>1074</v>
      </c>
      <c r="D29" s="79">
        <v>114701.50643611813</v>
      </c>
      <c r="E29" s="79">
        <v>30715.257212990538</v>
      </c>
      <c r="F29" s="74">
        <v>1.1499999999999999</v>
      </c>
      <c r="G29" s="79">
        <v>117803.92854047255</v>
      </c>
      <c r="H29" s="79">
        <v>134994.98632750637</v>
      </c>
      <c r="I29" s="79">
        <v>3298.5099991332308</v>
      </c>
    </row>
    <row r="30" spans="1:9" ht="15" customHeight="1">
      <c r="B30" s="1528" t="s">
        <v>1071</v>
      </c>
      <c r="C30" s="815" t="s">
        <v>1073</v>
      </c>
      <c r="D30" s="79"/>
      <c r="E30" s="79"/>
      <c r="F30" s="74">
        <v>2.5</v>
      </c>
      <c r="G30" s="79"/>
      <c r="H30" s="79"/>
      <c r="I30" s="79"/>
    </row>
    <row r="31" spans="1:9" ht="15" customHeight="1">
      <c r="B31" s="1529"/>
      <c r="C31" s="815" t="s">
        <v>1074</v>
      </c>
      <c r="D31" s="79">
        <v>15772.108913442642</v>
      </c>
      <c r="E31" s="79">
        <v>3273.450774561883</v>
      </c>
      <c r="F31" s="74">
        <v>2.5</v>
      </c>
      <c r="G31" s="79">
        <v>17485.776318087672</v>
      </c>
      <c r="H31" s="79">
        <v>43714.440795219183</v>
      </c>
      <c r="I31" s="79">
        <v>1398.8621054470138</v>
      </c>
    </row>
    <row r="32" spans="1:9" ht="15" customHeight="1">
      <c r="B32" s="1528" t="s">
        <v>1072</v>
      </c>
      <c r="C32" s="815" t="s">
        <v>1073</v>
      </c>
      <c r="D32" s="79"/>
      <c r="E32" s="79"/>
      <c r="F32" s="74"/>
    </row>
    <row r="33" spans="1:9" ht="15" customHeight="1">
      <c r="B33" s="1529"/>
      <c r="C33" s="815" t="s">
        <v>1074</v>
      </c>
      <c r="D33" s="79">
        <v>1473.1952692756092</v>
      </c>
      <c r="E33" s="79">
        <v>2481.9998990796039</v>
      </c>
      <c r="F33" s="74"/>
      <c r="G33" s="79">
        <v>2845.6389920000001</v>
      </c>
      <c r="H33" s="79">
        <v>325.003265</v>
      </c>
      <c r="I33" s="79">
        <v>1368.21894748</v>
      </c>
    </row>
    <row r="34" spans="1:9" ht="15" customHeight="1">
      <c r="B34" s="1533" t="s">
        <v>2</v>
      </c>
      <c r="C34" s="1071" t="s">
        <v>1073</v>
      </c>
      <c r="D34" s="1067"/>
      <c r="E34" s="1067"/>
      <c r="F34" s="1068"/>
      <c r="G34" s="1067"/>
      <c r="H34" s="1067"/>
      <c r="I34" s="1067"/>
    </row>
    <row r="35" spans="1:9" ht="15" customHeight="1" thickBot="1">
      <c r="B35" s="1532"/>
      <c r="C35" s="1070" t="s">
        <v>1075</v>
      </c>
      <c r="D35" s="77">
        <f>SUM(D25:D34)</f>
        <v>988862.89169066283</v>
      </c>
      <c r="E35" s="77">
        <f>SUM(E25:E34)</f>
        <v>323179.62164792389</v>
      </c>
      <c r="F35" s="76"/>
      <c r="G35" s="77">
        <f>SUM(G25:G34)</f>
        <v>1224341.1737274977</v>
      </c>
      <c r="H35" s="77">
        <f>SUM(H25:H34)</f>
        <v>1148718.088086497</v>
      </c>
      <c r="I35" s="77">
        <f>SUM(I25:I34)</f>
        <v>14597.514484866297</v>
      </c>
    </row>
    <row r="36" spans="1:9" ht="15" customHeight="1" thickTop="1"/>
    <row r="37" spans="1:9" ht="15" customHeight="1">
      <c r="A37" s="75"/>
    </row>
    <row r="38" spans="1:9" ht="15" customHeight="1">
      <c r="I38"/>
    </row>
    <row r="39" spans="1:9" ht="15" customHeight="1">
      <c r="I39"/>
    </row>
  </sheetData>
  <mergeCells count="16">
    <mergeCell ref="B32:B33"/>
    <mergeCell ref="B34:B35"/>
    <mergeCell ref="B24:B25"/>
    <mergeCell ref="B26:B27"/>
    <mergeCell ref="B28:B29"/>
    <mergeCell ref="B30:B31"/>
    <mergeCell ref="B3:C3"/>
    <mergeCell ref="B2:C2"/>
    <mergeCell ref="D6:I6"/>
    <mergeCell ref="D22:I22"/>
    <mergeCell ref="B10:B11"/>
    <mergeCell ref="B8:B9"/>
    <mergeCell ref="B12:B13"/>
    <mergeCell ref="B14:B15"/>
    <mergeCell ref="B16:B17"/>
    <mergeCell ref="B18:B19"/>
  </mergeCells>
  <hyperlinks>
    <hyperlink ref="K6" location="INDEX!B10" display="Back to index" xr:uid="{00000000-0004-0000-0600-000000000000}"/>
  </hyperlinks>
  <pageMargins left="0.7" right="0.7" top="0.75" bottom="0.75" header="0.3" footer="0.3"/>
  <pageSetup paperSize="9"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tabColor rgb="FFD1005D"/>
  </sheetPr>
  <dimension ref="B1:R203"/>
  <sheetViews>
    <sheetView showGridLines="0" zoomScaleNormal="100" workbookViewId="0">
      <selection activeCell="D3" sqref="D1:O1048576"/>
    </sheetView>
  </sheetViews>
  <sheetFormatPr defaultRowHeight="15" customHeight="1" outlineLevelRow="1"/>
  <cols>
    <col min="1" max="1" width="12.7109375" style="2" customWidth="1"/>
    <col min="2" max="2" width="7.7109375" style="2" customWidth="1"/>
    <col min="3" max="3" width="36.42578125" style="2" customWidth="1"/>
    <col min="4" max="15" width="11.7109375" style="2" customWidth="1"/>
    <col min="16" max="16" width="8.7109375" style="2" customWidth="1"/>
    <col min="17" max="17" width="12.7109375" style="2" customWidth="1"/>
    <col min="18" max="16384" width="9.140625" style="2"/>
  </cols>
  <sheetData>
    <row r="1" spans="2:18" ht="15" customHeight="1">
      <c r="C1" s="1723"/>
      <c r="D1" s="1723"/>
      <c r="E1" s="1723"/>
      <c r="F1" s="1723"/>
      <c r="G1" s="1723"/>
      <c r="H1" s="1723"/>
      <c r="I1" s="1723"/>
      <c r="J1" s="1723"/>
      <c r="K1" s="1723"/>
      <c r="L1" s="1723"/>
      <c r="M1" s="1723"/>
      <c r="N1" s="1723"/>
      <c r="O1" s="1723"/>
      <c r="P1" s="146"/>
      <c r="R1" s="84"/>
    </row>
    <row r="2" spans="2:18" s="84" customFormat="1" ht="15" customHeight="1">
      <c r="B2" s="1728" t="s">
        <v>1868</v>
      </c>
      <c r="C2" s="1728"/>
      <c r="D2" s="1728"/>
      <c r="E2" s="1728"/>
      <c r="F2" s="1728"/>
      <c r="G2" s="1728"/>
      <c r="H2" s="1728"/>
      <c r="I2" s="1728"/>
      <c r="J2" s="1728"/>
      <c r="K2" s="1728"/>
      <c r="L2" s="1728"/>
      <c r="M2" s="1728"/>
      <c r="N2" s="1728"/>
      <c r="O2" s="1728"/>
      <c r="P2" s="490"/>
    </row>
    <row r="3" spans="2:18" s="84" customFormat="1" ht="15" customHeight="1">
      <c r="B3" s="856" t="s">
        <v>1676</v>
      </c>
      <c r="C3" s="704"/>
      <c r="D3" s="704"/>
      <c r="E3" s="704"/>
      <c r="F3" s="704"/>
      <c r="G3" s="704"/>
      <c r="H3" s="704"/>
      <c r="I3" s="704"/>
      <c r="J3" s="704"/>
      <c r="K3" s="704"/>
      <c r="L3" s="704"/>
      <c r="M3" s="704"/>
      <c r="N3" s="704"/>
      <c r="O3" s="704"/>
      <c r="P3" s="490"/>
      <c r="Q3" s="1443" t="s">
        <v>2234</v>
      </c>
    </row>
    <row r="4" spans="2:18" s="84" customFormat="1" ht="15" customHeight="1">
      <c r="C4" s="504"/>
      <c r="D4" s="504"/>
      <c r="E4" s="504"/>
      <c r="F4" s="504"/>
      <c r="G4" s="504"/>
      <c r="H4" s="504"/>
      <c r="I4" s="504"/>
      <c r="J4" s="146"/>
      <c r="K4" s="146"/>
      <c r="L4" s="146"/>
      <c r="O4" s="1120">
        <v>43830</v>
      </c>
      <c r="P4" s="491"/>
    </row>
    <row r="5" spans="2:18" s="22" customFormat="1" ht="30.75" customHeight="1">
      <c r="B5" s="553"/>
      <c r="C5" s="553"/>
      <c r="D5" s="1724" t="s">
        <v>1725</v>
      </c>
      <c r="E5" s="1725"/>
      <c r="F5" s="1724" t="s">
        <v>1401</v>
      </c>
      <c r="G5" s="1725"/>
      <c r="H5" s="1724" t="s">
        <v>1726</v>
      </c>
      <c r="I5" s="1676"/>
      <c r="J5" s="1724" t="s">
        <v>1078</v>
      </c>
      <c r="K5" s="1676"/>
      <c r="L5" s="1676"/>
      <c r="M5" s="1725"/>
      <c r="N5" s="1724" t="s">
        <v>1727</v>
      </c>
      <c r="O5" s="1725" t="s">
        <v>1728</v>
      </c>
      <c r="Q5"/>
    </row>
    <row r="6" spans="2:18" s="22" customFormat="1" ht="102" customHeight="1">
      <c r="B6" s="984" t="s">
        <v>1729</v>
      </c>
      <c r="C6" s="1375" t="s">
        <v>1730</v>
      </c>
      <c r="D6" s="1393" t="s">
        <v>1731</v>
      </c>
      <c r="E6" s="1394" t="s">
        <v>1732</v>
      </c>
      <c r="F6" s="1393" t="s">
        <v>1733</v>
      </c>
      <c r="G6" s="1394" t="s">
        <v>1734</v>
      </c>
      <c r="H6" s="1393" t="s">
        <v>1731</v>
      </c>
      <c r="I6" s="1375" t="s">
        <v>1732</v>
      </c>
      <c r="J6" s="1393" t="s">
        <v>1735</v>
      </c>
      <c r="K6" s="1375" t="s">
        <v>1736</v>
      </c>
      <c r="L6" s="1375" t="s">
        <v>1737</v>
      </c>
      <c r="M6" s="730" t="s">
        <v>82</v>
      </c>
      <c r="N6" s="1726"/>
      <c r="O6" s="1727"/>
      <c r="Q6"/>
    </row>
    <row r="7" spans="2:18" s="23" customFormat="1" ht="15" hidden="1" customHeight="1" outlineLevel="1">
      <c r="B7" s="550" t="s">
        <v>197</v>
      </c>
      <c r="C7" s="550" t="s">
        <v>198</v>
      </c>
      <c r="D7" s="549"/>
      <c r="E7" s="549"/>
      <c r="F7" s="549"/>
      <c r="G7" s="549"/>
      <c r="H7" s="549"/>
      <c r="I7" s="549"/>
      <c r="J7" s="728"/>
      <c r="K7" s="549"/>
      <c r="L7" s="549"/>
      <c r="M7" s="731">
        <f>SUM(J7:L7)</f>
        <v>0</v>
      </c>
      <c r="N7" s="734" t="str">
        <f>IF(M7=0," ",M7/$M$196)</f>
        <v xml:space="preserve"> </v>
      </c>
      <c r="O7" s="735"/>
    </row>
    <row r="8" spans="2:18" s="23" customFormat="1" ht="15" hidden="1" customHeight="1" outlineLevel="1">
      <c r="B8" s="550" t="s">
        <v>199</v>
      </c>
      <c r="C8" s="550" t="s">
        <v>200</v>
      </c>
      <c r="D8" s="549"/>
      <c r="E8" s="549"/>
      <c r="F8" s="549"/>
      <c r="G8" s="549"/>
      <c r="H8" s="549"/>
      <c r="I8" s="549"/>
      <c r="J8" s="728"/>
      <c r="K8" s="549"/>
      <c r="L8" s="549"/>
      <c r="M8" s="731">
        <f t="shared" ref="M8:M9" si="0">SUM(J8:L8)</f>
        <v>0</v>
      </c>
      <c r="N8" s="734" t="str">
        <f t="shared" ref="N8:N9" si="1">IF(M8=0," ",M8/$M$196)</f>
        <v xml:space="preserve"> </v>
      </c>
      <c r="O8" s="735"/>
    </row>
    <row r="9" spans="2:18" s="23" customFormat="1" ht="15" hidden="1" customHeight="1" outlineLevel="1">
      <c r="B9" s="550" t="s">
        <v>201</v>
      </c>
      <c r="C9" s="550" t="s">
        <v>202</v>
      </c>
      <c r="D9" s="549"/>
      <c r="E9" s="549"/>
      <c r="F9" s="549"/>
      <c r="G9" s="549"/>
      <c r="H9" s="549"/>
      <c r="I9" s="549"/>
      <c r="J9" s="728"/>
      <c r="K9" s="549"/>
      <c r="L9" s="549"/>
      <c r="M9" s="731">
        <f t="shared" si="0"/>
        <v>0</v>
      </c>
      <c r="N9" s="734" t="str">
        <f t="shared" si="1"/>
        <v xml:space="preserve"> </v>
      </c>
      <c r="O9" s="735"/>
    </row>
    <row r="10" spans="2:18" s="23" customFormat="1" ht="15" customHeight="1" collapsed="1">
      <c r="B10" s="550" t="s">
        <v>203</v>
      </c>
      <c r="C10" s="550" t="s">
        <v>1738</v>
      </c>
      <c r="D10" s="1231">
        <v>9845.5124800000012</v>
      </c>
      <c r="E10" s="1232">
        <v>110503.19048</v>
      </c>
      <c r="F10" s="1231"/>
      <c r="G10" s="1232"/>
      <c r="H10" s="1231"/>
      <c r="I10" s="1233"/>
      <c r="J10" s="1231">
        <v>8408.8579900000004</v>
      </c>
      <c r="K10" s="549"/>
      <c r="L10" s="549"/>
      <c r="M10" s="732">
        <v>7525.2097738556004</v>
      </c>
      <c r="N10" s="1474">
        <v>3.3890372934288577E-3</v>
      </c>
      <c r="O10" s="1475">
        <v>0</v>
      </c>
    </row>
    <row r="11" spans="2:18" s="23" customFormat="1" ht="15" hidden="1" customHeight="1" outlineLevel="1">
      <c r="B11" s="548" t="s">
        <v>204</v>
      </c>
      <c r="C11" s="550" t="s">
        <v>205</v>
      </c>
      <c r="D11" s="1231"/>
      <c r="E11" s="1232"/>
      <c r="F11" s="1231"/>
      <c r="G11" s="1232"/>
      <c r="H11" s="1231"/>
      <c r="I11" s="1233"/>
      <c r="J11" s="1231"/>
      <c r="K11" s="549"/>
      <c r="L11" s="549"/>
      <c r="M11" s="732">
        <v>0</v>
      </c>
      <c r="N11" s="1474" t="s">
        <v>2235</v>
      </c>
      <c r="O11" s="1475"/>
    </row>
    <row r="12" spans="2:18" s="23" customFormat="1" ht="15" customHeight="1" collapsed="1">
      <c r="B12" s="548" t="s">
        <v>206</v>
      </c>
      <c r="C12" s="550" t="s">
        <v>180</v>
      </c>
      <c r="D12" s="1231">
        <v>77830.956829999996</v>
      </c>
      <c r="E12" s="1232">
        <v>232581.66972999999</v>
      </c>
      <c r="F12" s="1231"/>
      <c r="G12" s="1232"/>
      <c r="H12" s="1231"/>
      <c r="I12" s="1233"/>
      <c r="J12" s="1231">
        <v>11121.034740000001</v>
      </c>
      <c r="K12" s="549"/>
      <c r="L12" s="549"/>
      <c r="M12" s="732">
        <v>23257.116695203295</v>
      </c>
      <c r="N12" s="1474">
        <v>1.0474025068577884E-2</v>
      </c>
      <c r="O12" s="1475">
        <v>0</v>
      </c>
    </row>
    <row r="13" spans="2:18" s="23" customFormat="1" ht="15" hidden="1" customHeight="1" outlineLevel="1">
      <c r="B13" s="548" t="s">
        <v>207</v>
      </c>
      <c r="C13" s="550" t="s">
        <v>208</v>
      </c>
      <c r="D13" s="1231"/>
      <c r="E13" s="1232"/>
      <c r="F13" s="1231"/>
      <c r="G13" s="1232"/>
      <c r="H13" s="1231"/>
      <c r="I13" s="1233"/>
      <c r="J13" s="1231"/>
      <c r="K13" s="549"/>
      <c r="L13" s="549"/>
      <c r="M13" s="732">
        <v>0</v>
      </c>
      <c r="N13" s="1474" t="s">
        <v>2235</v>
      </c>
      <c r="O13" s="1475"/>
    </row>
    <row r="14" spans="2:18" s="23" customFormat="1" ht="15" hidden="1" customHeight="1" outlineLevel="1">
      <c r="B14" s="548" t="s">
        <v>209</v>
      </c>
      <c r="C14" s="550" t="s">
        <v>1739</v>
      </c>
      <c r="D14" s="1231"/>
      <c r="E14" s="1232"/>
      <c r="F14" s="1231"/>
      <c r="G14" s="1232"/>
      <c r="H14" s="1231"/>
      <c r="I14" s="1233"/>
      <c r="J14" s="1231"/>
      <c r="K14" s="549"/>
      <c r="L14" s="549"/>
      <c r="M14" s="732">
        <v>0</v>
      </c>
      <c r="N14" s="1474" t="s">
        <v>2235</v>
      </c>
      <c r="O14" s="1475"/>
    </row>
    <row r="15" spans="2:18" s="23" customFormat="1" ht="15" hidden="1" customHeight="1" outlineLevel="1">
      <c r="B15" s="548" t="s">
        <v>210</v>
      </c>
      <c r="C15" s="550" t="s">
        <v>1740</v>
      </c>
      <c r="D15" s="1231"/>
      <c r="E15" s="1232"/>
      <c r="F15" s="1231"/>
      <c r="G15" s="1232"/>
      <c r="H15" s="1231"/>
      <c r="I15" s="1233"/>
      <c r="J15" s="1231"/>
      <c r="K15" s="549"/>
      <c r="L15" s="549"/>
      <c r="M15" s="732">
        <v>0</v>
      </c>
      <c r="N15" s="1474" t="s">
        <v>2235</v>
      </c>
      <c r="O15" s="1475"/>
    </row>
    <row r="16" spans="2:18" s="23" customFormat="1" ht="15" hidden="1" customHeight="1" outlineLevel="1">
      <c r="B16" s="548" t="s">
        <v>211</v>
      </c>
      <c r="C16" s="550" t="s">
        <v>1741</v>
      </c>
      <c r="D16" s="1231"/>
      <c r="E16" s="1232"/>
      <c r="F16" s="1231"/>
      <c r="G16" s="1232"/>
      <c r="H16" s="1231"/>
      <c r="I16" s="1233"/>
      <c r="J16" s="1231"/>
      <c r="K16" s="549"/>
      <c r="L16" s="549"/>
      <c r="M16" s="732">
        <v>0</v>
      </c>
      <c r="N16" s="1474" t="s">
        <v>2235</v>
      </c>
      <c r="O16" s="1475"/>
    </row>
    <row r="17" spans="2:15" s="23" customFormat="1" ht="15" hidden="1" customHeight="1" outlineLevel="1">
      <c r="B17" s="548" t="s">
        <v>212</v>
      </c>
      <c r="C17" s="550" t="s">
        <v>1742</v>
      </c>
      <c r="D17" s="1231"/>
      <c r="E17" s="1232"/>
      <c r="F17" s="1231"/>
      <c r="G17" s="1232"/>
      <c r="H17" s="1231"/>
      <c r="I17" s="1233"/>
      <c r="J17" s="1231"/>
      <c r="K17" s="549"/>
      <c r="L17" s="549"/>
      <c r="M17" s="732">
        <v>0</v>
      </c>
      <c r="N17" s="1474" t="s">
        <v>2235</v>
      </c>
      <c r="O17" s="1475"/>
    </row>
    <row r="18" spans="2:15" s="23" customFormat="1" ht="15" hidden="1" customHeight="1" outlineLevel="1">
      <c r="B18" s="548" t="s">
        <v>213</v>
      </c>
      <c r="C18" s="550" t="s">
        <v>214</v>
      </c>
      <c r="D18" s="1231"/>
      <c r="E18" s="1232"/>
      <c r="F18" s="1231"/>
      <c r="G18" s="1232"/>
      <c r="H18" s="1231"/>
      <c r="I18" s="1233"/>
      <c r="J18" s="1231"/>
      <c r="K18" s="549"/>
      <c r="L18" s="549"/>
      <c r="M18" s="732">
        <v>0</v>
      </c>
      <c r="N18" s="1474" t="s">
        <v>2235</v>
      </c>
      <c r="O18" s="1475"/>
    </row>
    <row r="19" spans="2:15" s="23" customFormat="1" ht="15" hidden="1" customHeight="1" outlineLevel="1">
      <c r="B19" s="548" t="s">
        <v>215</v>
      </c>
      <c r="C19" s="550" t="s">
        <v>1743</v>
      </c>
      <c r="D19" s="1231"/>
      <c r="E19" s="1232"/>
      <c r="F19" s="1231"/>
      <c r="G19" s="1232"/>
      <c r="H19" s="1231"/>
      <c r="I19" s="1233"/>
      <c r="J19" s="1231"/>
      <c r="K19" s="549"/>
      <c r="L19" s="549"/>
      <c r="M19" s="732">
        <v>0</v>
      </c>
      <c r="N19" s="1474" t="s">
        <v>2235</v>
      </c>
      <c r="O19" s="1475"/>
    </row>
    <row r="20" spans="2:15" s="23" customFormat="1" ht="15" hidden="1" customHeight="1" outlineLevel="1">
      <c r="B20" s="548" t="s">
        <v>216</v>
      </c>
      <c r="C20" s="550" t="s">
        <v>217</v>
      </c>
      <c r="D20" s="1231"/>
      <c r="E20" s="1232"/>
      <c r="F20" s="1231"/>
      <c r="G20" s="1232"/>
      <c r="H20" s="1231"/>
      <c r="I20" s="1233"/>
      <c r="J20" s="1231"/>
      <c r="K20" s="549"/>
      <c r="L20" s="549"/>
      <c r="M20" s="732">
        <v>0</v>
      </c>
      <c r="N20" s="1474" t="s">
        <v>2235</v>
      </c>
      <c r="O20" s="1475"/>
    </row>
    <row r="21" spans="2:15" s="23" customFormat="1" ht="15" hidden="1" customHeight="1" outlineLevel="1">
      <c r="B21" s="548" t="s">
        <v>218</v>
      </c>
      <c r="C21" s="550" t="s">
        <v>1744</v>
      </c>
      <c r="D21" s="1231"/>
      <c r="E21" s="1232"/>
      <c r="F21" s="1231"/>
      <c r="G21" s="1232"/>
      <c r="H21" s="1231"/>
      <c r="I21" s="1233"/>
      <c r="J21" s="1231"/>
      <c r="K21" s="549"/>
      <c r="L21" s="549"/>
      <c r="M21" s="732">
        <v>0</v>
      </c>
      <c r="N21" s="1474" t="s">
        <v>2235</v>
      </c>
      <c r="O21" s="1475"/>
    </row>
    <row r="22" spans="2:15" s="23" customFormat="1" ht="15" hidden="1" customHeight="1" outlineLevel="1">
      <c r="B22" s="548" t="s">
        <v>219</v>
      </c>
      <c r="C22" s="550" t="s">
        <v>1745</v>
      </c>
      <c r="D22" s="1231"/>
      <c r="E22" s="1232"/>
      <c r="F22" s="1231"/>
      <c r="G22" s="1232"/>
      <c r="H22" s="1231"/>
      <c r="I22" s="1233"/>
      <c r="J22" s="1231"/>
      <c r="K22" s="549"/>
      <c r="L22" s="549"/>
      <c r="M22" s="732">
        <v>0</v>
      </c>
      <c r="N22" s="1474" t="s">
        <v>2235</v>
      </c>
      <c r="O22" s="1475"/>
    </row>
    <row r="23" spans="2:15" s="23" customFormat="1" ht="15" hidden="1" customHeight="1" outlineLevel="1">
      <c r="B23" s="548" t="s">
        <v>220</v>
      </c>
      <c r="C23" s="550" t="s">
        <v>1746</v>
      </c>
      <c r="D23" s="1231"/>
      <c r="E23" s="1232"/>
      <c r="F23" s="1231"/>
      <c r="G23" s="1232"/>
      <c r="H23" s="1231"/>
      <c r="I23" s="1233"/>
      <c r="J23" s="1231"/>
      <c r="K23" s="549"/>
      <c r="L23" s="549"/>
      <c r="M23" s="732">
        <v>0</v>
      </c>
      <c r="N23" s="1474" t="s">
        <v>2235</v>
      </c>
      <c r="O23" s="1475"/>
    </row>
    <row r="24" spans="2:15" s="23" customFormat="1" ht="15" hidden="1" customHeight="1" outlineLevel="1">
      <c r="B24" s="548" t="s">
        <v>221</v>
      </c>
      <c r="C24" s="550" t="s">
        <v>222</v>
      </c>
      <c r="D24" s="1231"/>
      <c r="E24" s="1232"/>
      <c r="F24" s="1231"/>
      <c r="G24" s="1232"/>
      <c r="H24" s="1231"/>
      <c r="I24" s="1233"/>
      <c r="J24" s="1231"/>
      <c r="K24" s="549"/>
      <c r="L24" s="549"/>
      <c r="M24" s="732">
        <v>0</v>
      </c>
      <c r="N24" s="1474" t="s">
        <v>2235</v>
      </c>
      <c r="O24" s="1475"/>
    </row>
    <row r="25" spans="2:15" s="23" customFormat="1" ht="15" hidden="1" customHeight="1" outlineLevel="1">
      <c r="B25" s="548" t="s">
        <v>223</v>
      </c>
      <c r="C25" s="550" t="s">
        <v>224</v>
      </c>
      <c r="D25" s="1231"/>
      <c r="E25" s="1232"/>
      <c r="F25" s="1231"/>
      <c r="G25" s="1232"/>
      <c r="H25" s="1231"/>
      <c r="I25" s="1233"/>
      <c r="J25" s="1231"/>
      <c r="K25" s="549"/>
      <c r="L25" s="549"/>
      <c r="M25" s="732">
        <v>0</v>
      </c>
      <c r="N25" s="1474" t="s">
        <v>2235</v>
      </c>
      <c r="O25" s="1475"/>
    </row>
    <row r="26" spans="2:15" s="23" customFormat="1" ht="15" hidden="1" customHeight="1" outlineLevel="1">
      <c r="B26" s="548" t="s">
        <v>225</v>
      </c>
      <c r="C26" s="550" t="s">
        <v>226</v>
      </c>
      <c r="D26" s="1231"/>
      <c r="E26" s="1232"/>
      <c r="F26" s="1231"/>
      <c r="G26" s="1232"/>
      <c r="H26" s="1231"/>
      <c r="I26" s="1233"/>
      <c r="J26" s="1231"/>
      <c r="K26" s="549"/>
      <c r="L26" s="549"/>
      <c r="M26" s="732">
        <v>0</v>
      </c>
      <c r="N26" s="1474" t="s">
        <v>2235</v>
      </c>
      <c r="O26" s="1475"/>
    </row>
    <row r="27" spans="2:15" s="23" customFormat="1" ht="15" hidden="1" customHeight="1" outlineLevel="1">
      <c r="B27" s="548" t="s">
        <v>227</v>
      </c>
      <c r="C27" s="550" t="s">
        <v>1747</v>
      </c>
      <c r="D27" s="1231"/>
      <c r="E27" s="1232"/>
      <c r="F27" s="1231"/>
      <c r="G27" s="1232"/>
      <c r="H27" s="1231"/>
      <c r="I27" s="1233"/>
      <c r="J27" s="1231"/>
      <c r="K27" s="549"/>
      <c r="L27" s="549"/>
      <c r="M27" s="732">
        <v>0</v>
      </c>
      <c r="N27" s="1474" t="s">
        <v>2235</v>
      </c>
      <c r="O27" s="1475"/>
    </row>
    <row r="28" spans="2:15" s="23" customFormat="1" ht="15" hidden="1" customHeight="1" outlineLevel="1">
      <c r="B28" s="548" t="s">
        <v>228</v>
      </c>
      <c r="C28" s="550" t="s">
        <v>229</v>
      </c>
      <c r="D28" s="1231"/>
      <c r="E28" s="1232"/>
      <c r="F28" s="1231"/>
      <c r="G28" s="1232"/>
      <c r="H28" s="1231"/>
      <c r="I28" s="1233"/>
      <c r="J28" s="1231"/>
      <c r="K28" s="549"/>
      <c r="L28" s="549"/>
      <c r="M28" s="732">
        <v>0</v>
      </c>
      <c r="N28" s="1474" t="s">
        <v>2235</v>
      </c>
      <c r="O28" s="1475"/>
    </row>
    <row r="29" spans="2:15" s="23" customFormat="1" ht="15" hidden="1" customHeight="1" outlineLevel="1">
      <c r="B29" s="548" t="s">
        <v>230</v>
      </c>
      <c r="C29" s="550" t="s">
        <v>231</v>
      </c>
      <c r="D29" s="1231"/>
      <c r="E29" s="1232"/>
      <c r="F29" s="1231"/>
      <c r="G29" s="1232"/>
      <c r="H29" s="1231"/>
      <c r="I29" s="1233"/>
      <c r="J29" s="1231"/>
      <c r="K29" s="549"/>
      <c r="L29" s="549"/>
      <c r="M29" s="732">
        <v>0</v>
      </c>
      <c r="N29" s="1474" t="s">
        <v>2235</v>
      </c>
      <c r="O29" s="1475"/>
    </row>
    <row r="30" spans="2:15" s="23" customFormat="1" ht="15" hidden="1" customHeight="1" outlineLevel="1">
      <c r="B30" s="548" t="s">
        <v>232</v>
      </c>
      <c r="C30" s="550" t="s">
        <v>1748</v>
      </c>
      <c r="D30" s="1231"/>
      <c r="E30" s="1232"/>
      <c r="F30" s="1231"/>
      <c r="G30" s="1232"/>
      <c r="H30" s="1231"/>
      <c r="I30" s="1233"/>
      <c r="J30" s="1231"/>
      <c r="K30" s="549"/>
      <c r="L30" s="549"/>
      <c r="M30" s="732">
        <v>0</v>
      </c>
      <c r="N30" s="1474" t="s">
        <v>2235</v>
      </c>
      <c r="O30" s="1475"/>
    </row>
    <row r="31" spans="2:15" s="23" customFormat="1" ht="15" hidden="1" customHeight="1" outlineLevel="1">
      <c r="B31" s="548" t="s">
        <v>233</v>
      </c>
      <c r="C31" s="550" t="s">
        <v>1749</v>
      </c>
      <c r="D31" s="1231"/>
      <c r="E31" s="1232"/>
      <c r="F31" s="1231"/>
      <c r="G31" s="1232"/>
      <c r="H31" s="1231"/>
      <c r="I31" s="1233"/>
      <c r="J31" s="1231"/>
      <c r="K31" s="549"/>
      <c r="L31" s="549"/>
      <c r="M31" s="732">
        <v>0</v>
      </c>
      <c r="N31" s="1474" t="s">
        <v>2235</v>
      </c>
      <c r="O31" s="1475"/>
    </row>
    <row r="32" spans="2:15" s="23" customFormat="1" ht="15" hidden="1" customHeight="1" outlineLevel="1">
      <c r="B32" s="548" t="s">
        <v>234</v>
      </c>
      <c r="C32" s="550" t="s">
        <v>1750</v>
      </c>
      <c r="D32" s="1231"/>
      <c r="E32" s="1232"/>
      <c r="F32" s="1231"/>
      <c r="G32" s="1232"/>
      <c r="H32" s="1231"/>
      <c r="I32" s="1233"/>
      <c r="J32" s="1231"/>
      <c r="K32" s="549"/>
      <c r="L32" s="549"/>
      <c r="M32" s="732">
        <v>0</v>
      </c>
      <c r="N32" s="1474" t="s">
        <v>2235</v>
      </c>
      <c r="O32" s="1475"/>
    </row>
    <row r="33" spans="2:15" s="23" customFormat="1" ht="15" hidden="1" customHeight="1" outlineLevel="1">
      <c r="B33" s="548" t="s">
        <v>235</v>
      </c>
      <c r="C33" s="550" t="s">
        <v>236</v>
      </c>
      <c r="D33" s="1231"/>
      <c r="E33" s="1232"/>
      <c r="F33" s="1231"/>
      <c r="G33" s="1232"/>
      <c r="H33" s="1231"/>
      <c r="I33" s="1233"/>
      <c r="J33" s="1231"/>
      <c r="K33" s="549"/>
      <c r="L33" s="549"/>
      <c r="M33" s="732">
        <v>0</v>
      </c>
      <c r="N33" s="1474" t="s">
        <v>2235</v>
      </c>
      <c r="O33" s="1475"/>
    </row>
    <row r="34" spans="2:15" s="23" customFormat="1" ht="15" customHeight="1" collapsed="1">
      <c r="B34" s="548" t="s">
        <v>237</v>
      </c>
      <c r="C34" s="550" t="s">
        <v>1028</v>
      </c>
      <c r="D34" s="1231">
        <v>9136.491</v>
      </c>
      <c r="E34" s="1232">
        <v>111394.65293000001</v>
      </c>
      <c r="F34" s="1231"/>
      <c r="G34" s="1232"/>
      <c r="H34" s="1231"/>
      <c r="I34" s="1233"/>
      <c r="J34" s="1231">
        <v>1330.03199</v>
      </c>
      <c r="K34" s="549"/>
      <c r="L34" s="549"/>
      <c r="M34" s="732">
        <v>1618.9205923395891</v>
      </c>
      <c r="N34" s="1474">
        <v>7.2909359704503103E-4</v>
      </c>
      <c r="O34" s="1475">
        <v>0</v>
      </c>
    </row>
    <row r="35" spans="2:15" s="23" customFormat="1" ht="15" hidden="1" customHeight="1" outlineLevel="1">
      <c r="B35" s="548" t="s">
        <v>238</v>
      </c>
      <c r="C35" s="550" t="s">
        <v>1751</v>
      </c>
      <c r="D35" s="1231"/>
      <c r="E35" s="1232"/>
      <c r="F35" s="1231"/>
      <c r="G35" s="1232"/>
      <c r="H35" s="1231"/>
      <c r="I35" s="1233"/>
      <c r="J35" s="1231"/>
      <c r="K35" s="549"/>
      <c r="L35" s="549"/>
      <c r="M35" s="732">
        <v>0</v>
      </c>
      <c r="N35" s="1474" t="s">
        <v>2235</v>
      </c>
      <c r="O35" s="1475"/>
    </row>
    <row r="36" spans="2:15" s="23" customFormat="1" ht="15" hidden="1" customHeight="1" outlineLevel="1">
      <c r="B36" s="548" t="s">
        <v>239</v>
      </c>
      <c r="C36" s="550" t="s">
        <v>1752</v>
      </c>
      <c r="D36" s="1231"/>
      <c r="E36" s="1232"/>
      <c r="F36" s="1231"/>
      <c r="G36" s="1232"/>
      <c r="H36" s="1231"/>
      <c r="I36" s="1233"/>
      <c r="J36" s="1231"/>
      <c r="K36" s="549"/>
      <c r="L36" s="549"/>
      <c r="M36" s="732">
        <v>0</v>
      </c>
      <c r="N36" s="1474" t="s">
        <v>2235</v>
      </c>
      <c r="O36" s="1475"/>
    </row>
    <row r="37" spans="2:15" s="23" customFormat="1" ht="15" hidden="1" customHeight="1" outlineLevel="1">
      <c r="B37" s="548" t="s">
        <v>240</v>
      </c>
      <c r="C37" s="550" t="s">
        <v>241</v>
      </c>
      <c r="D37" s="1231"/>
      <c r="E37" s="1232"/>
      <c r="F37" s="1231"/>
      <c r="G37" s="1232"/>
      <c r="H37" s="1231"/>
      <c r="I37" s="1233"/>
      <c r="J37" s="1231"/>
      <c r="K37" s="549"/>
      <c r="L37" s="549"/>
      <c r="M37" s="732">
        <v>0</v>
      </c>
      <c r="N37" s="1474" t="s">
        <v>2235</v>
      </c>
      <c r="O37" s="1475"/>
    </row>
    <row r="38" spans="2:15" s="23" customFormat="1" ht="15" hidden="1" customHeight="1" outlineLevel="1">
      <c r="B38" s="548" t="s">
        <v>242</v>
      </c>
      <c r="C38" s="550" t="s">
        <v>243</v>
      </c>
      <c r="D38" s="1231"/>
      <c r="E38" s="1232"/>
      <c r="F38" s="1231"/>
      <c r="G38" s="1232"/>
      <c r="H38" s="1231"/>
      <c r="I38" s="1233"/>
      <c r="J38" s="1231"/>
      <c r="K38" s="549"/>
      <c r="L38" s="549"/>
      <c r="M38" s="732">
        <v>0</v>
      </c>
      <c r="N38" s="1474" t="s">
        <v>2235</v>
      </c>
      <c r="O38" s="1475"/>
    </row>
    <row r="39" spans="2:15" s="23" customFormat="1" ht="15" hidden="1" customHeight="1" outlineLevel="1">
      <c r="B39" s="548" t="s">
        <v>244</v>
      </c>
      <c r="C39" s="550" t="s">
        <v>1753</v>
      </c>
      <c r="D39" s="1231"/>
      <c r="E39" s="1232"/>
      <c r="F39" s="1231"/>
      <c r="G39" s="1232"/>
      <c r="H39" s="1231"/>
      <c r="I39" s="1233"/>
      <c r="J39" s="1231"/>
      <c r="K39" s="549"/>
      <c r="L39" s="549"/>
      <c r="M39" s="732">
        <v>0</v>
      </c>
      <c r="N39" s="1474" t="s">
        <v>2235</v>
      </c>
      <c r="O39" s="1475"/>
    </row>
    <row r="40" spans="2:15" s="23" customFormat="1" ht="15" hidden="1" customHeight="1" outlineLevel="1">
      <c r="B40" s="548" t="s">
        <v>245</v>
      </c>
      <c r="C40" s="550" t="s">
        <v>1754</v>
      </c>
      <c r="D40" s="1231"/>
      <c r="E40" s="1232"/>
      <c r="F40" s="1231"/>
      <c r="G40" s="1232"/>
      <c r="H40" s="1231"/>
      <c r="I40" s="1233"/>
      <c r="J40" s="1231"/>
      <c r="K40" s="549"/>
      <c r="L40" s="549"/>
      <c r="M40" s="732">
        <v>0</v>
      </c>
      <c r="N40" s="1474" t="s">
        <v>2235</v>
      </c>
      <c r="O40" s="1475"/>
    </row>
    <row r="41" spans="2:15" s="23" customFormat="1" ht="15" hidden="1" customHeight="1" outlineLevel="1">
      <c r="B41" s="548" t="s">
        <v>246</v>
      </c>
      <c r="C41" s="550" t="s">
        <v>1755</v>
      </c>
      <c r="D41" s="1231"/>
      <c r="E41" s="1232"/>
      <c r="F41" s="1231"/>
      <c r="G41" s="1232"/>
      <c r="H41" s="1231"/>
      <c r="I41" s="1233"/>
      <c r="J41" s="1231"/>
      <c r="K41" s="549"/>
      <c r="L41" s="549"/>
      <c r="M41" s="732">
        <v>0</v>
      </c>
      <c r="N41" s="1474" t="s">
        <v>2235</v>
      </c>
      <c r="O41" s="1475"/>
    </row>
    <row r="42" spans="2:15" s="23" customFormat="1" ht="15" hidden="1" customHeight="1" outlineLevel="1">
      <c r="B42" s="548" t="s">
        <v>247</v>
      </c>
      <c r="C42" s="550" t="s">
        <v>1024</v>
      </c>
      <c r="D42" s="1231"/>
      <c r="E42" s="1232"/>
      <c r="F42" s="1231"/>
      <c r="G42" s="1232"/>
      <c r="H42" s="1231"/>
      <c r="I42" s="1233"/>
      <c r="J42" s="1231"/>
      <c r="K42" s="549"/>
      <c r="L42" s="549"/>
      <c r="M42" s="732">
        <v>0</v>
      </c>
      <c r="N42" s="1474" t="s">
        <v>2235</v>
      </c>
      <c r="O42" s="1475"/>
    </row>
    <row r="43" spans="2:15" s="23" customFormat="1" ht="15" hidden="1" customHeight="1" outlineLevel="1">
      <c r="B43" s="548" t="s">
        <v>248</v>
      </c>
      <c r="C43" s="550" t="s">
        <v>1756</v>
      </c>
      <c r="D43" s="1231"/>
      <c r="E43" s="1232"/>
      <c r="F43" s="1231"/>
      <c r="G43" s="1232"/>
      <c r="H43" s="1231"/>
      <c r="I43" s="1233"/>
      <c r="J43" s="1231"/>
      <c r="K43" s="549"/>
      <c r="L43" s="549"/>
      <c r="M43" s="732">
        <v>0</v>
      </c>
      <c r="N43" s="1474" t="s">
        <v>2235</v>
      </c>
      <c r="O43" s="1475"/>
    </row>
    <row r="44" spans="2:15" s="23" customFormat="1" ht="15" hidden="1" customHeight="1" outlineLevel="1">
      <c r="B44" s="548" t="s">
        <v>249</v>
      </c>
      <c r="C44" s="550" t="s">
        <v>1757</v>
      </c>
      <c r="D44" s="1231"/>
      <c r="E44" s="1232"/>
      <c r="F44" s="1231"/>
      <c r="G44" s="1232"/>
      <c r="H44" s="1231"/>
      <c r="I44" s="1233"/>
      <c r="J44" s="1231"/>
      <c r="K44" s="549"/>
      <c r="L44" s="549"/>
      <c r="M44" s="732">
        <v>0</v>
      </c>
      <c r="N44" s="1474" t="s">
        <v>2235</v>
      </c>
      <c r="O44" s="1475"/>
    </row>
    <row r="45" spans="2:15" s="23" customFormat="1" ht="15" hidden="1" customHeight="1" outlineLevel="1">
      <c r="B45" s="548" t="s">
        <v>250</v>
      </c>
      <c r="C45" s="550" t="s">
        <v>1758</v>
      </c>
      <c r="D45" s="1231"/>
      <c r="E45" s="1232"/>
      <c r="F45" s="1231"/>
      <c r="G45" s="1232"/>
      <c r="H45" s="1231"/>
      <c r="I45" s="1233"/>
      <c r="J45" s="1231"/>
      <c r="K45" s="549"/>
      <c r="L45" s="549"/>
      <c r="M45" s="732">
        <v>0</v>
      </c>
      <c r="N45" s="1474" t="s">
        <v>2235</v>
      </c>
      <c r="O45" s="1475"/>
    </row>
    <row r="46" spans="2:15" s="23" customFormat="1" ht="15" hidden="1" customHeight="1" outlineLevel="1">
      <c r="B46" s="548" t="s">
        <v>251</v>
      </c>
      <c r="C46" s="550" t="s">
        <v>252</v>
      </c>
      <c r="D46" s="1231"/>
      <c r="E46" s="1232"/>
      <c r="F46" s="1231"/>
      <c r="G46" s="1232"/>
      <c r="H46" s="1231"/>
      <c r="I46" s="1233"/>
      <c r="J46" s="1231"/>
      <c r="K46" s="549"/>
      <c r="L46" s="549"/>
      <c r="M46" s="732">
        <v>0</v>
      </c>
      <c r="N46" s="1474" t="s">
        <v>2235</v>
      </c>
      <c r="O46" s="1475"/>
    </row>
    <row r="47" spans="2:15" s="23" customFormat="1" ht="15" hidden="1" customHeight="1" outlineLevel="1">
      <c r="B47" s="548" t="s">
        <v>253</v>
      </c>
      <c r="C47" s="550" t="s">
        <v>254</v>
      </c>
      <c r="D47" s="1231"/>
      <c r="E47" s="1232"/>
      <c r="F47" s="1231"/>
      <c r="G47" s="1232"/>
      <c r="H47" s="1231"/>
      <c r="I47" s="1233"/>
      <c r="J47" s="1231"/>
      <c r="K47" s="549"/>
      <c r="L47" s="549"/>
      <c r="M47" s="732">
        <v>0</v>
      </c>
      <c r="N47" s="1474" t="s">
        <v>2235</v>
      </c>
      <c r="O47" s="1475"/>
    </row>
    <row r="48" spans="2:15" s="23" customFormat="1" ht="15" hidden="1" customHeight="1" outlineLevel="1">
      <c r="B48" s="548" t="s">
        <v>255</v>
      </c>
      <c r="C48" s="550" t="s">
        <v>1759</v>
      </c>
      <c r="D48" s="1231"/>
      <c r="E48" s="1232"/>
      <c r="F48" s="1231"/>
      <c r="G48" s="1232"/>
      <c r="H48" s="1231"/>
      <c r="I48" s="1233"/>
      <c r="J48" s="1231"/>
      <c r="K48" s="549"/>
      <c r="L48" s="549"/>
      <c r="M48" s="732">
        <v>0</v>
      </c>
      <c r="N48" s="1474" t="s">
        <v>2235</v>
      </c>
      <c r="O48" s="1475"/>
    </row>
    <row r="49" spans="2:15" s="23" customFormat="1" ht="15" hidden="1" customHeight="1" outlineLevel="1">
      <c r="B49" s="548" t="s">
        <v>256</v>
      </c>
      <c r="C49" s="550" t="s">
        <v>1760</v>
      </c>
      <c r="D49" s="1231"/>
      <c r="E49" s="1232"/>
      <c r="F49" s="1231"/>
      <c r="G49" s="1232"/>
      <c r="H49" s="1231"/>
      <c r="I49" s="1233"/>
      <c r="J49" s="1231"/>
      <c r="K49" s="549"/>
      <c r="L49" s="549"/>
      <c r="M49" s="732">
        <v>0</v>
      </c>
      <c r="N49" s="1474" t="s">
        <v>2235</v>
      </c>
      <c r="O49" s="1475"/>
    </row>
    <row r="50" spans="2:15" s="23" customFormat="1" ht="15" hidden="1" customHeight="1" outlineLevel="1">
      <c r="B50" s="548" t="s">
        <v>257</v>
      </c>
      <c r="C50" s="550" t="s">
        <v>1761</v>
      </c>
      <c r="D50" s="1231"/>
      <c r="E50" s="1232"/>
      <c r="F50" s="1231"/>
      <c r="G50" s="1232"/>
      <c r="H50" s="1231"/>
      <c r="I50" s="1233"/>
      <c r="J50" s="1231"/>
      <c r="K50" s="549"/>
      <c r="L50" s="549"/>
      <c r="M50" s="732">
        <v>0</v>
      </c>
      <c r="N50" s="1474" t="s">
        <v>2235</v>
      </c>
      <c r="O50" s="1475"/>
    </row>
    <row r="51" spans="2:15" s="23" customFormat="1" ht="15" hidden="1" customHeight="1" outlineLevel="1">
      <c r="B51" s="548" t="s">
        <v>258</v>
      </c>
      <c r="C51" s="550" t="s">
        <v>1762</v>
      </c>
      <c r="D51" s="1231"/>
      <c r="E51" s="1232"/>
      <c r="F51" s="1231"/>
      <c r="G51" s="1232"/>
      <c r="H51" s="1231"/>
      <c r="I51" s="1233"/>
      <c r="J51" s="1231"/>
      <c r="K51" s="549"/>
      <c r="L51" s="549"/>
      <c r="M51" s="732">
        <v>0</v>
      </c>
      <c r="N51" s="1474" t="s">
        <v>2235</v>
      </c>
      <c r="O51" s="1475"/>
    </row>
    <row r="52" spans="2:15" s="23" customFormat="1" ht="15" hidden="1" customHeight="1" outlineLevel="1">
      <c r="B52" s="548" t="s">
        <v>259</v>
      </c>
      <c r="C52" s="550" t="s">
        <v>1763</v>
      </c>
      <c r="D52" s="1231"/>
      <c r="E52" s="1232"/>
      <c r="F52" s="1231"/>
      <c r="G52" s="1232"/>
      <c r="H52" s="1231"/>
      <c r="I52" s="1233"/>
      <c r="J52" s="1231"/>
      <c r="K52" s="549"/>
      <c r="L52" s="549"/>
      <c r="M52" s="732">
        <v>0</v>
      </c>
      <c r="N52" s="1474" t="s">
        <v>2235</v>
      </c>
      <c r="O52" s="1475"/>
    </row>
    <row r="53" spans="2:15" s="23" customFormat="1" ht="15" hidden="1" customHeight="1" outlineLevel="1">
      <c r="B53" s="548" t="s">
        <v>260</v>
      </c>
      <c r="C53" s="550" t="s">
        <v>1764</v>
      </c>
      <c r="D53" s="1231"/>
      <c r="E53" s="1232"/>
      <c r="F53" s="1231"/>
      <c r="G53" s="1232"/>
      <c r="H53" s="1231"/>
      <c r="I53" s="1233"/>
      <c r="J53" s="1231"/>
      <c r="K53" s="549"/>
      <c r="L53" s="549"/>
      <c r="M53" s="732">
        <v>0</v>
      </c>
      <c r="N53" s="1474" t="s">
        <v>2235</v>
      </c>
      <c r="O53" s="1475"/>
    </row>
    <row r="54" spans="2:15" s="23" customFormat="1" ht="15" hidden="1" customHeight="1" outlineLevel="1">
      <c r="B54" s="548" t="s">
        <v>261</v>
      </c>
      <c r="C54" s="550" t="s">
        <v>1765</v>
      </c>
      <c r="D54" s="1231"/>
      <c r="E54" s="1232"/>
      <c r="F54" s="1231"/>
      <c r="G54" s="1232"/>
      <c r="H54" s="1231"/>
      <c r="I54" s="1233"/>
      <c r="J54" s="1231"/>
      <c r="K54" s="549"/>
      <c r="L54" s="549"/>
      <c r="M54" s="732">
        <v>0</v>
      </c>
      <c r="N54" s="1474" t="s">
        <v>2235</v>
      </c>
      <c r="O54" s="1475"/>
    </row>
    <row r="55" spans="2:15" s="23" customFormat="1" ht="15" hidden="1" customHeight="1" outlineLevel="1">
      <c r="B55" s="548" t="s">
        <v>262</v>
      </c>
      <c r="C55" s="550" t="s">
        <v>263</v>
      </c>
      <c r="D55" s="1231"/>
      <c r="E55" s="1232"/>
      <c r="F55" s="1231"/>
      <c r="G55" s="1232"/>
      <c r="H55" s="1231"/>
      <c r="I55" s="1233"/>
      <c r="J55" s="1231"/>
      <c r="K55" s="549"/>
      <c r="L55" s="549"/>
      <c r="M55" s="732">
        <v>0</v>
      </c>
      <c r="N55" s="1474" t="s">
        <v>2235</v>
      </c>
      <c r="O55" s="1475"/>
    </row>
    <row r="56" spans="2:15" s="23" customFormat="1" ht="15" hidden="1" customHeight="1" outlineLevel="1">
      <c r="B56" s="548" t="s">
        <v>264</v>
      </c>
      <c r="C56" s="550" t="s">
        <v>1766</v>
      </c>
      <c r="D56" s="1231"/>
      <c r="E56" s="1232"/>
      <c r="F56" s="1231"/>
      <c r="G56" s="1232"/>
      <c r="H56" s="1231"/>
      <c r="I56" s="1233"/>
      <c r="J56" s="1231"/>
      <c r="K56" s="549"/>
      <c r="L56" s="549"/>
      <c r="M56" s="732">
        <v>0</v>
      </c>
      <c r="N56" s="1474" t="s">
        <v>2235</v>
      </c>
      <c r="O56" s="1475"/>
    </row>
    <row r="57" spans="2:15" s="23" customFormat="1" ht="15" hidden="1" customHeight="1" outlineLevel="1">
      <c r="B57" s="548" t="s">
        <v>265</v>
      </c>
      <c r="C57" s="550" t="s">
        <v>266</v>
      </c>
      <c r="D57" s="1231"/>
      <c r="E57" s="1232"/>
      <c r="F57" s="1231"/>
      <c r="G57" s="1232"/>
      <c r="H57" s="1231"/>
      <c r="I57" s="1233"/>
      <c r="J57" s="1231"/>
      <c r="K57" s="549"/>
      <c r="L57" s="549"/>
      <c r="M57" s="732">
        <v>0</v>
      </c>
      <c r="N57" s="1474" t="s">
        <v>2235</v>
      </c>
      <c r="O57" s="1475"/>
    </row>
    <row r="58" spans="2:15" s="23" customFormat="1" ht="15" hidden="1" customHeight="1" outlineLevel="1">
      <c r="B58" s="548" t="s">
        <v>267</v>
      </c>
      <c r="C58" s="550" t="s">
        <v>1767</v>
      </c>
      <c r="D58" s="1231"/>
      <c r="E58" s="1232"/>
      <c r="F58" s="1231"/>
      <c r="G58" s="1232"/>
      <c r="H58" s="1231"/>
      <c r="I58" s="1233"/>
      <c r="J58" s="1231"/>
      <c r="K58" s="549"/>
      <c r="L58" s="549"/>
      <c r="M58" s="732">
        <v>0</v>
      </c>
      <c r="N58" s="1474" t="s">
        <v>2235</v>
      </c>
      <c r="O58" s="1475"/>
    </row>
    <row r="59" spans="2:15" s="23" customFormat="1" ht="15" hidden="1" customHeight="1" outlineLevel="1">
      <c r="B59" s="548" t="s">
        <v>268</v>
      </c>
      <c r="C59" s="550" t="s">
        <v>1768</v>
      </c>
      <c r="D59" s="1231"/>
      <c r="E59" s="1232"/>
      <c r="F59" s="1231"/>
      <c r="G59" s="1232"/>
      <c r="H59" s="1231"/>
      <c r="I59" s="1233"/>
      <c r="J59" s="1231"/>
      <c r="K59" s="549"/>
      <c r="L59" s="549"/>
      <c r="M59" s="732">
        <v>0</v>
      </c>
      <c r="N59" s="1474" t="s">
        <v>2235</v>
      </c>
      <c r="O59" s="1475"/>
    </row>
    <row r="60" spans="2:15" s="23" customFormat="1" ht="15" hidden="1" customHeight="1" outlineLevel="1">
      <c r="B60" s="548" t="s">
        <v>269</v>
      </c>
      <c r="C60" s="550" t="s">
        <v>270</v>
      </c>
      <c r="D60" s="1231"/>
      <c r="E60" s="1232"/>
      <c r="F60" s="1231"/>
      <c r="G60" s="1232"/>
      <c r="H60" s="1231"/>
      <c r="I60" s="1233"/>
      <c r="J60" s="1231"/>
      <c r="K60" s="549"/>
      <c r="L60" s="549"/>
      <c r="M60" s="732">
        <v>0</v>
      </c>
      <c r="N60" s="1474" t="s">
        <v>2235</v>
      </c>
      <c r="O60" s="1475"/>
    </row>
    <row r="61" spans="2:15" s="23" customFormat="1" ht="15" hidden="1" customHeight="1" outlineLevel="1">
      <c r="B61" s="548" t="s">
        <v>271</v>
      </c>
      <c r="C61" s="550" t="s">
        <v>1769</v>
      </c>
      <c r="D61" s="1231"/>
      <c r="E61" s="1232"/>
      <c r="F61" s="1231"/>
      <c r="G61" s="1232"/>
      <c r="H61" s="1231"/>
      <c r="I61" s="1233"/>
      <c r="J61" s="1231"/>
      <c r="K61" s="549"/>
      <c r="L61" s="549"/>
      <c r="M61" s="732">
        <v>0</v>
      </c>
      <c r="N61" s="1474" t="s">
        <v>2235</v>
      </c>
      <c r="O61" s="1475"/>
    </row>
    <row r="62" spans="2:15" s="23" customFormat="1" ht="15" hidden="1" customHeight="1" outlineLevel="1">
      <c r="B62" s="548" t="s">
        <v>272</v>
      </c>
      <c r="C62" s="550" t="s">
        <v>1770</v>
      </c>
      <c r="D62" s="1231"/>
      <c r="E62" s="1232"/>
      <c r="F62" s="1231"/>
      <c r="G62" s="1232"/>
      <c r="H62" s="1231"/>
      <c r="I62" s="1233"/>
      <c r="J62" s="1231"/>
      <c r="K62" s="549"/>
      <c r="L62" s="549"/>
      <c r="M62" s="732">
        <v>0</v>
      </c>
      <c r="N62" s="1474" t="s">
        <v>2235</v>
      </c>
      <c r="O62" s="1475"/>
    </row>
    <row r="63" spans="2:15" s="23" customFormat="1" ht="15" hidden="1" customHeight="1" outlineLevel="1">
      <c r="B63" s="548" t="s">
        <v>273</v>
      </c>
      <c r="C63" s="550" t="s">
        <v>274</v>
      </c>
      <c r="D63" s="1231"/>
      <c r="E63" s="1232"/>
      <c r="F63" s="1231"/>
      <c r="G63" s="1232"/>
      <c r="H63" s="1231"/>
      <c r="I63" s="1233"/>
      <c r="J63" s="1231"/>
      <c r="K63" s="549"/>
      <c r="L63" s="549"/>
      <c r="M63" s="732">
        <v>0</v>
      </c>
      <c r="N63" s="1474" t="s">
        <v>2235</v>
      </c>
      <c r="O63" s="1475"/>
    </row>
    <row r="64" spans="2:15" s="23" customFormat="1" ht="15" hidden="1" customHeight="1" outlineLevel="1">
      <c r="B64" s="548" t="s">
        <v>275</v>
      </c>
      <c r="C64" s="550" t="s">
        <v>1771</v>
      </c>
      <c r="D64" s="1231"/>
      <c r="E64" s="1232"/>
      <c r="F64" s="1231"/>
      <c r="G64" s="1232"/>
      <c r="H64" s="1231"/>
      <c r="I64" s="1233"/>
      <c r="J64" s="1231"/>
      <c r="K64" s="549"/>
      <c r="L64" s="549"/>
      <c r="M64" s="732">
        <v>0</v>
      </c>
      <c r="N64" s="1474" t="s">
        <v>2235</v>
      </c>
      <c r="O64" s="1475"/>
    </row>
    <row r="65" spans="2:15" s="23" customFormat="1" ht="15" hidden="1" customHeight="1" outlineLevel="1">
      <c r="B65" s="548" t="s">
        <v>276</v>
      </c>
      <c r="C65" s="550" t="s">
        <v>1772</v>
      </c>
      <c r="D65" s="1231"/>
      <c r="E65" s="1232"/>
      <c r="F65" s="1231"/>
      <c r="G65" s="1232"/>
      <c r="H65" s="1231"/>
      <c r="I65" s="1233"/>
      <c r="J65" s="1231"/>
      <c r="K65" s="549"/>
      <c r="L65" s="549"/>
      <c r="M65" s="732">
        <v>0</v>
      </c>
      <c r="N65" s="1474" t="s">
        <v>2235</v>
      </c>
      <c r="O65" s="1475"/>
    </row>
    <row r="66" spans="2:15" s="23" customFormat="1" ht="15" hidden="1" customHeight="1" outlineLevel="1">
      <c r="B66" s="548" t="s">
        <v>277</v>
      </c>
      <c r="C66" s="550" t="s">
        <v>1773</v>
      </c>
      <c r="D66" s="1231"/>
      <c r="E66" s="1232"/>
      <c r="F66" s="1231"/>
      <c r="G66" s="1232"/>
      <c r="H66" s="1231"/>
      <c r="I66" s="1233"/>
      <c r="J66" s="1231"/>
      <c r="K66" s="549"/>
      <c r="L66" s="549"/>
      <c r="M66" s="732">
        <v>0</v>
      </c>
      <c r="N66" s="1474" t="s">
        <v>2235</v>
      </c>
      <c r="O66" s="1475"/>
    </row>
    <row r="67" spans="2:15" s="23" customFormat="1" ht="15" hidden="1" customHeight="1" outlineLevel="1">
      <c r="B67" s="548" t="s">
        <v>278</v>
      </c>
      <c r="C67" s="550" t="s">
        <v>1774</v>
      </c>
      <c r="D67" s="1231"/>
      <c r="E67" s="1232"/>
      <c r="F67" s="1231"/>
      <c r="G67" s="1232"/>
      <c r="H67" s="1231"/>
      <c r="I67" s="1233"/>
      <c r="J67" s="1231"/>
      <c r="K67" s="549"/>
      <c r="L67" s="549"/>
      <c r="M67" s="732">
        <v>0</v>
      </c>
      <c r="N67" s="1474" t="s">
        <v>2235</v>
      </c>
      <c r="O67" s="1475"/>
    </row>
    <row r="68" spans="2:15" s="23" customFormat="1" ht="15" hidden="1" customHeight="1" outlineLevel="1">
      <c r="B68" s="548" t="s">
        <v>279</v>
      </c>
      <c r="C68" s="550" t="s">
        <v>1775</v>
      </c>
      <c r="D68" s="1231"/>
      <c r="E68" s="1232"/>
      <c r="F68" s="1231"/>
      <c r="G68" s="1232"/>
      <c r="H68" s="1231"/>
      <c r="I68" s="1233"/>
      <c r="J68" s="1231"/>
      <c r="K68" s="549"/>
      <c r="L68" s="549"/>
      <c r="M68" s="732">
        <v>0</v>
      </c>
      <c r="N68" s="1474" t="s">
        <v>2235</v>
      </c>
      <c r="O68" s="1475"/>
    </row>
    <row r="69" spans="2:15" s="23" customFormat="1" ht="15" customHeight="1" collapsed="1">
      <c r="B69" s="548" t="s">
        <v>280</v>
      </c>
      <c r="C69" s="550" t="s">
        <v>1776</v>
      </c>
      <c r="D69" s="1231">
        <v>55020.532759999995</v>
      </c>
      <c r="E69" s="1232">
        <v>224806.73926</v>
      </c>
      <c r="F69" s="1231"/>
      <c r="G69" s="1232"/>
      <c r="H69" s="1231"/>
      <c r="I69" s="1233"/>
      <c r="J69" s="1231">
        <v>22272.018190000003</v>
      </c>
      <c r="K69" s="549"/>
      <c r="L69" s="549"/>
      <c r="M69" s="732">
        <v>15323.89100101101</v>
      </c>
      <c r="N69" s="1474">
        <v>6.9012346025613559E-3</v>
      </c>
      <c r="O69" s="1475">
        <v>0</v>
      </c>
    </row>
    <row r="70" spans="2:15" s="23" customFormat="1" ht="15" customHeight="1">
      <c r="B70" s="550" t="s">
        <v>281</v>
      </c>
      <c r="C70" s="550" t="s">
        <v>1777</v>
      </c>
      <c r="D70" s="1231">
        <v>17755.866160000001</v>
      </c>
      <c r="E70" s="1232">
        <v>123248.94759000001</v>
      </c>
      <c r="F70" s="1231"/>
      <c r="G70" s="1232"/>
      <c r="H70" s="1231"/>
      <c r="I70" s="1233"/>
      <c r="J70" s="1231">
        <v>15410.531710000001</v>
      </c>
      <c r="K70" s="549"/>
      <c r="L70" s="549"/>
      <c r="M70" s="732">
        <v>10235.274415966263</v>
      </c>
      <c r="N70" s="1474">
        <v>4.609536178606142E-3</v>
      </c>
      <c r="O70" s="1475">
        <v>0</v>
      </c>
    </row>
    <row r="71" spans="2:15" s="23" customFormat="1" ht="15" hidden="1" customHeight="1" outlineLevel="1">
      <c r="B71" s="548" t="s">
        <v>282</v>
      </c>
      <c r="C71" s="550" t="s">
        <v>1778</v>
      </c>
      <c r="D71" s="1231"/>
      <c r="E71" s="1232"/>
      <c r="F71" s="1231"/>
      <c r="G71" s="1232"/>
      <c r="H71" s="1231"/>
      <c r="I71" s="1233"/>
      <c r="J71" s="1231"/>
      <c r="K71" s="549"/>
      <c r="L71" s="549"/>
      <c r="M71" s="732">
        <v>0</v>
      </c>
      <c r="N71" s="1474" t="s">
        <v>2235</v>
      </c>
      <c r="O71" s="1475"/>
    </row>
    <row r="72" spans="2:15" s="23" customFormat="1" ht="15" hidden="1" customHeight="1" outlineLevel="1">
      <c r="B72" s="548" t="s">
        <v>283</v>
      </c>
      <c r="C72" s="550" t="s">
        <v>1779</v>
      </c>
      <c r="D72" s="1231"/>
      <c r="E72" s="1232"/>
      <c r="F72" s="1231"/>
      <c r="G72" s="1232"/>
      <c r="H72" s="1231"/>
      <c r="I72" s="1233"/>
      <c r="J72" s="1231"/>
      <c r="K72" s="549"/>
      <c r="L72" s="549"/>
      <c r="M72" s="732">
        <v>0</v>
      </c>
      <c r="N72" s="1474" t="s">
        <v>2235</v>
      </c>
      <c r="O72" s="1475"/>
    </row>
    <row r="73" spans="2:15" s="23" customFormat="1" ht="15" hidden="1" customHeight="1" outlineLevel="1">
      <c r="B73" s="548" t="s">
        <v>284</v>
      </c>
      <c r="C73" s="550" t="s">
        <v>1780</v>
      </c>
      <c r="D73" s="1231"/>
      <c r="E73" s="1232"/>
      <c r="F73" s="1231"/>
      <c r="G73" s="1232"/>
      <c r="H73" s="1231"/>
      <c r="I73" s="1233"/>
      <c r="J73" s="1231"/>
      <c r="K73" s="549"/>
      <c r="L73" s="549"/>
      <c r="M73" s="732">
        <v>0</v>
      </c>
      <c r="N73" s="1474" t="s">
        <v>2235</v>
      </c>
      <c r="O73" s="1475"/>
    </row>
    <row r="74" spans="2:15" s="23" customFormat="1" ht="15" hidden="1" customHeight="1" outlineLevel="1">
      <c r="B74" s="548" t="s">
        <v>285</v>
      </c>
      <c r="C74" s="550" t="s">
        <v>1781</v>
      </c>
      <c r="D74" s="1231"/>
      <c r="E74" s="1232"/>
      <c r="F74" s="1231"/>
      <c r="G74" s="1232"/>
      <c r="H74" s="1231"/>
      <c r="I74" s="1233"/>
      <c r="J74" s="1231"/>
      <c r="K74" s="549"/>
      <c r="L74" s="549"/>
      <c r="M74" s="732">
        <v>0</v>
      </c>
      <c r="N74" s="1474" t="s">
        <v>2235</v>
      </c>
      <c r="O74" s="1475"/>
    </row>
    <row r="75" spans="2:15" s="23" customFormat="1" ht="15" customHeight="1" collapsed="1">
      <c r="B75" s="548" t="s">
        <v>286</v>
      </c>
      <c r="C75" s="550" t="s">
        <v>1025</v>
      </c>
      <c r="D75" s="1231">
        <v>5145.5467699999999</v>
      </c>
      <c r="E75" s="1232">
        <v>357468.78886999999</v>
      </c>
      <c r="F75" s="1231"/>
      <c r="G75" s="1232"/>
      <c r="H75" s="1231"/>
      <c r="I75" s="1233"/>
      <c r="J75" s="1231">
        <v>14281.81518</v>
      </c>
      <c r="K75" s="549"/>
      <c r="L75" s="549"/>
      <c r="M75" s="732">
        <v>13411.286446722039</v>
      </c>
      <c r="N75" s="1474">
        <v>6.0398781278771744E-3</v>
      </c>
      <c r="O75" s="1475">
        <v>0</v>
      </c>
    </row>
    <row r="76" spans="2:15" s="23" customFormat="1" ht="15" hidden="1" customHeight="1" outlineLevel="1">
      <c r="B76" s="548" t="s">
        <v>287</v>
      </c>
      <c r="C76" s="550" t="s">
        <v>1782</v>
      </c>
      <c r="D76" s="1231"/>
      <c r="E76" s="1232"/>
      <c r="F76" s="1231"/>
      <c r="G76" s="1232"/>
      <c r="H76" s="1231"/>
      <c r="I76" s="1233"/>
      <c r="J76" s="1231"/>
      <c r="K76" s="549"/>
      <c r="L76" s="549"/>
      <c r="M76" s="732">
        <v>0</v>
      </c>
      <c r="N76" s="1474" t="s">
        <v>2235</v>
      </c>
      <c r="O76" s="1475"/>
    </row>
    <row r="77" spans="2:15" s="23" customFormat="1" ht="15" hidden="1" customHeight="1" outlineLevel="1">
      <c r="B77" s="548" t="s">
        <v>288</v>
      </c>
      <c r="C77" s="550" t="s">
        <v>1783</v>
      </c>
      <c r="D77" s="1231"/>
      <c r="E77" s="1232"/>
      <c r="F77" s="1231"/>
      <c r="G77" s="1232"/>
      <c r="H77" s="1231"/>
      <c r="I77" s="1233"/>
      <c r="J77" s="1231"/>
      <c r="K77" s="549"/>
      <c r="L77" s="549"/>
      <c r="M77" s="732">
        <v>0</v>
      </c>
      <c r="N77" s="1474" t="s">
        <v>2235</v>
      </c>
      <c r="O77" s="1475"/>
    </row>
    <row r="78" spans="2:15" s="23" customFormat="1" ht="15" hidden="1" customHeight="1" outlineLevel="1">
      <c r="B78" s="548" t="s">
        <v>289</v>
      </c>
      <c r="C78" s="550" t="s">
        <v>1784</v>
      </c>
      <c r="D78" s="1231"/>
      <c r="E78" s="1232"/>
      <c r="F78" s="1231"/>
      <c r="G78" s="1232"/>
      <c r="H78" s="1231"/>
      <c r="I78" s="1233"/>
      <c r="J78" s="1231"/>
      <c r="K78" s="549"/>
      <c r="L78" s="549"/>
      <c r="M78" s="732">
        <v>0</v>
      </c>
      <c r="N78" s="1474" t="s">
        <v>2235</v>
      </c>
      <c r="O78" s="1475"/>
    </row>
    <row r="79" spans="2:15" s="23" customFormat="1" ht="15" hidden="1" customHeight="1" outlineLevel="1">
      <c r="B79" s="548" t="s">
        <v>290</v>
      </c>
      <c r="C79" s="550" t="s">
        <v>1785</v>
      </c>
      <c r="D79" s="1231"/>
      <c r="E79" s="1232"/>
      <c r="F79" s="1231"/>
      <c r="G79" s="1232"/>
      <c r="H79" s="1231"/>
      <c r="I79" s="1233"/>
      <c r="J79" s="1231"/>
      <c r="K79" s="549"/>
      <c r="L79" s="549"/>
      <c r="M79" s="732">
        <v>0</v>
      </c>
      <c r="N79" s="1474" t="s">
        <v>2235</v>
      </c>
      <c r="O79" s="1475"/>
    </row>
    <row r="80" spans="2:15" s="23" customFormat="1" ht="15" hidden="1" customHeight="1" outlineLevel="1">
      <c r="B80" s="548" t="s">
        <v>291</v>
      </c>
      <c r="C80" s="550" t="s">
        <v>292</v>
      </c>
      <c r="D80" s="1231"/>
      <c r="E80" s="1232"/>
      <c r="F80" s="1231"/>
      <c r="G80" s="1232"/>
      <c r="H80" s="1231"/>
      <c r="I80" s="1233"/>
      <c r="J80" s="1231"/>
      <c r="K80" s="549"/>
      <c r="L80" s="549"/>
      <c r="M80" s="732">
        <v>0</v>
      </c>
      <c r="N80" s="1474" t="s">
        <v>2235</v>
      </c>
      <c r="O80" s="1475"/>
    </row>
    <row r="81" spans="2:15" s="23" customFormat="1" ht="15" hidden="1" customHeight="1" outlineLevel="1">
      <c r="B81" s="548" t="s">
        <v>293</v>
      </c>
      <c r="C81" s="550" t="s">
        <v>1786</v>
      </c>
      <c r="D81" s="1231"/>
      <c r="E81" s="1232"/>
      <c r="F81" s="1231"/>
      <c r="G81" s="1232"/>
      <c r="H81" s="1231"/>
      <c r="I81" s="1233"/>
      <c r="J81" s="1231"/>
      <c r="K81" s="549"/>
      <c r="L81" s="549"/>
      <c r="M81" s="732">
        <v>0</v>
      </c>
      <c r="N81" s="1474" t="s">
        <v>2235</v>
      </c>
      <c r="O81" s="1475"/>
    </row>
    <row r="82" spans="2:15" s="23" customFormat="1" ht="15" hidden="1" customHeight="1" outlineLevel="1">
      <c r="B82" s="548" t="s">
        <v>294</v>
      </c>
      <c r="C82" s="550" t="s">
        <v>295</v>
      </c>
      <c r="D82" s="1231"/>
      <c r="E82" s="1232"/>
      <c r="F82" s="1231"/>
      <c r="G82" s="1232"/>
      <c r="H82" s="1231"/>
      <c r="I82" s="1233"/>
      <c r="J82" s="1231"/>
      <c r="K82" s="549"/>
      <c r="L82" s="549"/>
      <c r="M82" s="732">
        <v>0</v>
      </c>
      <c r="N82" s="1474" t="s">
        <v>2235</v>
      </c>
      <c r="O82" s="1475"/>
    </row>
    <row r="83" spans="2:15" s="23" customFormat="1" ht="15" hidden="1" customHeight="1" outlineLevel="1">
      <c r="B83" s="548" t="s">
        <v>296</v>
      </c>
      <c r="C83" s="550" t="s">
        <v>297</v>
      </c>
      <c r="D83" s="1231"/>
      <c r="E83" s="1232"/>
      <c r="F83" s="1231"/>
      <c r="G83" s="1232"/>
      <c r="H83" s="1231"/>
      <c r="I83" s="1233"/>
      <c r="J83" s="1231"/>
      <c r="K83" s="549"/>
      <c r="L83" s="549"/>
      <c r="M83" s="732">
        <v>0</v>
      </c>
      <c r="N83" s="1474" t="s">
        <v>2235</v>
      </c>
      <c r="O83" s="1475"/>
    </row>
    <row r="84" spans="2:15" s="23" customFormat="1" ht="15" hidden="1" customHeight="1" outlineLevel="1">
      <c r="B84" s="548" t="s">
        <v>298</v>
      </c>
      <c r="C84" s="550" t="s">
        <v>299</v>
      </c>
      <c r="D84" s="1231"/>
      <c r="E84" s="1232"/>
      <c r="F84" s="1231"/>
      <c r="G84" s="1232"/>
      <c r="H84" s="1231"/>
      <c r="I84" s="1233"/>
      <c r="J84" s="1231"/>
      <c r="K84" s="549"/>
      <c r="L84" s="549"/>
      <c r="M84" s="732">
        <v>0</v>
      </c>
      <c r="N84" s="1474" t="s">
        <v>2235</v>
      </c>
      <c r="O84" s="1475"/>
    </row>
    <row r="85" spans="2:15" s="23" customFormat="1" ht="15" hidden="1" customHeight="1" outlineLevel="1">
      <c r="B85" s="548" t="s">
        <v>300</v>
      </c>
      <c r="C85" s="550" t="s">
        <v>1787</v>
      </c>
      <c r="D85" s="1231"/>
      <c r="E85" s="1232"/>
      <c r="F85" s="1231"/>
      <c r="G85" s="1232"/>
      <c r="H85" s="1231"/>
      <c r="I85" s="1233"/>
      <c r="J85" s="1231"/>
      <c r="K85" s="549"/>
      <c r="L85" s="549"/>
      <c r="M85" s="732">
        <v>0</v>
      </c>
      <c r="N85" s="1474" t="s">
        <v>2235</v>
      </c>
      <c r="O85" s="1475"/>
    </row>
    <row r="86" spans="2:15" s="23" customFormat="1" ht="15" hidden="1" customHeight="1" outlineLevel="1">
      <c r="B86" s="548" t="s">
        <v>301</v>
      </c>
      <c r="C86" s="550" t="s">
        <v>1788</v>
      </c>
      <c r="D86" s="1231"/>
      <c r="E86" s="1232"/>
      <c r="F86" s="1231"/>
      <c r="G86" s="1232"/>
      <c r="H86" s="1231"/>
      <c r="I86" s="1233"/>
      <c r="J86" s="1231"/>
      <c r="K86" s="549"/>
      <c r="L86" s="549"/>
      <c r="M86" s="732">
        <v>0</v>
      </c>
      <c r="N86" s="1474" t="s">
        <v>2235</v>
      </c>
      <c r="O86" s="1475"/>
    </row>
    <row r="87" spans="2:15" s="23" customFormat="1" ht="15" hidden="1" customHeight="1" outlineLevel="1">
      <c r="B87" s="548" t="s">
        <v>302</v>
      </c>
      <c r="C87" s="550" t="s">
        <v>1789</v>
      </c>
      <c r="D87" s="1231"/>
      <c r="E87" s="1232"/>
      <c r="F87" s="1231"/>
      <c r="G87" s="1232"/>
      <c r="H87" s="1231"/>
      <c r="I87" s="1233"/>
      <c r="J87" s="1231"/>
      <c r="K87" s="549"/>
      <c r="L87" s="549"/>
      <c r="M87" s="732">
        <v>0</v>
      </c>
      <c r="N87" s="1474" t="s">
        <v>2235</v>
      </c>
      <c r="O87" s="1475"/>
    </row>
    <row r="88" spans="2:15" s="23" customFormat="1" ht="15" hidden="1" customHeight="1" outlineLevel="1">
      <c r="B88" s="548" t="s">
        <v>303</v>
      </c>
      <c r="C88" s="550" t="s">
        <v>1790</v>
      </c>
      <c r="D88" s="1231"/>
      <c r="E88" s="1232"/>
      <c r="F88" s="1231"/>
      <c r="G88" s="1232"/>
      <c r="H88" s="1231"/>
      <c r="I88" s="1233"/>
      <c r="J88" s="1231"/>
      <c r="K88" s="549"/>
      <c r="L88" s="549"/>
      <c r="M88" s="732">
        <v>0</v>
      </c>
      <c r="N88" s="1474" t="s">
        <v>2235</v>
      </c>
      <c r="O88" s="1475"/>
    </row>
    <row r="89" spans="2:15" s="23" customFormat="1" ht="15" hidden="1" customHeight="1" outlineLevel="1">
      <c r="B89" s="548" t="s">
        <v>304</v>
      </c>
      <c r="C89" s="550" t="s">
        <v>305</v>
      </c>
      <c r="D89" s="1231"/>
      <c r="E89" s="1232"/>
      <c r="F89" s="1231"/>
      <c r="G89" s="1232"/>
      <c r="H89" s="1231"/>
      <c r="I89" s="1233"/>
      <c r="J89" s="1231"/>
      <c r="K89" s="549"/>
      <c r="L89" s="549"/>
      <c r="M89" s="732">
        <v>0</v>
      </c>
      <c r="N89" s="1474" t="s">
        <v>2235</v>
      </c>
      <c r="O89" s="1475"/>
    </row>
    <row r="90" spans="2:15" s="23" customFormat="1" ht="15" hidden="1" customHeight="1" outlineLevel="1">
      <c r="B90" s="548" t="s">
        <v>306</v>
      </c>
      <c r="C90" s="550" t="s">
        <v>307</v>
      </c>
      <c r="D90" s="1231"/>
      <c r="E90" s="1232"/>
      <c r="F90" s="1231"/>
      <c r="G90" s="1232"/>
      <c r="H90" s="1231"/>
      <c r="I90" s="1233"/>
      <c r="J90" s="1231"/>
      <c r="K90" s="549"/>
      <c r="L90" s="549"/>
      <c r="M90" s="732">
        <v>0</v>
      </c>
      <c r="N90" s="1474" t="s">
        <v>2235</v>
      </c>
      <c r="O90" s="1475"/>
    </row>
    <row r="91" spans="2:15" s="23" customFormat="1" ht="15" hidden="1" customHeight="1" outlineLevel="1">
      <c r="B91" s="548" t="s">
        <v>308</v>
      </c>
      <c r="C91" s="550" t="s">
        <v>309</v>
      </c>
      <c r="D91" s="1231"/>
      <c r="E91" s="1232"/>
      <c r="F91" s="1231"/>
      <c r="G91" s="1232"/>
      <c r="H91" s="1231"/>
      <c r="I91" s="1233"/>
      <c r="J91" s="1231"/>
      <c r="K91" s="549"/>
      <c r="L91" s="549"/>
      <c r="M91" s="732">
        <v>0</v>
      </c>
      <c r="N91" s="1474" t="s">
        <v>2235</v>
      </c>
      <c r="O91" s="1475"/>
    </row>
    <row r="92" spans="2:15" s="23" customFormat="1" ht="15" hidden="1" customHeight="1" outlineLevel="1">
      <c r="B92" s="548" t="s">
        <v>310</v>
      </c>
      <c r="C92" s="550" t="s">
        <v>1791</v>
      </c>
      <c r="D92" s="1231"/>
      <c r="E92" s="1232"/>
      <c r="F92" s="1231"/>
      <c r="G92" s="1232"/>
      <c r="H92" s="1231"/>
      <c r="I92" s="1233"/>
      <c r="J92" s="1231"/>
      <c r="K92" s="549"/>
      <c r="L92" s="549"/>
      <c r="M92" s="732">
        <v>0</v>
      </c>
      <c r="N92" s="1474" t="s">
        <v>2235</v>
      </c>
      <c r="O92" s="1475"/>
    </row>
    <row r="93" spans="2:15" s="23" customFormat="1" ht="15" hidden="1" customHeight="1" outlineLevel="1">
      <c r="B93" s="548" t="s">
        <v>311</v>
      </c>
      <c r="C93" s="550" t="s">
        <v>1792</v>
      </c>
      <c r="D93" s="1231"/>
      <c r="E93" s="1232"/>
      <c r="F93" s="1231"/>
      <c r="G93" s="1232"/>
      <c r="H93" s="1231"/>
      <c r="I93" s="1233"/>
      <c r="J93" s="1231"/>
      <c r="K93" s="549"/>
      <c r="L93" s="549"/>
      <c r="M93" s="732">
        <v>0</v>
      </c>
      <c r="N93" s="1474" t="s">
        <v>2235</v>
      </c>
      <c r="O93" s="1475"/>
    </row>
    <row r="94" spans="2:15" s="23" customFormat="1" ht="15" hidden="1" customHeight="1" outlineLevel="1">
      <c r="B94" s="548" t="s">
        <v>312</v>
      </c>
      <c r="C94" s="550" t="s">
        <v>1793</v>
      </c>
      <c r="D94" s="1231"/>
      <c r="E94" s="1232"/>
      <c r="F94" s="1231"/>
      <c r="G94" s="1232"/>
      <c r="H94" s="1231"/>
      <c r="I94" s="1233"/>
      <c r="J94" s="1231"/>
      <c r="K94" s="549"/>
      <c r="L94" s="549"/>
      <c r="M94" s="732">
        <v>0</v>
      </c>
      <c r="N94" s="1474" t="s">
        <v>2235</v>
      </c>
      <c r="O94" s="1475"/>
    </row>
    <row r="95" spans="2:15" s="23" customFormat="1" ht="15" hidden="1" customHeight="1" outlineLevel="1">
      <c r="B95" s="548" t="s">
        <v>313</v>
      </c>
      <c r="C95" s="550" t="s">
        <v>1794</v>
      </c>
      <c r="D95" s="1231"/>
      <c r="E95" s="1232"/>
      <c r="F95" s="1231"/>
      <c r="G95" s="1232"/>
      <c r="H95" s="1231"/>
      <c r="I95" s="1233"/>
      <c r="J95" s="1231"/>
      <c r="K95" s="549"/>
      <c r="L95" s="549"/>
      <c r="M95" s="732">
        <v>0</v>
      </c>
      <c r="N95" s="1474" t="s">
        <v>2235</v>
      </c>
      <c r="O95" s="1475"/>
    </row>
    <row r="96" spans="2:15" s="23" customFormat="1" ht="15" hidden="1" customHeight="1" outlineLevel="1">
      <c r="B96" s="548" t="s">
        <v>314</v>
      </c>
      <c r="C96" s="550" t="s">
        <v>1795</v>
      </c>
      <c r="D96" s="1231"/>
      <c r="E96" s="1232"/>
      <c r="F96" s="1231"/>
      <c r="G96" s="1232"/>
      <c r="H96" s="1231"/>
      <c r="I96" s="1233"/>
      <c r="J96" s="1231"/>
      <c r="K96" s="549"/>
      <c r="L96" s="549"/>
      <c r="M96" s="732">
        <v>0</v>
      </c>
      <c r="N96" s="1474" t="s">
        <v>2235</v>
      </c>
      <c r="O96" s="1475"/>
    </row>
    <row r="97" spans="2:15" s="23" customFormat="1" ht="15" hidden="1" customHeight="1" outlineLevel="1">
      <c r="B97" s="548" t="s">
        <v>315</v>
      </c>
      <c r="C97" s="550" t="s">
        <v>1796</v>
      </c>
      <c r="D97" s="1231"/>
      <c r="E97" s="1232"/>
      <c r="F97" s="1231"/>
      <c r="G97" s="1232"/>
      <c r="H97" s="1231"/>
      <c r="I97" s="1233"/>
      <c r="J97" s="1231"/>
      <c r="K97" s="549"/>
      <c r="L97" s="549"/>
      <c r="M97" s="732">
        <v>0</v>
      </c>
      <c r="N97" s="1474" t="s">
        <v>2235</v>
      </c>
      <c r="O97" s="1475"/>
    </row>
    <row r="98" spans="2:15" s="23" customFormat="1" ht="15" hidden="1" customHeight="1" outlineLevel="1">
      <c r="B98" s="548" t="s">
        <v>316</v>
      </c>
      <c r="C98" s="550" t="s">
        <v>1027</v>
      </c>
      <c r="D98" s="1231"/>
      <c r="E98" s="1232"/>
      <c r="F98" s="1231"/>
      <c r="G98" s="1232"/>
      <c r="H98" s="1231"/>
      <c r="I98" s="1233"/>
      <c r="J98" s="1231"/>
      <c r="K98" s="549"/>
      <c r="L98" s="549"/>
      <c r="M98" s="732">
        <v>0</v>
      </c>
      <c r="N98" s="1474" t="s">
        <v>2235</v>
      </c>
      <c r="O98" s="1475"/>
    </row>
    <row r="99" spans="2:15" s="23" customFormat="1" ht="15" hidden="1" customHeight="1" outlineLevel="1">
      <c r="B99" s="548" t="s">
        <v>317</v>
      </c>
      <c r="C99" s="550" t="s">
        <v>1797</v>
      </c>
      <c r="D99" s="1231"/>
      <c r="E99" s="1232"/>
      <c r="F99" s="1231"/>
      <c r="G99" s="1232"/>
      <c r="H99" s="1231"/>
      <c r="I99" s="1233"/>
      <c r="J99" s="1231"/>
      <c r="K99" s="549"/>
      <c r="L99" s="549"/>
      <c r="M99" s="732">
        <v>0</v>
      </c>
      <c r="N99" s="1474" t="s">
        <v>2235</v>
      </c>
      <c r="O99" s="1475"/>
    </row>
    <row r="100" spans="2:15" s="23" customFormat="1" ht="15" hidden="1" customHeight="1" outlineLevel="1">
      <c r="B100" s="548" t="s">
        <v>318</v>
      </c>
      <c r="C100" s="550" t="s">
        <v>319</v>
      </c>
      <c r="D100" s="1231"/>
      <c r="E100" s="1232"/>
      <c r="F100" s="1231"/>
      <c r="G100" s="1232"/>
      <c r="H100" s="1231"/>
      <c r="I100" s="1233"/>
      <c r="J100" s="1231"/>
      <c r="K100" s="549"/>
      <c r="L100" s="549"/>
      <c r="M100" s="732">
        <v>0</v>
      </c>
      <c r="N100" s="1474" t="s">
        <v>2235</v>
      </c>
      <c r="O100" s="1475"/>
    </row>
    <row r="101" spans="2:15" s="23" customFormat="1" ht="15" hidden="1" customHeight="1" outlineLevel="1">
      <c r="B101" s="548" t="s">
        <v>320</v>
      </c>
      <c r="C101" s="550" t="s">
        <v>1798</v>
      </c>
      <c r="D101" s="1231"/>
      <c r="E101" s="1232"/>
      <c r="F101" s="1231"/>
      <c r="G101" s="1232"/>
      <c r="H101" s="1231"/>
      <c r="I101" s="1233"/>
      <c r="J101" s="1231"/>
      <c r="K101" s="549"/>
      <c r="L101" s="549"/>
      <c r="M101" s="732">
        <v>0</v>
      </c>
      <c r="N101" s="1474" t="s">
        <v>2235</v>
      </c>
      <c r="O101" s="1475"/>
    </row>
    <row r="102" spans="2:15" s="23" customFormat="1" ht="15" hidden="1" customHeight="1" outlineLevel="1">
      <c r="B102" s="548" t="s">
        <v>321</v>
      </c>
      <c r="C102" s="550" t="s">
        <v>322</v>
      </c>
      <c r="D102" s="1231"/>
      <c r="E102" s="1232"/>
      <c r="F102" s="1231"/>
      <c r="G102" s="1232"/>
      <c r="H102" s="1231"/>
      <c r="I102" s="1233"/>
      <c r="J102" s="1231"/>
      <c r="K102" s="549"/>
      <c r="L102" s="549"/>
      <c r="M102" s="732">
        <v>0</v>
      </c>
      <c r="N102" s="1474" t="s">
        <v>2235</v>
      </c>
      <c r="O102" s="1475"/>
    </row>
    <row r="103" spans="2:15" s="23" customFormat="1" ht="15" hidden="1" customHeight="1" outlineLevel="1">
      <c r="B103" s="548" t="s">
        <v>323</v>
      </c>
      <c r="C103" s="550" t="s">
        <v>1799</v>
      </c>
      <c r="D103" s="1231"/>
      <c r="E103" s="1232"/>
      <c r="F103" s="1231"/>
      <c r="G103" s="1232"/>
      <c r="H103" s="1231"/>
      <c r="I103" s="1233"/>
      <c r="J103" s="1231"/>
      <c r="K103" s="549"/>
      <c r="L103" s="549"/>
      <c r="M103" s="732">
        <v>0</v>
      </c>
      <c r="N103" s="1474" t="s">
        <v>2235</v>
      </c>
      <c r="O103" s="1475"/>
    </row>
    <row r="104" spans="2:15" s="23" customFormat="1" ht="15" hidden="1" customHeight="1" outlineLevel="1">
      <c r="B104" s="548" t="s">
        <v>324</v>
      </c>
      <c r="C104" s="550" t="s">
        <v>1800</v>
      </c>
      <c r="D104" s="1231"/>
      <c r="E104" s="1232"/>
      <c r="F104" s="1231"/>
      <c r="G104" s="1232"/>
      <c r="H104" s="1231"/>
      <c r="I104" s="1233"/>
      <c r="J104" s="1231"/>
      <c r="K104" s="549"/>
      <c r="L104" s="549"/>
      <c r="M104" s="732">
        <v>0</v>
      </c>
      <c r="N104" s="1474" t="s">
        <v>2235</v>
      </c>
      <c r="O104" s="1475"/>
    </row>
    <row r="105" spans="2:15" s="23" customFormat="1" ht="15" customHeight="1" collapsed="1">
      <c r="B105" s="548" t="s">
        <v>325</v>
      </c>
      <c r="C105" s="550" t="s">
        <v>326</v>
      </c>
      <c r="D105" s="1231"/>
      <c r="E105" s="1232">
        <v>104093.92839</v>
      </c>
      <c r="F105" s="1231"/>
      <c r="G105" s="1232"/>
      <c r="H105" s="1231"/>
      <c r="I105" s="1233"/>
      <c r="J105" s="1231">
        <v>2641.5812999999998</v>
      </c>
      <c r="K105" s="549"/>
      <c r="L105" s="549"/>
      <c r="M105" s="732">
        <v>4071.5687338927369</v>
      </c>
      <c r="N105" s="1474">
        <v>1.8336629405151493E-3</v>
      </c>
      <c r="O105" s="1475">
        <v>0</v>
      </c>
    </row>
    <row r="106" spans="2:15" s="23" customFormat="1" ht="15" hidden="1" customHeight="1" outlineLevel="1">
      <c r="B106" s="548" t="s">
        <v>327</v>
      </c>
      <c r="C106" s="550" t="s">
        <v>1801</v>
      </c>
      <c r="D106" s="1231"/>
      <c r="E106" s="1232"/>
      <c r="F106" s="1231"/>
      <c r="G106" s="1232"/>
      <c r="H106" s="1231"/>
      <c r="I106" s="1233"/>
      <c r="J106" s="1231"/>
      <c r="K106" s="549"/>
      <c r="L106" s="549"/>
      <c r="M106" s="732">
        <v>0</v>
      </c>
      <c r="N106" s="1474" t="s">
        <v>2235</v>
      </c>
      <c r="O106" s="1475"/>
    </row>
    <row r="107" spans="2:15" s="23" customFormat="1" ht="15" hidden="1" customHeight="1" outlineLevel="1">
      <c r="B107" s="548" t="s">
        <v>328</v>
      </c>
      <c r="C107" s="550" t="s">
        <v>1802</v>
      </c>
      <c r="D107" s="1231"/>
      <c r="E107" s="1232"/>
      <c r="F107" s="1231"/>
      <c r="G107" s="1232"/>
      <c r="H107" s="1231"/>
      <c r="I107" s="1233"/>
      <c r="J107" s="1231"/>
      <c r="K107" s="549"/>
      <c r="L107" s="549"/>
      <c r="M107" s="732">
        <v>0</v>
      </c>
      <c r="N107" s="1474" t="s">
        <v>2235</v>
      </c>
      <c r="O107" s="1475"/>
    </row>
    <row r="108" spans="2:15" s="23" customFormat="1" ht="15" hidden="1" customHeight="1" outlineLevel="1">
      <c r="B108" s="548" t="s">
        <v>329</v>
      </c>
      <c r="C108" s="550" t="s">
        <v>1803</v>
      </c>
      <c r="D108" s="1231"/>
      <c r="E108" s="1232"/>
      <c r="F108" s="1231"/>
      <c r="G108" s="1232"/>
      <c r="H108" s="1231"/>
      <c r="I108" s="1233"/>
      <c r="J108" s="1231"/>
      <c r="K108" s="549"/>
      <c r="L108" s="549"/>
      <c r="M108" s="732">
        <v>0</v>
      </c>
      <c r="N108" s="1474" t="s">
        <v>2235</v>
      </c>
      <c r="O108" s="1475"/>
    </row>
    <row r="109" spans="2:15" s="23" customFormat="1" ht="15" hidden="1" customHeight="1" outlineLevel="1">
      <c r="B109" s="548" t="s">
        <v>330</v>
      </c>
      <c r="C109" s="550" t="s">
        <v>1804</v>
      </c>
      <c r="D109" s="1231"/>
      <c r="E109" s="1232"/>
      <c r="F109" s="1231"/>
      <c r="G109" s="1232"/>
      <c r="H109" s="1231"/>
      <c r="I109" s="1233"/>
      <c r="J109" s="1231"/>
      <c r="K109" s="549"/>
      <c r="L109" s="549"/>
      <c r="M109" s="732">
        <v>0</v>
      </c>
      <c r="N109" s="1474" t="s">
        <v>2235</v>
      </c>
      <c r="O109" s="1475"/>
    </row>
    <row r="110" spans="2:15" s="23" customFormat="1" ht="15" hidden="1" customHeight="1" outlineLevel="1">
      <c r="B110" s="548" t="s">
        <v>331</v>
      </c>
      <c r="C110" s="550" t="s">
        <v>1805</v>
      </c>
      <c r="D110" s="1231"/>
      <c r="E110" s="1232"/>
      <c r="F110" s="1231"/>
      <c r="G110" s="1232"/>
      <c r="H110" s="1231"/>
      <c r="I110" s="1233"/>
      <c r="J110" s="1231"/>
      <c r="K110" s="549"/>
      <c r="L110" s="549"/>
      <c r="M110" s="732">
        <v>0</v>
      </c>
      <c r="N110" s="1474" t="s">
        <v>2235</v>
      </c>
      <c r="O110" s="1475"/>
    </row>
    <row r="111" spans="2:15" s="23" customFormat="1" ht="15" hidden="1" customHeight="1" outlineLevel="1">
      <c r="B111" s="548" t="s">
        <v>332</v>
      </c>
      <c r="C111" s="550" t="s">
        <v>333</v>
      </c>
      <c r="D111" s="1231"/>
      <c r="E111" s="1232"/>
      <c r="F111" s="1231"/>
      <c r="G111" s="1232"/>
      <c r="H111" s="1231"/>
      <c r="I111" s="1233"/>
      <c r="J111" s="1231"/>
      <c r="K111" s="549"/>
      <c r="L111" s="549"/>
      <c r="M111" s="732">
        <v>0</v>
      </c>
      <c r="N111" s="1474" t="s">
        <v>2235</v>
      </c>
      <c r="O111" s="1475"/>
    </row>
    <row r="112" spans="2:15" s="23" customFormat="1" ht="15" hidden="1" customHeight="1" outlineLevel="1">
      <c r="B112" s="548" t="s">
        <v>334</v>
      </c>
      <c r="C112" s="550" t="s">
        <v>1806</v>
      </c>
      <c r="D112" s="1231"/>
      <c r="E112" s="1232"/>
      <c r="F112" s="1231"/>
      <c r="G112" s="1232"/>
      <c r="H112" s="1231"/>
      <c r="I112" s="1233"/>
      <c r="J112" s="1231"/>
      <c r="K112" s="549"/>
      <c r="L112" s="549"/>
      <c r="M112" s="732">
        <v>0</v>
      </c>
      <c r="N112" s="1474" t="s">
        <v>2235</v>
      </c>
      <c r="O112" s="1475"/>
    </row>
    <row r="113" spans="2:15" s="23" customFormat="1" ht="15" customHeight="1" collapsed="1">
      <c r="B113" s="548" t="s">
        <v>335</v>
      </c>
      <c r="C113" s="550" t="s">
        <v>1807</v>
      </c>
      <c r="D113" s="1231">
        <v>55511.73257</v>
      </c>
      <c r="E113" s="1232">
        <v>74233.361860000005</v>
      </c>
      <c r="F113" s="1231"/>
      <c r="G113" s="1232"/>
      <c r="H113" s="1231"/>
      <c r="I113" s="1233"/>
      <c r="J113" s="1231">
        <v>4762.4375099999997</v>
      </c>
      <c r="K113" s="549"/>
      <c r="L113" s="549"/>
      <c r="M113" s="732">
        <v>5547.3676191375116</v>
      </c>
      <c r="N113" s="1474">
        <v>2.4983005532860023E-3</v>
      </c>
      <c r="O113" s="1475">
        <v>0</v>
      </c>
    </row>
    <row r="114" spans="2:15" s="23" customFormat="1" ht="15" customHeight="1">
      <c r="B114" s="548" t="s">
        <v>336</v>
      </c>
      <c r="C114" s="550" t="s">
        <v>1808</v>
      </c>
      <c r="D114" s="1231">
        <v>76518.055739999996</v>
      </c>
      <c r="E114" s="1232">
        <v>24429.751940000002</v>
      </c>
      <c r="F114" s="1231"/>
      <c r="G114" s="1232"/>
      <c r="H114" s="1231"/>
      <c r="I114" s="1233"/>
      <c r="J114" s="1231">
        <v>1414.9082599999999</v>
      </c>
      <c r="K114" s="549"/>
      <c r="L114" s="549"/>
      <c r="M114" s="732">
        <v>209.04744146688</v>
      </c>
      <c r="N114" s="1474">
        <v>9.4146156255807951E-5</v>
      </c>
      <c r="O114" s="1475">
        <v>0</v>
      </c>
    </row>
    <row r="115" spans="2:15" s="23" customFormat="1" ht="15" hidden="1" customHeight="1" outlineLevel="1">
      <c r="B115" s="548" t="s">
        <v>337</v>
      </c>
      <c r="C115" s="550" t="s">
        <v>1809</v>
      </c>
      <c r="D115" s="1231"/>
      <c r="E115" s="1232"/>
      <c r="F115" s="1231"/>
      <c r="G115" s="1232"/>
      <c r="H115" s="1231"/>
      <c r="I115" s="1233"/>
      <c r="J115" s="1231"/>
      <c r="K115" s="549"/>
      <c r="L115" s="549"/>
      <c r="M115" s="732">
        <v>0</v>
      </c>
      <c r="N115" s="1474" t="s">
        <v>2235</v>
      </c>
      <c r="O115" s="1475"/>
    </row>
    <row r="116" spans="2:15" s="23" customFormat="1" ht="15" hidden="1" customHeight="1" outlineLevel="1">
      <c r="B116" s="548" t="s">
        <v>338</v>
      </c>
      <c r="C116" s="550" t="s">
        <v>1810</v>
      </c>
      <c r="D116" s="1231"/>
      <c r="E116" s="1232"/>
      <c r="F116" s="1231"/>
      <c r="G116" s="1232"/>
      <c r="H116" s="1231"/>
      <c r="I116" s="1233"/>
      <c r="J116" s="1231"/>
      <c r="K116" s="549"/>
      <c r="L116" s="549"/>
      <c r="M116" s="732">
        <v>0</v>
      </c>
      <c r="N116" s="1474" t="s">
        <v>2235</v>
      </c>
      <c r="O116" s="1475"/>
    </row>
    <row r="117" spans="2:15" s="23" customFormat="1" ht="15" hidden="1" customHeight="1" outlineLevel="1">
      <c r="B117" s="548" t="s">
        <v>339</v>
      </c>
      <c r="C117" s="550" t="s">
        <v>1811</v>
      </c>
      <c r="D117" s="1231"/>
      <c r="E117" s="1232"/>
      <c r="F117" s="1231"/>
      <c r="G117" s="1232"/>
      <c r="H117" s="1231"/>
      <c r="I117" s="1233"/>
      <c r="J117" s="1231"/>
      <c r="K117" s="549"/>
      <c r="L117" s="549"/>
      <c r="M117" s="732">
        <v>0</v>
      </c>
      <c r="N117" s="1474" t="s">
        <v>2235</v>
      </c>
      <c r="O117" s="1475"/>
    </row>
    <row r="118" spans="2:15" s="23" customFormat="1" ht="15" hidden="1" customHeight="1" outlineLevel="1">
      <c r="B118" s="548" t="s">
        <v>340</v>
      </c>
      <c r="C118" s="550" t="s">
        <v>341</v>
      </c>
      <c r="D118" s="1231"/>
      <c r="E118" s="1232"/>
      <c r="F118" s="1231"/>
      <c r="G118" s="1232"/>
      <c r="H118" s="1231"/>
      <c r="I118" s="1233"/>
      <c r="J118" s="1231"/>
      <c r="K118" s="549"/>
      <c r="L118" s="549"/>
      <c r="M118" s="732">
        <v>0</v>
      </c>
      <c r="N118" s="1474" t="s">
        <v>2235</v>
      </c>
      <c r="O118" s="1475"/>
    </row>
    <row r="119" spans="2:15" s="23" customFormat="1" ht="15" hidden="1" customHeight="1" outlineLevel="1">
      <c r="B119" s="548" t="s">
        <v>342</v>
      </c>
      <c r="C119" s="550" t="s">
        <v>343</v>
      </c>
      <c r="D119" s="1231"/>
      <c r="E119" s="1232"/>
      <c r="F119" s="1231"/>
      <c r="G119" s="1232"/>
      <c r="H119" s="1231"/>
      <c r="I119" s="1233"/>
      <c r="J119" s="1231"/>
      <c r="K119" s="549"/>
      <c r="L119" s="549"/>
      <c r="M119" s="732">
        <v>0</v>
      </c>
      <c r="N119" s="1474" t="s">
        <v>2235</v>
      </c>
      <c r="O119" s="1475"/>
    </row>
    <row r="120" spans="2:15" s="23" customFormat="1" ht="15" hidden="1" customHeight="1" outlineLevel="1">
      <c r="B120" s="548" t="s">
        <v>344</v>
      </c>
      <c r="C120" s="550" t="s">
        <v>345</v>
      </c>
      <c r="D120" s="1231"/>
      <c r="E120" s="1232"/>
      <c r="F120" s="1231"/>
      <c r="G120" s="1232"/>
      <c r="H120" s="1231"/>
      <c r="I120" s="1233"/>
      <c r="J120" s="1231"/>
      <c r="K120" s="549"/>
      <c r="L120" s="549"/>
      <c r="M120" s="732">
        <v>0</v>
      </c>
      <c r="N120" s="1474" t="s">
        <v>2235</v>
      </c>
      <c r="O120" s="1475"/>
    </row>
    <row r="121" spans="2:15" s="23" customFormat="1" ht="15" hidden="1" customHeight="1" outlineLevel="1">
      <c r="B121" s="548" t="s">
        <v>346</v>
      </c>
      <c r="C121" s="550" t="s">
        <v>1812</v>
      </c>
      <c r="D121" s="1231"/>
      <c r="E121" s="1232"/>
      <c r="F121" s="1231"/>
      <c r="G121" s="1232"/>
      <c r="H121" s="1231"/>
      <c r="I121" s="1233"/>
      <c r="J121" s="1231"/>
      <c r="K121" s="549"/>
      <c r="L121" s="549"/>
      <c r="M121" s="732">
        <v>0</v>
      </c>
      <c r="N121" s="1474" t="s">
        <v>2235</v>
      </c>
      <c r="O121" s="1475"/>
    </row>
    <row r="122" spans="2:15" s="23" customFormat="1" ht="15" hidden="1" customHeight="1" outlineLevel="1">
      <c r="B122" s="548" t="s">
        <v>347</v>
      </c>
      <c r="C122" s="550" t="s">
        <v>1813</v>
      </c>
      <c r="D122" s="1231"/>
      <c r="E122" s="1232"/>
      <c r="F122" s="1231"/>
      <c r="G122" s="1232"/>
      <c r="H122" s="1231"/>
      <c r="I122" s="1233"/>
      <c r="J122" s="1231"/>
      <c r="K122" s="549"/>
      <c r="L122" s="549"/>
      <c r="M122" s="732">
        <v>0</v>
      </c>
      <c r="N122" s="1474" t="s">
        <v>2235</v>
      </c>
      <c r="O122" s="1475"/>
    </row>
    <row r="123" spans="2:15" s="23" customFormat="1" ht="15" hidden="1" customHeight="1" outlineLevel="1">
      <c r="B123" s="548" t="s">
        <v>348</v>
      </c>
      <c r="C123" s="550" t="s">
        <v>1814</v>
      </c>
      <c r="D123" s="1231"/>
      <c r="E123" s="1232"/>
      <c r="F123" s="1231"/>
      <c r="G123" s="1232"/>
      <c r="H123" s="1231"/>
      <c r="I123" s="1233"/>
      <c r="J123" s="1231"/>
      <c r="K123" s="549"/>
      <c r="L123" s="549"/>
      <c r="M123" s="732">
        <v>0</v>
      </c>
      <c r="N123" s="1474" t="s">
        <v>2235</v>
      </c>
      <c r="O123" s="1475"/>
    </row>
    <row r="124" spans="2:15" s="23" customFormat="1" ht="15" hidden="1" customHeight="1" outlineLevel="1">
      <c r="B124" s="548" t="s">
        <v>349</v>
      </c>
      <c r="C124" s="550" t="s">
        <v>1815</v>
      </c>
      <c r="D124" s="1231"/>
      <c r="E124" s="1232"/>
      <c r="F124" s="1231"/>
      <c r="G124" s="1232"/>
      <c r="H124" s="1231"/>
      <c r="I124" s="1233"/>
      <c r="J124" s="1231"/>
      <c r="K124" s="549"/>
      <c r="L124" s="549"/>
      <c r="M124" s="732">
        <v>0</v>
      </c>
      <c r="N124" s="1474" t="s">
        <v>2235</v>
      </c>
      <c r="O124" s="1475"/>
    </row>
    <row r="125" spans="2:15" s="23" customFormat="1" ht="15" hidden="1" customHeight="1" outlineLevel="1">
      <c r="B125" s="548" t="s">
        <v>350</v>
      </c>
      <c r="C125" s="550" t="s">
        <v>1816</v>
      </c>
      <c r="D125" s="1231"/>
      <c r="E125" s="1232"/>
      <c r="F125" s="1231"/>
      <c r="G125" s="1232"/>
      <c r="H125" s="1231"/>
      <c r="I125" s="1233"/>
      <c r="J125" s="1231"/>
      <c r="K125" s="549"/>
      <c r="L125" s="549"/>
      <c r="M125" s="732">
        <v>0</v>
      </c>
      <c r="N125" s="1474" t="s">
        <v>2235</v>
      </c>
      <c r="O125" s="1475"/>
    </row>
    <row r="126" spans="2:15" s="23" customFormat="1" ht="15" hidden="1" customHeight="1" outlineLevel="1">
      <c r="B126" s="548" t="s">
        <v>351</v>
      </c>
      <c r="C126" s="550" t="s">
        <v>1817</v>
      </c>
      <c r="D126" s="1231"/>
      <c r="E126" s="1232"/>
      <c r="F126" s="1231"/>
      <c r="G126" s="1232"/>
      <c r="H126" s="1231"/>
      <c r="I126" s="1233"/>
      <c r="J126" s="1231"/>
      <c r="K126" s="549"/>
      <c r="L126" s="549"/>
      <c r="M126" s="732">
        <v>0</v>
      </c>
      <c r="N126" s="1474" t="s">
        <v>2235</v>
      </c>
      <c r="O126" s="1475"/>
    </row>
    <row r="127" spans="2:15" s="23" customFormat="1" ht="15" customHeight="1" collapsed="1">
      <c r="B127" s="548" t="s">
        <v>352</v>
      </c>
      <c r="C127" s="550" t="s">
        <v>1022</v>
      </c>
      <c r="D127" s="1231">
        <v>469839.16245999996</v>
      </c>
      <c r="E127" s="1232">
        <v>143249.39562999998</v>
      </c>
      <c r="F127" s="1231"/>
      <c r="G127" s="1232"/>
      <c r="H127" s="1231"/>
      <c r="I127" s="1233"/>
      <c r="J127" s="1231">
        <v>27980.480789999998</v>
      </c>
      <c r="K127" s="549"/>
      <c r="L127" s="549"/>
      <c r="M127" s="732">
        <v>23372.358033633111</v>
      </c>
      <c r="N127" s="1474">
        <v>1.052592490996705E-2</v>
      </c>
      <c r="O127" s="1475">
        <v>0</v>
      </c>
    </row>
    <row r="128" spans="2:15" s="23" customFormat="1" ht="15" hidden="1" customHeight="1" outlineLevel="1">
      <c r="B128" s="548" t="s">
        <v>353</v>
      </c>
      <c r="C128" s="550" t="s">
        <v>1818</v>
      </c>
      <c r="D128" s="1231"/>
      <c r="E128" s="1232"/>
      <c r="F128" s="1231"/>
      <c r="G128" s="1232"/>
      <c r="H128" s="1231"/>
      <c r="I128" s="1233"/>
      <c r="J128" s="1231"/>
      <c r="K128" s="549"/>
      <c r="L128" s="549"/>
      <c r="M128" s="732">
        <v>0</v>
      </c>
      <c r="N128" s="1474" t="s">
        <v>2235</v>
      </c>
      <c r="O128" s="1475"/>
    </row>
    <row r="129" spans="2:15" s="23" customFormat="1" ht="15" hidden="1" customHeight="1" outlineLevel="1">
      <c r="B129" s="548" t="s">
        <v>354</v>
      </c>
      <c r="C129" s="550" t="s">
        <v>1819</v>
      </c>
      <c r="D129" s="1231"/>
      <c r="E129" s="1232"/>
      <c r="F129" s="1231"/>
      <c r="G129" s="1232"/>
      <c r="H129" s="1231"/>
      <c r="I129" s="1233"/>
      <c r="J129" s="1231"/>
      <c r="K129" s="549"/>
      <c r="L129" s="549"/>
      <c r="M129" s="732">
        <v>0</v>
      </c>
      <c r="N129" s="1474" t="s">
        <v>2235</v>
      </c>
      <c r="O129" s="1475"/>
    </row>
    <row r="130" spans="2:15" s="23" customFormat="1" ht="15" hidden="1" customHeight="1" outlineLevel="1">
      <c r="B130" s="548" t="s">
        <v>355</v>
      </c>
      <c r="C130" s="550" t="s">
        <v>1820</v>
      </c>
      <c r="D130" s="1231"/>
      <c r="E130" s="1232"/>
      <c r="F130" s="1231"/>
      <c r="G130" s="1232"/>
      <c r="H130" s="1231"/>
      <c r="I130" s="1233"/>
      <c r="J130" s="1231"/>
      <c r="K130" s="549"/>
      <c r="L130" s="549"/>
      <c r="M130" s="732">
        <v>0</v>
      </c>
      <c r="N130" s="1474" t="s">
        <v>2235</v>
      </c>
      <c r="O130" s="1475"/>
    </row>
    <row r="131" spans="2:15" s="23" customFormat="1" ht="15" hidden="1" customHeight="1" outlineLevel="1">
      <c r="B131" s="548" t="s">
        <v>356</v>
      </c>
      <c r="C131" s="550" t="s">
        <v>1821</v>
      </c>
      <c r="D131" s="1231"/>
      <c r="E131" s="1232"/>
      <c r="F131" s="1231"/>
      <c r="G131" s="1232"/>
      <c r="H131" s="1231"/>
      <c r="I131" s="1233"/>
      <c r="J131" s="1231"/>
      <c r="K131" s="549"/>
      <c r="L131" s="549"/>
      <c r="M131" s="732">
        <v>0</v>
      </c>
      <c r="N131" s="1474" t="s">
        <v>2235</v>
      </c>
      <c r="O131" s="1475"/>
    </row>
    <row r="132" spans="2:15" s="23" customFormat="1" ht="15" hidden="1" customHeight="1" outlineLevel="1">
      <c r="B132" s="548" t="s">
        <v>357</v>
      </c>
      <c r="C132" s="550" t="s">
        <v>1822</v>
      </c>
      <c r="D132" s="1231"/>
      <c r="E132" s="1232"/>
      <c r="F132" s="1231"/>
      <c r="G132" s="1232"/>
      <c r="H132" s="1231"/>
      <c r="I132" s="1233"/>
      <c r="J132" s="1231"/>
      <c r="K132" s="549"/>
      <c r="L132" s="549"/>
      <c r="M132" s="732">
        <v>0</v>
      </c>
      <c r="N132" s="1474" t="s">
        <v>2235</v>
      </c>
      <c r="O132" s="1475"/>
    </row>
    <row r="133" spans="2:15" s="23" customFormat="1" ht="15" hidden="1" customHeight="1" outlineLevel="1">
      <c r="B133" s="548" t="s">
        <v>358</v>
      </c>
      <c r="C133" s="550" t="s">
        <v>359</v>
      </c>
      <c r="D133" s="1231"/>
      <c r="E133" s="1232"/>
      <c r="F133" s="1231"/>
      <c r="G133" s="1232"/>
      <c r="H133" s="1231"/>
      <c r="I133" s="1233"/>
      <c r="J133" s="1231"/>
      <c r="K133" s="549"/>
      <c r="L133" s="549"/>
      <c r="M133" s="732">
        <v>0</v>
      </c>
      <c r="N133" s="1474" t="s">
        <v>2235</v>
      </c>
      <c r="O133" s="1475"/>
    </row>
    <row r="134" spans="2:15" s="23" customFormat="1" ht="15" hidden="1" customHeight="1" outlineLevel="1">
      <c r="B134" s="548" t="s">
        <v>360</v>
      </c>
      <c r="C134" s="550" t="s">
        <v>361</v>
      </c>
      <c r="D134" s="1231"/>
      <c r="E134" s="1232"/>
      <c r="F134" s="1231"/>
      <c r="G134" s="1232"/>
      <c r="H134" s="1231"/>
      <c r="I134" s="1233"/>
      <c r="J134" s="1231"/>
      <c r="K134" s="549"/>
      <c r="L134" s="549"/>
      <c r="M134" s="732">
        <v>0</v>
      </c>
      <c r="N134" s="1474" t="s">
        <v>2235</v>
      </c>
      <c r="O134" s="1475"/>
    </row>
    <row r="135" spans="2:15" s="23" customFormat="1" ht="15" hidden="1" customHeight="1" outlineLevel="1">
      <c r="B135" s="548" t="s">
        <v>362</v>
      </c>
      <c r="C135" s="550" t="s">
        <v>1823</v>
      </c>
      <c r="D135" s="1231"/>
      <c r="E135" s="1232"/>
      <c r="F135" s="1231"/>
      <c r="G135" s="1232"/>
      <c r="H135" s="1231"/>
      <c r="I135" s="1233"/>
      <c r="J135" s="1231"/>
      <c r="K135" s="549"/>
      <c r="L135" s="549"/>
      <c r="M135" s="732">
        <v>0</v>
      </c>
      <c r="N135" s="1474" t="s">
        <v>2235</v>
      </c>
      <c r="O135" s="1475"/>
    </row>
    <row r="136" spans="2:15" s="23" customFormat="1" ht="15" hidden="1" customHeight="1" outlineLevel="1">
      <c r="B136" s="548" t="s">
        <v>363</v>
      </c>
      <c r="C136" s="550" t="s">
        <v>1824</v>
      </c>
      <c r="D136" s="1231"/>
      <c r="E136" s="1232"/>
      <c r="F136" s="1231"/>
      <c r="G136" s="1232"/>
      <c r="H136" s="1231"/>
      <c r="I136" s="1233"/>
      <c r="J136" s="1231"/>
      <c r="K136" s="549"/>
      <c r="L136" s="549"/>
      <c r="M136" s="732">
        <v>0</v>
      </c>
      <c r="N136" s="1474" t="s">
        <v>2235</v>
      </c>
      <c r="O136" s="1475"/>
    </row>
    <row r="137" spans="2:15" s="23" customFormat="1" ht="15" hidden="1" customHeight="1" outlineLevel="1">
      <c r="B137" s="548" t="s">
        <v>364</v>
      </c>
      <c r="C137" s="550" t="s">
        <v>1825</v>
      </c>
      <c r="D137" s="1231"/>
      <c r="E137" s="1232"/>
      <c r="F137" s="1231"/>
      <c r="G137" s="1232"/>
      <c r="H137" s="1231"/>
      <c r="I137" s="1233"/>
      <c r="J137" s="1231"/>
      <c r="K137" s="549"/>
      <c r="L137" s="549"/>
      <c r="M137" s="732">
        <v>0</v>
      </c>
      <c r="N137" s="1474" t="s">
        <v>2235</v>
      </c>
      <c r="O137" s="1475"/>
    </row>
    <row r="138" spans="2:15" s="23" customFormat="1" ht="15" hidden="1" customHeight="1" outlineLevel="1">
      <c r="B138" s="548" t="s">
        <v>365</v>
      </c>
      <c r="C138" s="550" t="s">
        <v>1826</v>
      </c>
      <c r="D138" s="1231"/>
      <c r="E138" s="1232"/>
      <c r="F138" s="1231"/>
      <c r="G138" s="1232"/>
      <c r="H138" s="1231"/>
      <c r="I138" s="1233"/>
      <c r="J138" s="1231"/>
      <c r="K138" s="549"/>
      <c r="L138" s="549"/>
      <c r="M138" s="732">
        <v>0</v>
      </c>
      <c r="N138" s="1474" t="s">
        <v>2235</v>
      </c>
      <c r="O138" s="1475"/>
    </row>
    <row r="139" spans="2:15" s="23" customFormat="1" ht="15" hidden="1" customHeight="1" outlineLevel="1">
      <c r="B139" s="548" t="s">
        <v>366</v>
      </c>
      <c r="C139" s="550" t="s">
        <v>1827</v>
      </c>
      <c r="D139" s="1231"/>
      <c r="E139" s="1232"/>
      <c r="F139" s="1231"/>
      <c r="G139" s="1232"/>
      <c r="H139" s="1231"/>
      <c r="I139" s="1233"/>
      <c r="J139" s="1231"/>
      <c r="K139" s="549"/>
      <c r="L139" s="549"/>
      <c r="M139" s="732">
        <v>0</v>
      </c>
      <c r="N139" s="1474" t="s">
        <v>2235</v>
      </c>
      <c r="O139" s="1475"/>
    </row>
    <row r="140" spans="2:15" s="23" customFormat="1" ht="15" hidden="1" customHeight="1" outlineLevel="1">
      <c r="B140" s="548" t="s">
        <v>367</v>
      </c>
      <c r="C140" s="550" t="s">
        <v>1828</v>
      </c>
      <c r="D140" s="1231"/>
      <c r="E140" s="1232"/>
      <c r="F140" s="1231"/>
      <c r="G140" s="1232"/>
      <c r="H140" s="1231"/>
      <c r="I140" s="1233"/>
      <c r="J140" s="1231"/>
      <c r="K140" s="549"/>
      <c r="L140" s="549"/>
      <c r="M140" s="732">
        <v>0</v>
      </c>
      <c r="N140" s="1474" t="s">
        <v>2235</v>
      </c>
      <c r="O140" s="1475"/>
    </row>
    <row r="141" spans="2:15" s="23" customFormat="1" ht="15" hidden="1" customHeight="1" outlineLevel="1">
      <c r="B141" s="548" t="s">
        <v>368</v>
      </c>
      <c r="C141" s="550" t="s">
        <v>369</v>
      </c>
      <c r="D141" s="1231"/>
      <c r="E141" s="1232"/>
      <c r="F141" s="1231"/>
      <c r="G141" s="1232"/>
      <c r="H141" s="1231"/>
      <c r="I141" s="1233"/>
      <c r="J141" s="1231"/>
      <c r="K141" s="549"/>
      <c r="L141" s="549"/>
      <c r="M141" s="732">
        <v>0</v>
      </c>
      <c r="N141" s="1474" t="s">
        <v>2235</v>
      </c>
      <c r="O141" s="1475"/>
    </row>
    <row r="142" spans="2:15" s="23" customFormat="1" ht="15" customHeight="1" collapsed="1">
      <c r="B142" s="550" t="s">
        <v>370</v>
      </c>
      <c r="C142" s="550" t="s">
        <v>1829</v>
      </c>
      <c r="D142" s="1231">
        <v>21693.86637</v>
      </c>
      <c r="E142" s="1232">
        <v>507356.13985000004</v>
      </c>
      <c r="F142" s="1231"/>
      <c r="G142" s="1232"/>
      <c r="H142" s="1231"/>
      <c r="I142" s="1233"/>
      <c r="J142" s="1231">
        <v>17146.390329999998</v>
      </c>
      <c r="K142" s="549"/>
      <c r="L142" s="549"/>
      <c r="M142" s="732">
        <v>9670.2464240046484</v>
      </c>
      <c r="N142" s="1474">
        <v>4.3550713870408675E-3</v>
      </c>
      <c r="O142" s="1475">
        <v>0</v>
      </c>
    </row>
    <row r="143" spans="2:15" s="23" customFormat="1" ht="15" hidden="1" customHeight="1" outlineLevel="1">
      <c r="B143" s="548" t="s">
        <v>371</v>
      </c>
      <c r="C143" s="550" t="s">
        <v>372</v>
      </c>
      <c r="D143" s="1231"/>
      <c r="E143" s="1232"/>
      <c r="F143" s="1231"/>
      <c r="G143" s="1232"/>
      <c r="H143" s="1231"/>
      <c r="I143" s="1233"/>
      <c r="J143" s="1231"/>
      <c r="K143" s="549"/>
      <c r="L143" s="549"/>
      <c r="M143" s="732">
        <v>0</v>
      </c>
      <c r="N143" s="1474" t="s">
        <v>2235</v>
      </c>
      <c r="O143" s="1475"/>
    </row>
    <row r="144" spans="2:15" s="23" customFormat="1" ht="15" hidden="1" customHeight="1" outlineLevel="1">
      <c r="B144" s="548" t="s">
        <v>373</v>
      </c>
      <c r="C144" s="550" t="s">
        <v>1830</v>
      </c>
      <c r="D144" s="1231"/>
      <c r="E144" s="1232"/>
      <c r="F144" s="1231"/>
      <c r="G144" s="1232"/>
      <c r="H144" s="1231"/>
      <c r="I144" s="1233"/>
      <c r="J144" s="1231"/>
      <c r="K144" s="549"/>
      <c r="L144" s="549"/>
      <c r="M144" s="732">
        <v>0</v>
      </c>
      <c r="N144" s="1474" t="s">
        <v>2235</v>
      </c>
      <c r="O144" s="1475"/>
    </row>
    <row r="145" spans="2:15" s="23" customFormat="1" ht="15" hidden="1" customHeight="1" outlineLevel="1">
      <c r="B145" s="548" t="s">
        <v>374</v>
      </c>
      <c r="C145" s="550" t="s">
        <v>1831</v>
      </c>
      <c r="D145" s="1231"/>
      <c r="E145" s="1232"/>
      <c r="F145" s="1231"/>
      <c r="G145" s="1232"/>
      <c r="H145" s="1231"/>
      <c r="I145" s="1233"/>
      <c r="J145" s="1231"/>
      <c r="K145" s="549"/>
      <c r="L145" s="549"/>
      <c r="M145" s="732">
        <v>0</v>
      </c>
      <c r="N145" s="1474" t="s">
        <v>2235</v>
      </c>
      <c r="O145" s="1475"/>
    </row>
    <row r="146" spans="2:15" s="23" customFormat="1" ht="15" hidden="1" customHeight="1" outlineLevel="1">
      <c r="B146" s="548" t="s">
        <v>375</v>
      </c>
      <c r="C146" s="550" t="s">
        <v>1832</v>
      </c>
      <c r="D146" s="1231"/>
      <c r="E146" s="1232"/>
      <c r="F146" s="1231"/>
      <c r="G146" s="1232"/>
      <c r="H146" s="1231"/>
      <c r="I146" s="1233"/>
      <c r="J146" s="1231"/>
      <c r="K146" s="549"/>
      <c r="L146" s="549"/>
      <c r="M146" s="732">
        <v>0</v>
      </c>
      <c r="N146" s="1474" t="s">
        <v>2235</v>
      </c>
      <c r="O146" s="1475"/>
    </row>
    <row r="147" spans="2:15" s="23" customFormat="1" ht="15" hidden="1" customHeight="1" outlineLevel="1">
      <c r="B147" s="548" t="s">
        <v>376</v>
      </c>
      <c r="C147" s="550" t="s">
        <v>1833</v>
      </c>
      <c r="D147" s="1231"/>
      <c r="E147" s="1232"/>
      <c r="F147" s="1231"/>
      <c r="G147" s="1232"/>
      <c r="H147" s="1231"/>
      <c r="I147" s="1233"/>
      <c r="J147" s="1231"/>
      <c r="K147" s="549"/>
      <c r="L147" s="549"/>
      <c r="M147" s="732">
        <v>0</v>
      </c>
      <c r="N147" s="1474" t="s">
        <v>2235</v>
      </c>
      <c r="O147" s="1475"/>
    </row>
    <row r="148" spans="2:15" s="23" customFormat="1" ht="15" hidden="1" customHeight="1" outlineLevel="1">
      <c r="B148" s="548" t="s">
        <v>377</v>
      </c>
      <c r="C148" s="550" t="s">
        <v>378</v>
      </c>
      <c r="D148" s="1231"/>
      <c r="E148" s="1232"/>
      <c r="F148" s="1231"/>
      <c r="G148" s="1232"/>
      <c r="H148" s="1231"/>
      <c r="I148" s="1233"/>
      <c r="J148" s="1231"/>
      <c r="K148" s="549"/>
      <c r="L148" s="549"/>
      <c r="M148" s="732">
        <v>0</v>
      </c>
      <c r="N148" s="1474" t="s">
        <v>2235</v>
      </c>
      <c r="O148" s="1475"/>
    </row>
    <row r="149" spans="2:15" s="23" customFormat="1" ht="15" hidden="1" customHeight="1" outlineLevel="1">
      <c r="B149" s="548" t="s">
        <v>379</v>
      </c>
      <c r="C149" s="550" t="s">
        <v>1834</v>
      </c>
      <c r="D149" s="1231"/>
      <c r="E149" s="1232"/>
      <c r="F149" s="1231"/>
      <c r="G149" s="1232"/>
      <c r="H149" s="1231"/>
      <c r="I149" s="1233"/>
      <c r="J149" s="1231"/>
      <c r="K149" s="549"/>
      <c r="L149" s="549"/>
      <c r="M149" s="732">
        <v>0</v>
      </c>
      <c r="N149" s="1474" t="s">
        <v>2235</v>
      </c>
      <c r="O149" s="1475"/>
    </row>
    <row r="150" spans="2:15" s="23" customFormat="1" ht="15" customHeight="1" collapsed="1">
      <c r="B150" s="548" t="s">
        <v>380</v>
      </c>
      <c r="C150" s="550" t="s">
        <v>1020</v>
      </c>
      <c r="D150" s="1231">
        <v>9653343.7719700001</v>
      </c>
      <c r="E150" s="1232">
        <v>7067156.2706199996</v>
      </c>
      <c r="F150" s="1231"/>
      <c r="G150" s="1232"/>
      <c r="H150" s="1231"/>
      <c r="I150" s="1233"/>
      <c r="J150" s="1231">
        <v>654519.04380999994</v>
      </c>
      <c r="K150" s="549"/>
      <c r="L150" s="549"/>
      <c r="M150" s="732">
        <v>491463.11487331544</v>
      </c>
      <c r="N150" s="1474">
        <v>0.22133427169525935</v>
      </c>
      <c r="O150" s="1475">
        <v>0</v>
      </c>
    </row>
    <row r="151" spans="2:15" s="23" customFormat="1" ht="15" customHeight="1">
      <c r="B151" s="548" t="s">
        <v>381</v>
      </c>
      <c r="C151" s="550" t="s">
        <v>97</v>
      </c>
      <c r="D151" s="1231">
        <v>4921749.9330200003</v>
      </c>
      <c r="E151" s="1232">
        <v>39976826.189819999</v>
      </c>
      <c r="F151" s="1231">
        <v>2239383.9322899999</v>
      </c>
      <c r="G151" s="1232"/>
      <c r="H151" s="1231"/>
      <c r="I151" s="1233">
        <v>37497.492359999997</v>
      </c>
      <c r="J151" s="1231">
        <v>1573445.1324200002</v>
      </c>
      <c r="K151" s="549">
        <v>6.4087899999999998</v>
      </c>
      <c r="L151" s="549">
        <v>7499.4984699999995</v>
      </c>
      <c r="M151" s="732">
        <v>1605135.6224597683</v>
      </c>
      <c r="N151" s="1474">
        <v>0.72288542764969865</v>
      </c>
      <c r="O151" s="1475">
        <v>0</v>
      </c>
    </row>
    <row r="152" spans="2:15" s="23" customFormat="1" ht="15" hidden="1" customHeight="1" outlineLevel="1">
      <c r="B152" s="548" t="s">
        <v>382</v>
      </c>
      <c r="C152" s="550" t="s">
        <v>383</v>
      </c>
      <c r="D152" s="1231"/>
      <c r="E152" s="1232"/>
      <c r="F152" s="1231"/>
      <c r="G152" s="1232"/>
      <c r="H152" s="1231"/>
      <c r="I152" s="1233"/>
      <c r="J152" s="1231"/>
      <c r="K152" s="549"/>
      <c r="L152" s="549"/>
      <c r="M152" s="732">
        <v>0</v>
      </c>
      <c r="N152" s="1474" t="s">
        <v>2235</v>
      </c>
      <c r="O152" s="1475"/>
    </row>
    <row r="153" spans="2:15" s="23" customFormat="1" ht="15" hidden="1" customHeight="1" outlineLevel="1">
      <c r="B153" s="548" t="s">
        <v>384</v>
      </c>
      <c r="C153" s="550" t="s">
        <v>1835</v>
      </c>
      <c r="D153" s="1231"/>
      <c r="E153" s="1232"/>
      <c r="F153" s="1231"/>
      <c r="G153" s="1232"/>
      <c r="H153" s="1231"/>
      <c r="I153" s="1233"/>
      <c r="J153" s="1231"/>
      <c r="K153" s="549"/>
      <c r="L153" s="549"/>
      <c r="M153" s="732">
        <v>0</v>
      </c>
      <c r="N153" s="1474" t="s">
        <v>2235</v>
      </c>
      <c r="O153" s="1475"/>
    </row>
    <row r="154" spans="2:15" s="23" customFormat="1" ht="15" hidden="1" customHeight="1" outlineLevel="1">
      <c r="B154" s="548" t="s">
        <v>385</v>
      </c>
      <c r="C154" s="550" t="s">
        <v>1836</v>
      </c>
      <c r="D154" s="1231"/>
      <c r="E154" s="1232"/>
      <c r="F154" s="1231"/>
      <c r="G154" s="1232"/>
      <c r="H154" s="1231"/>
      <c r="I154" s="1233"/>
      <c r="J154" s="1231"/>
      <c r="K154" s="549"/>
      <c r="L154" s="549"/>
      <c r="M154" s="732">
        <v>0</v>
      </c>
      <c r="N154" s="1474" t="s">
        <v>2235</v>
      </c>
      <c r="O154" s="1475"/>
    </row>
    <row r="155" spans="2:15" s="23" customFormat="1" ht="15" customHeight="1" collapsed="1">
      <c r="B155" s="550" t="s">
        <v>386</v>
      </c>
      <c r="C155" s="550" t="s">
        <v>1837</v>
      </c>
      <c r="D155" s="1231">
        <v>39300.123319999999</v>
      </c>
      <c r="E155" s="1232">
        <v>250783.75975999999</v>
      </c>
      <c r="F155" s="1231"/>
      <c r="G155" s="1232"/>
      <c r="H155" s="1231"/>
      <c r="I155" s="1233"/>
      <c r="J155" s="1231">
        <v>4538.9926799999994</v>
      </c>
      <c r="K155" s="549"/>
      <c r="L155" s="549"/>
      <c r="M155" s="732">
        <v>4560.6759568725201</v>
      </c>
      <c r="N155" s="1474">
        <v>2.0539362178027569E-3</v>
      </c>
      <c r="O155" s="1475">
        <v>0.01</v>
      </c>
    </row>
    <row r="156" spans="2:15" s="23" customFormat="1" ht="15" hidden="1" customHeight="1" outlineLevel="1">
      <c r="B156" s="548" t="s">
        <v>387</v>
      </c>
      <c r="C156" s="550" t="s">
        <v>1838</v>
      </c>
      <c r="D156" s="1231"/>
      <c r="E156" s="1232"/>
      <c r="F156" s="1231"/>
      <c r="G156" s="1232"/>
      <c r="H156" s="1231"/>
      <c r="I156" s="1233"/>
      <c r="J156" s="1231"/>
      <c r="K156" s="549"/>
      <c r="L156" s="549"/>
      <c r="M156" s="732">
        <v>0</v>
      </c>
      <c r="N156" s="1474" t="s">
        <v>2235</v>
      </c>
      <c r="O156" s="1475"/>
    </row>
    <row r="157" spans="2:15" s="23" customFormat="1" ht="15" hidden="1" customHeight="1" outlineLevel="1">
      <c r="B157" s="548" t="s">
        <v>388</v>
      </c>
      <c r="C157" s="550" t="s">
        <v>1839</v>
      </c>
      <c r="D157" s="1231"/>
      <c r="E157" s="1232"/>
      <c r="F157" s="1231"/>
      <c r="G157" s="1232"/>
      <c r="H157" s="1231"/>
      <c r="I157" s="1233"/>
      <c r="J157" s="1231"/>
      <c r="K157" s="549"/>
      <c r="L157" s="549"/>
      <c r="M157" s="732">
        <v>0</v>
      </c>
      <c r="N157" s="1474" t="s">
        <v>2235</v>
      </c>
      <c r="O157" s="1475"/>
    </row>
    <row r="158" spans="2:15" s="23" customFormat="1" ht="15" hidden="1" customHeight="1" outlineLevel="1">
      <c r="B158" s="548" t="s">
        <v>389</v>
      </c>
      <c r="C158" s="550" t="s">
        <v>1840</v>
      </c>
      <c r="D158" s="1231"/>
      <c r="E158" s="1232"/>
      <c r="F158" s="1231"/>
      <c r="G158" s="1232"/>
      <c r="H158" s="1231"/>
      <c r="I158" s="1233"/>
      <c r="J158" s="1231"/>
      <c r="K158" s="549"/>
      <c r="L158" s="549"/>
      <c r="M158" s="732">
        <v>0</v>
      </c>
      <c r="N158" s="1474" t="s">
        <v>2235</v>
      </c>
      <c r="O158" s="1475"/>
    </row>
    <row r="159" spans="2:15" s="23" customFormat="1" ht="15" hidden="1" customHeight="1" outlineLevel="1">
      <c r="B159" s="548" t="s">
        <v>390</v>
      </c>
      <c r="C159" s="550" t="s">
        <v>1841</v>
      </c>
      <c r="D159" s="1231"/>
      <c r="E159" s="1232"/>
      <c r="F159" s="1231"/>
      <c r="G159" s="1232"/>
      <c r="H159" s="1231"/>
      <c r="I159" s="1233"/>
      <c r="J159" s="1231"/>
      <c r="K159" s="549"/>
      <c r="L159" s="549"/>
      <c r="M159" s="732">
        <v>0</v>
      </c>
      <c r="N159" s="1474" t="s">
        <v>2235</v>
      </c>
      <c r="O159" s="1475"/>
    </row>
    <row r="160" spans="2:15" s="23" customFormat="1" ht="15" hidden="1" customHeight="1" outlineLevel="1">
      <c r="B160" s="548" t="s">
        <v>391</v>
      </c>
      <c r="C160" s="550" t="s">
        <v>1842</v>
      </c>
      <c r="D160" s="1231"/>
      <c r="E160" s="1232"/>
      <c r="F160" s="1231"/>
      <c r="G160" s="1232"/>
      <c r="H160" s="1231"/>
      <c r="I160" s="1233"/>
      <c r="J160" s="1231"/>
      <c r="K160" s="549"/>
      <c r="L160" s="549"/>
      <c r="M160" s="732">
        <v>0</v>
      </c>
      <c r="N160" s="1474" t="s">
        <v>2235</v>
      </c>
      <c r="O160" s="1475"/>
    </row>
    <row r="161" spans="2:15" s="23" customFormat="1" ht="15" hidden="1" customHeight="1" outlineLevel="1">
      <c r="B161" s="548" t="s">
        <v>392</v>
      </c>
      <c r="C161" s="550" t="s">
        <v>1843</v>
      </c>
      <c r="D161" s="1231"/>
      <c r="E161" s="1232"/>
      <c r="F161" s="1231"/>
      <c r="G161" s="1232"/>
      <c r="H161" s="1231"/>
      <c r="I161" s="1233"/>
      <c r="J161" s="1231"/>
      <c r="K161" s="549"/>
      <c r="L161" s="549"/>
      <c r="M161" s="732">
        <v>0</v>
      </c>
      <c r="N161" s="1474" t="s">
        <v>2235</v>
      </c>
      <c r="O161" s="1475"/>
    </row>
    <row r="162" spans="2:15" s="23" customFormat="1" ht="15" hidden="1" customHeight="1" outlineLevel="1">
      <c r="B162" s="548" t="s">
        <v>393</v>
      </c>
      <c r="C162" s="550" t="s">
        <v>394</v>
      </c>
      <c r="D162" s="1231"/>
      <c r="E162" s="1232"/>
      <c r="F162" s="1231"/>
      <c r="G162" s="1232"/>
      <c r="H162" s="1231"/>
      <c r="I162" s="1233"/>
      <c r="J162" s="1231"/>
      <c r="K162" s="549"/>
      <c r="L162" s="549"/>
      <c r="M162" s="732">
        <v>0</v>
      </c>
      <c r="N162" s="1474" t="s">
        <v>2235</v>
      </c>
      <c r="O162" s="1475"/>
    </row>
    <row r="163" spans="2:15" s="23" customFormat="1" ht="15" hidden="1" customHeight="1" outlineLevel="1">
      <c r="B163" s="548" t="s">
        <v>395</v>
      </c>
      <c r="C163" s="550" t="s">
        <v>1844</v>
      </c>
      <c r="D163" s="1231"/>
      <c r="E163" s="1232"/>
      <c r="F163" s="1231"/>
      <c r="G163" s="1232"/>
      <c r="H163" s="1231"/>
      <c r="I163" s="1233"/>
      <c r="J163" s="1231"/>
      <c r="K163" s="549"/>
      <c r="L163" s="549"/>
      <c r="M163" s="732">
        <v>0</v>
      </c>
      <c r="N163" s="1474" t="s">
        <v>2235</v>
      </c>
      <c r="O163" s="1475"/>
    </row>
    <row r="164" spans="2:15" s="23" customFormat="1" ht="15" hidden="1" customHeight="1" outlineLevel="1">
      <c r="B164" s="548" t="s">
        <v>396</v>
      </c>
      <c r="C164" s="550" t="s">
        <v>1845</v>
      </c>
      <c r="D164" s="1231"/>
      <c r="E164" s="1232"/>
      <c r="F164" s="1231"/>
      <c r="G164" s="1232"/>
      <c r="H164" s="1231"/>
      <c r="I164" s="1233"/>
      <c r="J164" s="1231"/>
      <c r="K164" s="549"/>
      <c r="L164" s="549"/>
      <c r="M164" s="732">
        <v>0</v>
      </c>
      <c r="N164" s="1474" t="s">
        <v>2235</v>
      </c>
      <c r="O164" s="1475"/>
    </row>
    <row r="165" spans="2:15" s="23" customFormat="1" ht="15" hidden="1" customHeight="1" outlineLevel="1">
      <c r="B165" s="548" t="s">
        <v>397</v>
      </c>
      <c r="C165" s="550" t="s">
        <v>398</v>
      </c>
      <c r="D165" s="1231"/>
      <c r="E165" s="1232"/>
      <c r="F165" s="1231"/>
      <c r="G165" s="1232"/>
      <c r="H165" s="1231"/>
      <c r="I165" s="1233"/>
      <c r="J165" s="1231"/>
      <c r="K165" s="549"/>
      <c r="L165" s="549"/>
      <c r="M165" s="732">
        <v>0</v>
      </c>
      <c r="N165" s="1474" t="s">
        <v>2235</v>
      </c>
      <c r="O165" s="1475"/>
    </row>
    <row r="166" spans="2:15" s="23" customFormat="1" ht="15" hidden="1" customHeight="1" outlineLevel="1">
      <c r="B166" s="548" t="s">
        <v>399</v>
      </c>
      <c r="C166" s="550" t="s">
        <v>1846</v>
      </c>
      <c r="D166" s="1231"/>
      <c r="E166" s="1232"/>
      <c r="F166" s="1231"/>
      <c r="G166" s="1232"/>
      <c r="H166" s="1231"/>
      <c r="I166" s="1233"/>
      <c r="J166" s="1231"/>
      <c r="K166" s="549"/>
      <c r="L166" s="549"/>
      <c r="M166" s="732">
        <v>0</v>
      </c>
      <c r="N166" s="1474" t="s">
        <v>2235</v>
      </c>
      <c r="O166" s="1475"/>
    </row>
    <row r="167" spans="2:15" s="23" customFormat="1" ht="15" hidden="1" customHeight="1" outlineLevel="1">
      <c r="B167" s="548" t="s">
        <v>400</v>
      </c>
      <c r="C167" s="550" t="s">
        <v>1847</v>
      </c>
      <c r="D167" s="1231"/>
      <c r="E167" s="1232"/>
      <c r="F167" s="1231"/>
      <c r="G167" s="1232"/>
      <c r="H167" s="1231"/>
      <c r="I167" s="1233"/>
      <c r="J167" s="1231"/>
      <c r="K167" s="549"/>
      <c r="L167" s="549"/>
      <c r="M167" s="732">
        <v>0</v>
      </c>
      <c r="N167" s="1474" t="s">
        <v>2235</v>
      </c>
      <c r="O167" s="1475"/>
    </row>
    <row r="168" spans="2:15" s="23" customFormat="1" ht="15" hidden="1" customHeight="1" outlineLevel="1">
      <c r="B168" s="548" t="s">
        <v>401</v>
      </c>
      <c r="C168" s="550" t="s">
        <v>1848</v>
      </c>
      <c r="D168" s="1231"/>
      <c r="E168" s="1232"/>
      <c r="F168" s="1231"/>
      <c r="G168" s="1232"/>
      <c r="H168" s="1231"/>
      <c r="I168" s="1233"/>
      <c r="J168" s="1231"/>
      <c r="K168" s="549"/>
      <c r="L168" s="549"/>
      <c r="M168" s="732">
        <v>0</v>
      </c>
      <c r="N168" s="1474" t="s">
        <v>2235</v>
      </c>
      <c r="O168" s="1475"/>
    </row>
    <row r="169" spans="2:15" s="23" customFormat="1" ht="15" hidden="1" customHeight="1" outlineLevel="1">
      <c r="B169" s="548" t="s">
        <v>402</v>
      </c>
      <c r="C169" s="550" t="s">
        <v>403</v>
      </c>
      <c r="D169" s="1231"/>
      <c r="E169" s="1232"/>
      <c r="F169" s="1231"/>
      <c r="G169" s="1232"/>
      <c r="H169" s="1231"/>
      <c r="I169" s="1233"/>
      <c r="J169" s="1231"/>
      <c r="K169" s="549"/>
      <c r="L169" s="549"/>
      <c r="M169" s="732">
        <v>0</v>
      </c>
      <c r="N169" s="1474" t="s">
        <v>2235</v>
      </c>
      <c r="O169" s="1475"/>
    </row>
    <row r="170" spans="2:15" s="23" customFormat="1" ht="15" hidden="1" customHeight="1" outlineLevel="1">
      <c r="B170" s="548" t="s">
        <v>404</v>
      </c>
      <c r="C170" s="550" t="s">
        <v>1849</v>
      </c>
      <c r="D170" s="1231"/>
      <c r="E170" s="1232"/>
      <c r="F170" s="1231"/>
      <c r="G170" s="1232"/>
      <c r="H170" s="1231"/>
      <c r="I170" s="1233"/>
      <c r="J170" s="1231"/>
      <c r="K170" s="549"/>
      <c r="L170" s="549"/>
      <c r="M170" s="732">
        <v>0</v>
      </c>
      <c r="N170" s="1474" t="s">
        <v>2235</v>
      </c>
      <c r="O170" s="1475"/>
    </row>
    <row r="171" spans="2:15" s="23" customFormat="1" ht="15" hidden="1" customHeight="1" outlineLevel="1">
      <c r="B171" s="548" t="s">
        <v>405</v>
      </c>
      <c r="C171" s="550" t="s">
        <v>1850</v>
      </c>
      <c r="D171" s="1231"/>
      <c r="E171" s="1232"/>
      <c r="F171" s="1231"/>
      <c r="G171" s="1232"/>
      <c r="H171" s="1231"/>
      <c r="I171" s="1233"/>
      <c r="J171" s="1231"/>
      <c r="K171" s="549"/>
      <c r="L171" s="549"/>
      <c r="M171" s="732">
        <v>0</v>
      </c>
      <c r="N171" s="1474" t="s">
        <v>2235</v>
      </c>
      <c r="O171" s="1475"/>
    </row>
    <row r="172" spans="2:15" s="23" customFormat="1" ht="15" hidden="1" customHeight="1" outlineLevel="1">
      <c r="B172" s="548" t="s">
        <v>406</v>
      </c>
      <c r="C172" s="550" t="s">
        <v>1029</v>
      </c>
      <c r="D172" s="1231"/>
      <c r="E172" s="1232"/>
      <c r="F172" s="1231"/>
      <c r="G172" s="1232"/>
      <c r="H172" s="1231"/>
      <c r="I172" s="1233"/>
      <c r="J172" s="1231"/>
      <c r="K172" s="549"/>
      <c r="L172" s="549"/>
      <c r="M172" s="732">
        <v>0</v>
      </c>
      <c r="N172" s="1474" t="s">
        <v>2235</v>
      </c>
      <c r="O172" s="1475"/>
    </row>
    <row r="173" spans="2:15" s="23" customFormat="1" ht="15" customHeight="1" collapsed="1">
      <c r="B173" s="548" t="s">
        <v>407</v>
      </c>
      <c r="C173" s="550" t="s">
        <v>1030</v>
      </c>
      <c r="D173" s="1231">
        <v>1806.4136699999999</v>
      </c>
      <c r="E173" s="1232">
        <v>395115.36589999998</v>
      </c>
      <c r="F173" s="1231"/>
      <c r="G173" s="1232"/>
      <c r="H173" s="1231"/>
      <c r="I173" s="1233"/>
      <c r="J173" s="1231">
        <v>5188.5488800000003</v>
      </c>
      <c r="K173" s="549"/>
      <c r="L173" s="549"/>
      <c r="M173" s="732">
        <v>5054.766166134038</v>
      </c>
      <c r="N173" s="1474">
        <v>2.2764536220780418E-3</v>
      </c>
      <c r="O173" s="1475">
        <v>0</v>
      </c>
    </row>
    <row r="174" spans="2:15" s="23" customFormat="1" ht="15" hidden="1" customHeight="1" outlineLevel="1">
      <c r="B174" s="548" t="s">
        <v>408</v>
      </c>
      <c r="C174" s="550" t="s">
        <v>1851</v>
      </c>
      <c r="D174" s="1231"/>
      <c r="E174" s="1232"/>
      <c r="F174" s="1231"/>
      <c r="G174" s="1232"/>
      <c r="H174" s="1231"/>
      <c r="I174" s="1233"/>
      <c r="J174" s="1231"/>
      <c r="K174" s="549"/>
      <c r="L174" s="549"/>
      <c r="M174" s="732">
        <v>0</v>
      </c>
      <c r="N174" s="1474" t="s">
        <v>2235</v>
      </c>
      <c r="O174" s="1475"/>
    </row>
    <row r="175" spans="2:15" s="23" customFormat="1" ht="15" hidden="1" customHeight="1" outlineLevel="1">
      <c r="B175" s="548" t="s">
        <v>409</v>
      </c>
      <c r="C175" s="550" t="s">
        <v>1852</v>
      </c>
      <c r="D175" s="1231"/>
      <c r="E175" s="1232"/>
      <c r="F175" s="1231"/>
      <c r="G175" s="1232"/>
      <c r="H175" s="1231"/>
      <c r="I175" s="1233"/>
      <c r="J175" s="1231"/>
      <c r="K175" s="549"/>
      <c r="L175" s="549"/>
      <c r="M175" s="732">
        <v>0</v>
      </c>
      <c r="N175" s="1474" t="s">
        <v>2235</v>
      </c>
      <c r="O175" s="1475"/>
    </row>
    <row r="176" spans="2:15" s="23" customFormat="1" ht="15" hidden="1" customHeight="1" outlineLevel="1">
      <c r="B176" s="548" t="s">
        <v>410</v>
      </c>
      <c r="C176" s="550" t="s">
        <v>1853</v>
      </c>
      <c r="D176" s="1231"/>
      <c r="E176" s="1232"/>
      <c r="F176" s="1231"/>
      <c r="G176" s="1232"/>
      <c r="H176" s="1231"/>
      <c r="I176" s="1233"/>
      <c r="J176" s="1231"/>
      <c r="K176" s="549"/>
      <c r="L176" s="549"/>
      <c r="M176" s="732">
        <v>0</v>
      </c>
      <c r="N176" s="1474" t="s">
        <v>2235</v>
      </c>
      <c r="O176" s="1475"/>
    </row>
    <row r="177" spans="2:15" s="23" customFormat="1" ht="15" hidden="1" customHeight="1" outlineLevel="1">
      <c r="B177" s="548" t="s">
        <v>411</v>
      </c>
      <c r="C177" s="550" t="s">
        <v>1854</v>
      </c>
      <c r="D177" s="1231"/>
      <c r="E177" s="1232"/>
      <c r="F177" s="1231"/>
      <c r="G177" s="1232"/>
      <c r="H177" s="1231"/>
      <c r="I177" s="1233"/>
      <c r="J177" s="1231"/>
      <c r="K177" s="549"/>
      <c r="L177" s="549"/>
      <c r="M177" s="732">
        <v>0</v>
      </c>
      <c r="N177" s="1474" t="s">
        <v>2235</v>
      </c>
      <c r="O177" s="1475"/>
    </row>
    <row r="178" spans="2:15" s="23" customFormat="1" ht="15" hidden="1" customHeight="1" outlineLevel="1">
      <c r="B178" s="548" t="s">
        <v>412</v>
      </c>
      <c r="C178" s="550" t="s">
        <v>1855</v>
      </c>
      <c r="D178" s="1231"/>
      <c r="E178" s="1232"/>
      <c r="F178" s="1231"/>
      <c r="G178" s="1232"/>
      <c r="H178" s="1231"/>
      <c r="I178" s="1233"/>
      <c r="J178" s="1231"/>
      <c r="K178" s="549"/>
      <c r="L178" s="549"/>
      <c r="M178" s="732">
        <v>0</v>
      </c>
      <c r="N178" s="1474" t="s">
        <v>2235</v>
      </c>
      <c r="O178" s="1475"/>
    </row>
    <row r="179" spans="2:15" s="23" customFormat="1" ht="15" hidden="1" customHeight="1" outlineLevel="1">
      <c r="B179" s="548" t="s">
        <v>413</v>
      </c>
      <c r="C179" s="550" t="s">
        <v>1856</v>
      </c>
      <c r="D179" s="1231"/>
      <c r="E179" s="1232"/>
      <c r="F179" s="1231"/>
      <c r="G179" s="1232"/>
      <c r="H179" s="1231"/>
      <c r="I179" s="1233"/>
      <c r="J179" s="1231"/>
      <c r="K179" s="549"/>
      <c r="L179" s="549"/>
      <c r="M179" s="732">
        <v>0</v>
      </c>
      <c r="N179" s="1474" t="s">
        <v>2235</v>
      </c>
      <c r="O179" s="1475"/>
    </row>
    <row r="180" spans="2:15" s="23" customFormat="1" ht="15" hidden="1" customHeight="1" outlineLevel="1">
      <c r="B180" s="548" t="s">
        <v>414</v>
      </c>
      <c r="C180" s="550" t="s">
        <v>415</v>
      </c>
      <c r="D180" s="1231"/>
      <c r="E180" s="1232"/>
      <c r="F180" s="1231"/>
      <c r="G180" s="1232"/>
      <c r="H180" s="1231"/>
      <c r="I180" s="1233"/>
      <c r="J180" s="1231"/>
      <c r="K180" s="549"/>
      <c r="L180" s="549"/>
      <c r="M180" s="732">
        <v>0</v>
      </c>
      <c r="N180" s="1474" t="s">
        <v>2235</v>
      </c>
      <c r="O180" s="1475"/>
    </row>
    <row r="181" spans="2:15" s="23" customFormat="1" ht="15" hidden="1" customHeight="1" outlineLevel="1">
      <c r="B181" s="548" t="s">
        <v>416</v>
      </c>
      <c r="C181" s="550" t="s">
        <v>417</v>
      </c>
      <c r="D181" s="1231"/>
      <c r="E181" s="1232"/>
      <c r="F181" s="1231"/>
      <c r="G181" s="1232"/>
      <c r="H181" s="1231"/>
      <c r="I181" s="1233"/>
      <c r="J181" s="1231"/>
      <c r="K181" s="549"/>
      <c r="L181" s="549"/>
      <c r="M181" s="732">
        <v>0</v>
      </c>
      <c r="N181" s="1474" t="s">
        <v>2235</v>
      </c>
      <c r="O181" s="1475"/>
    </row>
    <row r="182" spans="2:15" s="23" customFormat="1" ht="15" hidden="1" customHeight="1" outlineLevel="1">
      <c r="B182" s="548" t="s">
        <v>418</v>
      </c>
      <c r="C182" s="550" t="s">
        <v>419</v>
      </c>
      <c r="D182" s="1231"/>
      <c r="E182" s="1232"/>
      <c r="F182" s="1231"/>
      <c r="G182" s="1232"/>
      <c r="H182" s="1231"/>
      <c r="I182" s="1233"/>
      <c r="J182" s="1231"/>
      <c r="K182" s="549"/>
      <c r="L182" s="549"/>
      <c r="M182" s="732">
        <v>0</v>
      </c>
      <c r="N182" s="1474" t="s">
        <v>2235</v>
      </c>
      <c r="O182" s="1475"/>
    </row>
    <row r="183" spans="2:15" s="23" customFormat="1" ht="15" hidden="1" customHeight="1" outlineLevel="1">
      <c r="B183" s="548" t="s">
        <v>420</v>
      </c>
      <c r="C183" s="550" t="s">
        <v>1857</v>
      </c>
      <c r="D183" s="1231"/>
      <c r="E183" s="1232"/>
      <c r="F183" s="1231"/>
      <c r="G183" s="1232"/>
      <c r="H183" s="1231"/>
      <c r="I183" s="1233"/>
      <c r="J183" s="1231"/>
      <c r="K183" s="549"/>
      <c r="L183" s="549"/>
      <c r="M183" s="732">
        <v>0</v>
      </c>
      <c r="N183" s="1474" t="s">
        <v>2235</v>
      </c>
      <c r="O183" s="1475"/>
    </row>
    <row r="184" spans="2:15" s="23" customFormat="1" ht="15" hidden="1" customHeight="1" outlineLevel="1">
      <c r="B184" s="548" t="s">
        <v>421</v>
      </c>
      <c r="C184" s="550" t="s">
        <v>1858</v>
      </c>
      <c r="D184" s="1231"/>
      <c r="E184" s="1232"/>
      <c r="F184" s="1231"/>
      <c r="G184" s="1232"/>
      <c r="H184" s="1231"/>
      <c r="I184" s="1233"/>
      <c r="J184" s="1231"/>
      <c r="K184" s="549"/>
      <c r="L184" s="549"/>
      <c r="M184" s="732">
        <v>0</v>
      </c>
      <c r="N184" s="1474" t="s">
        <v>2235</v>
      </c>
      <c r="O184" s="1475"/>
    </row>
    <row r="185" spans="2:15" s="23" customFormat="1" ht="15" hidden="1" customHeight="1" outlineLevel="1">
      <c r="B185" s="548" t="s">
        <v>422</v>
      </c>
      <c r="C185" s="550" t="s">
        <v>1859</v>
      </c>
      <c r="D185" s="1231"/>
      <c r="E185" s="1232"/>
      <c r="F185" s="1231"/>
      <c r="G185" s="1232"/>
      <c r="H185" s="1231"/>
      <c r="I185" s="1233"/>
      <c r="J185" s="1231"/>
      <c r="K185" s="549"/>
      <c r="L185" s="549"/>
      <c r="M185" s="732">
        <v>0</v>
      </c>
      <c r="N185" s="1474" t="s">
        <v>2235</v>
      </c>
      <c r="O185" s="1475"/>
    </row>
    <row r="186" spans="2:15" s="23" customFormat="1" ht="15" hidden="1" customHeight="1" outlineLevel="1">
      <c r="B186" s="548" t="s">
        <v>423</v>
      </c>
      <c r="C186" s="550" t="s">
        <v>1860</v>
      </c>
      <c r="D186" s="1231"/>
      <c r="E186" s="1232"/>
      <c r="F186" s="1231"/>
      <c r="G186" s="1232"/>
      <c r="H186" s="1231"/>
      <c r="I186" s="1233"/>
      <c r="J186" s="1231"/>
      <c r="K186" s="549"/>
      <c r="L186" s="549"/>
      <c r="M186" s="732">
        <v>0</v>
      </c>
      <c r="N186" s="1474" t="s">
        <v>2235</v>
      </c>
      <c r="O186" s="1475"/>
    </row>
    <row r="187" spans="2:15" s="23" customFormat="1" ht="15" hidden="1" customHeight="1" outlineLevel="1">
      <c r="B187" s="548" t="s">
        <v>424</v>
      </c>
      <c r="C187" s="550" t="s">
        <v>1861</v>
      </c>
      <c r="D187" s="1231"/>
      <c r="E187" s="1232"/>
      <c r="F187" s="1231"/>
      <c r="G187" s="1232"/>
      <c r="H187" s="1231"/>
      <c r="I187" s="1233"/>
      <c r="J187" s="1231"/>
      <c r="K187" s="549"/>
      <c r="L187" s="549"/>
      <c r="M187" s="732">
        <v>0</v>
      </c>
      <c r="N187" s="1474" t="s">
        <v>2235</v>
      </c>
      <c r="O187" s="1475"/>
    </row>
    <row r="188" spans="2:15" s="23" customFormat="1" ht="15" hidden="1" customHeight="1" outlineLevel="1">
      <c r="B188" s="548" t="s">
        <v>425</v>
      </c>
      <c r="C188" s="550" t="s">
        <v>426</v>
      </c>
      <c r="D188" s="1231"/>
      <c r="E188" s="1232"/>
      <c r="F188" s="1231"/>
      <c r="G188" s="1232"/>
      <c r="H188" s="1231"/>
      <c r="I188" s="1233"/>
      <c r="J188" s="1231"/>
      <c r="K188" s="549"/>
      <c r="L188" s="549"/>
      <c r="M188" s="732">
        <v>0</v>
      </c>
      <c r="N188" s="1474" t="s">
        <v>2235</v>
      </c>
      <c r="O188" s="1475"/>
    </row>
    <row r="189" spans="2:15" s="23" customFormat="1" ht="15" hidden="1" customHeight="1" outlineLevel="1">
      <c r="B189" s="548" t="s">
        <v>427</v>
      </c>
      <c r="C189" s="550" t="s">
        <v>1862</v>
      </c>
      <c r="D189" s="1231"/>
      <c r="E189" s="1232"/>
      <c r="F189" s="1231"/>
      <c r="G189" s="1232"/>
      <c r="H189" s="1231"/>
      <c r="I189" s="1233"/>
      <c r="J189" s="1231"/>
      <c r="K189" s="549"/>
      <c r="L189" s="549"/>
      <c r="M189" s="732">
        <v>0</v>
      </c>
      <c r="N189" s="1474" t="s">
        <v>2235</v>
      </c>
      <c r="O189" s="1475"/>
    </row>
    <row r="190" spans="2:15" s="23" customFormat="1" ht="15" hidden="1" customHeight="1" outlineLevel="1">
      <c r="B190" s="548" t="s">
        <v>428</v>
      </c>
      <c r="C190" s="550" t="s">
        <v>1863</v>
      </c>
      <c r="D190" s="1231"/>
      <c r="E190" s="1232"/>
      <c r="F190" s="1231"/>
      <c r="G190" s="1232"/>
      <c r="H190" s="1231"/>
      <c r="I190" s="1233"/>
      <c r="J190" s="1231"/>
      <c r="K190" s="549"/>
      <c r="L190" s="549"/>
      <c r="M190" s="732">
        <v>0</v>
      </c>
      <c r="N190" s="1474" t="s">
        <v>2235</v>
      </c>
      <c r="O190" s="1475"/>
    </row>
    <row r="191" spans="2:15" s="23" customFormat="1" ht="15" hidden="1" customHeight="1" outlineLevel="1">
      <c r="B191" s="548" t="s">
        <v>429</v>
      </c>
      <c r="C191" s="550" t="s">
        <v>1864</v>
      </c>
      <c r="D191" s="1231"/>
      <c r="E191" s="1232"/>
      <c r="F191" s="1231"/>
      <c r="G191" s="1232"/>
      <c r="H191" s="1231"/>
      <c r="I191" s="1233"/>
      <c r="J191" s="1231"/>
      <c r="K191" s="549"/>
      <c r="L191" s="549"/>
      <c r="M191" s="732">
        <v>0</v>
      </c>
      <c r="N191" s="1474" t="s">
        <v>2235</v>
      </c>
      <c r="O191" s="1475"/>
    </row>
    <row r="192" spans="2:15" s="23" customFormat="1" ht="15" hidden="1" customHeight="1" outlineLevel="1">
      <c r="B192" s="548" t="s">
        <v>430</v>
      </c>
      <c r="C192" s="550" t="s">
        <v>1865</v>
      </c>
      <c r="D192" s="1231"/>
      <c r="E192" s="1232"/>
      <c r="F192" s="1231"/>
      <c r="G192" s="1232"/>
      <c r="H192" s="1231"/>
      <c r="I192" s="1233"/>
      <c r="J192" s="1231"/>
      <c r="K192" s="549"/>
      <c r="L192" s="549"/>
      <c r="M192" s="732">
        <v>0</v>
      </c>
      <c r="N192" s="1474" t="s">
        <v>2235</v>
      </c>
      <c r="O192" s="1475"/>
    </row>
    <row r="193" spans="2:15" s="23" customFormat="1" ht="15" hidden="1" customHeight="1" outlineLevel="1">
      <c r="B193" s="548" t="s">
        <v>431</v>
      </c>
      <c r="C193" s="550" t="s">
        <v>1866</v>
      </c>
      <c r="D193" s="1231"/>
      <c r="E193" s="1232"/>
      <c r="F193" s="1231"/>
      <c r="G193" s="1232"/>
      <c r="H193" s="1231"/>
      <c r="I193" s="1233"/>
      <c r="J193" s="1231"/>
      <c r="K193" s="549"/>
      <c r="L193" s="549"/>
      <c r="M193" s="732">
        <v>0</v>
      </c>
      <c r="N193" s="1474" t="s">
        <v>2235</v>
      </c>
      <c r="O193" s="1475"/>
    </row>
    <row r="194" spans="2:15" s="23" customFormat="1" ht="15" hidden="1" customHeight="1" outlineLevel="1">
      <c r="B194" s="548" t="s">
        <v>432</v>
      </c>
      <c r="C194" s="550" t="s">
        <v>1867</v>
      </c>
      <c r="D194" s="1231"/>
      <c r="E194" s="1232"/>
      <c r="F194" s="1231"/>
      <c r="G194" s="1232"/>
      <c r="H194" s="1231"/>
      <c r="I194" s="1233"/>
      <c r="J194" s="1231"/>
      <c r="K194" s="549"/>
      <c r="L194" s="549"/>
      <c r="M194" s="732">
        <v>0</v>
      </c>
      <c r="N194" s="1474" t="s">
        <v>2235</v>
      </c>
      <c r="O194" s="1475"/>
    </row>
    <row r="195" spans="2:15" s="23" customFormat="1" ht="15" hidden="1" customHeight="1" outlineLevel="1">
      <c r="B195" s="548" t="s">
        <v>433</v>
      </c>
      <c r="C195" s="550" t="s">
        <v>434</v>
      </c>
      <c r="D195" s="1231"/>
      <c r="E195" s="1232"/>
      <c r="F195" s="1231"/>
      <c r="G195" s="1232"/>
      <c r="H195" s="1231"/>
      <c r="I195" s="1233"/>
      <c r="J195" s="1231"/>
      <c r="K195" s="549"/>
      <c r="L195" s="549"/>
      <c r="M195" s="732">
        <v>0</v>
      </c>
      <c r="N195" s="1474" t="s">
        <v>2235</v>
      </c>
      <c r="O195" s="1475"/>
    </row>
    <row r="196" spans="2:15" s="23" customFormat="1" ht="15" customHeight="1" collapsed="1" thickBot="1">
      <c r="B196" s="551"/>
      <c r="C196" s="551" t="s">
        <v>2</v>
      </c>
      <c r="D196" s="1234">
        <v>15414497.965120001</v>
      </c>
      <c r="E196" s="1234">
        <v>49703248.152630001</v>
      </c>
      <c r="F196" s="1234"/>
      <c r="G196" s="1235"/>
      <c r="H196" s="1234"/>
      <c r="I196" s="1236"/>
      <c r="J196" s="1234">
        <v>2364461.8057800005</v>
      </c>
      <c r="K196" s="707"/>
      <c r="L196" s="707"/>
      <c r="M196" s="733">
        <v>2220456.4666333226</v>
      </c>
      <c r="N196" s="1476">
        <v>1.0000000000000002</v>
      </c>
      <c r="O196" s="729" t="s">
        <v>435</v>
      </c>
    </row>
    <row r="197" spans="2:15" s="23" customFormat="1" ht="15" customHeight="1" thickTop="1">
      <c r="B197" s="21"/>
      <c r="C197" s="492"/>
      <c r="D197" s="492"/>
      <c r="E197" s="492"/>
      <c r="F197" s="492"/>
      <c r="G197" s="492"/>
      <c r="H197" s="492"/>
      <c r="I197" s="492"/>
      <c r="J197" s="492"/>
      <c r="K197" s="492"/>
      <c r="L197" s="492"/>
      <c r="M197" s="492"/>
      <c r="N197" s="493"/>
      <c r="O197" s="492"/>
    </row>
    <row r="198" spans="2:15" s="23" customFormat="1" ht="15" customHeight="1">
      <c r="C198" s="545"/>
      <c r="D198"/>
      <c r="E198"/>
      <c r="F198"/>
      <c r="G198"/>
      <c r="H198"/>
      <c r="I198"/>
      <c r="J198"/>
    </row>
    <row r="199" spans="2:15" s="23" customFormat="1" ht="15" customHeight="1">
      <c r="D199"/>
      <c r="E199" s="985"/>
      <c r="F199"/>
      <c r="G199"/>
      <c r="H199"/>
      <c r="I199"/>
      <c r="J199"/>
      <c r="M199" s="736"/>
    </row>
    <row r="200" spans="2:15" s="23" customFormat="1" ht="15" customHeight="1">
      <c r="D200"/>
      <c r="E200"/>
      <c r="F200"/>
      <c r="G200"/>
      <c r="H200"/>
      <c r="I200"/>
      <c r="J200"/>
    </row>
    <row r="201" spans="2:15" s="23" customFormat="1" ht="15" customHeight="1">
      <c r="D201"/>
      <c r="E201"/>
      <c r="F201"/>
      <c r="G201"/>
      <c r="H201"/>
      <c r="I201"/>
      <c r="J201"/>
    </row>
    <row r="202" spans="2:15" s="23" customFormat="1" ht="15" customHeight="1"/>
    <row r="203" spans="2:15" s="23" customFormat="1" ht="15" customHeight="1"/>
  </sheetData>
  <mergeCells count="8">
    <mergeCell ref="C1:O1"/>
    <mergeCell ref="D5:E5"/>
    <mergeCell ref="F5:G5"/>
    <mergeCell ref="H5:I5"/>
    <mergeCell ref="J5:M5"/>
    <mergeCell ref="N5:N6"/>
    <mergeCell ref="O5:O6"/>
    <mergeCell ref="B2:O2"/>
  </mergeCells>
  <hyperlinks>
    <hyperlink ref="Q3" location="INDEX!B10" display="Back to index" xr:uid="{00000000-0004-0000-4500-000000000000}"/>
  </hyperlinks>
  <pageMargins left="0.7" right="0.7" top="0.75" bottom="0.75" header="0.3" footer="0.3"/>
  <pageSetup paperSize="9"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tabColor rgb="FFD1005D"/>
  </sheetPr>
  <dimension ref="B2:E10"/>
  <sheetViews>
    <sheetView zoomScaleNormal="100" workbookViewId="0">
      <selection activeCell="C5" sqref="C5:C7"/>
    </sheetView>
  </sheetViews>
  <sheetFormatPr defaultRowHeight="15" customHeight="1"/>
  <cols>
    <col min="1" max="1" width="12.7109375" style="2" customWidth="1"/>
    <col min="2" max="2" width="60.7109375" style="2" customWidth="1"/>
    <col min="3" max="3" width="16.42578125" style="2" customWidth="1"/>
    <col min="4" max="4" width="8.7109375" style="2" customWidth="1"/>
    <col min="5" max="5" width="12.7109375" style="2" customWidth="1"/>
    <col min="6" max="16384" width="9.140625" style="2"/>
  </cols>
  <sheetData>
    <row r="2" spans="2:5" ht="35.1" customHeight="1">
      <c r="B2" s="1729" t="s">
        <v>1872</v>
      </c>
      <c r="C2" s="1730"/>
    </row>
    <row r="3" spans="2:5" ht="15" customHeight="1">
      <c r="B3" s="856" t="s">
        <v>1676</v>
      </c>
      <c r="C3" s="505"/>
      <c r="E3"/>
    </row>
    <row r="4" spans="2:5" ht="15" customHeight="1">
      <c r="B4" s="1478">
        <v>43830</v>
      </c>
      <c r="C4" s="552"/>
      <c r="E4" s="1443" t="s">
        <v>2234</v>
      </c>
    </row>
    <row r="5" spans="2:5" s="19" customFormat="1" ht="20.100000000000001" customHeight="1">
      <c r="B5" s="641" t="s">
        <v>1869</v>
      </c>
      <c r="C5" s="642">
        <v>45001614.449871927</v>
      </c>
    </row>
    <row r="6" spans="2:5" s="19" customFormat="1" ht="20.100000000000001" customHeight="1">
      <c r="B6" s="643" t="s">
        <v>1870</v>
      </c>
      <c r="C6" s="1477">
        <v>2.053936217802757E-5</v>
      </c>
    </row>
    <row r="7" spans="2:5" s="19" customFormat="1" ht="20.100000000000001" customHeight="1" thickBot="1">
      <c r="B7" s="644" t="s">
        <v>1871</v>
      </c>
      <c r="C7" s="645">
        <v>924.30445778187845</v>
      </c>
    </row>
    <row r="8" spans="2:5" ht="15" customHeight="1" thickTop="1">
      <c r="B8" s="506"/>
      <c r="C8" s="506"/>
    </row>
    <row r="9" spans="2:5" ht="15" customHeight="1">
      <c r="B9" s="500"/>
      <c r="C9" s="500"/>
    </row>
    <row r="10" spans="2:5" ht="15" customHeight="1">
      <c r="B10" s="545"/>
      <c r="C10" s="500"/>
    </row>
  </sheetData>
  <mergeCells count="1">
    <mergeCell ref="B2:C2"/>
  </mergeCells>
  <hyperlinks>
    <hyperlink ref="E4" location="INDEX!B10" display="Back to index" xr:uid="{00000000-0004-0000-4600-000000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D1005D"/>
  </sheetPr>
  <dimension ref="A1:K24"/>
  <sheetViews>
    <sheetView showGridLines="0" showZeros="0" zoomScaleNormal="100" workbookViewId="0">
      <selection activeCell="C1" sqref="C1:I1048576"/>
    </sheetView>
  </sheetViews>
  <sheetFormatPr defaultRowHeight="15" customHeight="1"/>
  <cols>
    <col min="1" max="1" width="12.7109375" style="22" customWidth="1"/>
    <col min="2" max="2" width="35.7109375" style="22" customWidth="1"/>
    <col min="3" max="9" width="15.7109375" style="22" customWidth="1"/>
    <col min="10" max="10" width="9.7109375" style="22" bestFit="1" customWidth="1"/>
    <col min="11" max="11" width="15.5703125" style="22" customWidth="1"/>
    <col min="12" max="16384" width="9.140625" style="22"/>
  </cols>
  <sheetData>
    <row r="1" spans="1:11" ht="15" customHeight="1">
      <c r="B1" s="39"/>
    </row>
    <row r="2" spans="1:11" ht="15" customHeight="1">
      <c r="B2" s="1447" t="s">
        <v>2214</v>
      </c>
      <c r="C2" s="1011"/>
      <c r="D2" s="1056" t="s">
        <v>500</v>
      </c>
    </row>
    <row r="3" spans="1:11" ht="15" customHeight="1">
      <c r="B3" s="843" t="str">
        <f>'[3]Template 5-II'!$B$3</f>
        <v>II - IRB - Equities</v>
      </c>
    </row>
    <row r="4" spans="1:11" ht="15" customHeight="1">
      <c r="B4" s="800" t="s">
        <v>1676</v>
      </c>
      <c r="I4" s="573"/>
    </row>
    <row r="5" spans="1:11" ht="15" customHeight="1">
      <c r="B5" s="800"/>
      <c r="I5" s="771"/>
    </row>
    <row r="6" spans="1:11" ht="15" customHeight="1">
      <c r="C6" s="1507" t="s">
        <v>2114</v>
      </c>
      <c r="D6" s="1507"/>
      <c r="E6" s="1507"/>
      <c r="F6" s="1507"/>
      <c r="G6" s="1507"/>
      <c r="H6" s="1507"/>
      <c r="I6" s="1507"/>
      <c r="K6" s="1443" t="s">
        <v>2234</v>
      </c>
    </row>
    <row r="7" spans="1:11" s="70" customFormat="1" ht="15" customHeight="1">
      <c r="B7" s="834"/>
      <c r="C7" s="1524" t="s">
        <v>1076</v>
      </c>
      <c r="D7" s="1524"/>
      <c r="E7" s="1524"/>
      <c r="F7" s="1524"/>
      <c r="G7" s="1524"/>
      <c r="H7" s="1524"/>
      <c r="I7" s="1524"/>
    </row>
    <row r="8" spans="1:11" s="70" customFormat="1" ht="48" customHeight="1">
      <c r="B8" s="80" t="s">
        <v>1077</v>
      </c>
      <c r="C8" s="81" t="s">
        <v>1061</v>
      </c>
      <c r="D8" s="81" t="s">
        <v>1062</v>
      </c>
      <c r="E8" s="82" t="s">
        <v>1063</v>
      </c>
      <c r="F8" s="82" t="s">
        <v>1064</v>
      </c>
      <c r="G8" s="83" t="s">
        <v>1</v>
      </c>
      <c r="H8" s="82" t="s">
        <v>1078</v>
      </c>
      <c r="I8" s="82" t="s">
        <v>1065</v>
      </c>
    </row>
    <row r="9" spans="1:11" ht="15" customHeight="1">
      <c r="B9" s="268" t="s">
        <v>1079</v>
      </c>
      <c r="C9" s="271">
        <v>944090.29387000005</v>
      </c>
      <c r="D9" s="272"/>
      <c r="E9" s="273">
        <v>1.9</v>
      </c>
      <c r="F9" s="272">
        <v>944090.29387000005</v>
      </c>
      <c r="G9" s="274">
        <v>1793771.5583599999</v>
      </c>
      <c r="H9" s="271">
        <f>G9*0.08</f>
        <v>143501.72466879999</v>
      </c>
      <c r="I9" s="271">
        <v>7552.72235</v>
      </c>
    </row>
    <row r="10" spans="1:11" ht="15" customHeight="1">
      <c r="B10" s="269" t="s">
        <v>1080</v>
      </c>
      <c r="C10" s="271">
        <v>14371.61701</v>
      </c>
      <c r="D10" s="271"/>
      <c r="E10" s="275">
        <v>2.9</v>
      </c>
      <c r="F10" s="271">
        <v>14371.61701</v>
      </c>
      <c r="G10" s="274">
        <v>41677.689330000001</v>
      </c>
      <c r="H10" s="271">
        <f t="shared" ref="H10:H11" si="0">G10*0.08</f>
        <v>3334.2151464000003</v>
      </c>
      <c r="I10" s="271">
        <v>114.97294000000001</v>
      </c>
    </row>
    <row r="11" spans="1:11" ht="15" customHeight="1">
      <c r="B11" s="270" t="s">
        <v>1081</v>
      </c>
      <c r="C11" s="271">
        <v>152143.16381999999</v>
      </c>
      <c r="D11" s="271"/>
      <c r="E11" s="275">
        <v>3.7</v>
      </c>
      <c r="F11" s="271">
        <v>152143.16381999999</v>
      </c>
      <c r="G11" s="274">
        <v>562929.70612999995</v>
      </c>
      <c r="H11" s="271">
        <f t="shared" si="0"/>
        <v>45034.376490399998</v>
      </c>
      <c r="I11" s="271">
        <v>3651.4359300000001</v>
      </c>
    </row>
    <row r="12" spans="1:11" ht="15" customHeight="1" thickBot="1">
      <c r="A12" s="75"/>
      <c r="B12" s="279" t="s">
        <v>2</v>
      </c>
      <c r="C12" s="276">
        <f>SUM(C9:C11)</f>
        <v>1110605.0747</v>
      </c>
      <c r="D12" s="276"/>
      <c r="E12" s="277"/>
      <c r="F12" s="276">
        <f>SUM(F9:F11)</f>
        <v>1110605.0747</v>
      </c>
      <c r="G12" s="276">
        <f>SUM(G9:G11)</f>
        <v>2398378.9538199999</v>
      </c>
      <c r="H12" s="276">
        <f>SUM(H9:H11)</f>
        <v>191870.31630559999</v>
      </c>
      <c r="I12" s="276">
        <f>SUM(I9:I11)</f>
        <v>11319.131219999999</v>
      </c>
    </row>
    <row r="13" spans="1:11" ht="15" customHeight="1" thickTop="1">
      <c r="A13" s="75"/>
      <c r="B13" s="26"/>
      <c r="C13" s="26"/>
      <c r="D13" s="26"/>
      <c r="E13" s="26"/>
      <c r="F13" s="26"/>
      <c r="G13" s="26"/>
      <c r="H13" s="26"/>
      <c r="I13" s="26"/>
    </row>
    <row r="14" spans="1:11" ht="15" customHeight="1">
      <c r="A14" s="75"/>
      <c r="B14" s="26"/>
      <c r="C14" s="26"/>
      <c r="D14" s="26"/>
      <c r="E14" s="26"/>
      <c r="F14" s="26"/>
      <c r="G14" s="26"/>
      <c r="H14" s="26"/>
      <c r="I14" s="573"/>
    </row>
    <row r="15" spans="1:11" ht="15" customHeight="1">
      <c r="A15" s="75"/>
      <c r="C15" s="1507" t="s">
        <v>2115</v>
      </c>
      <c r="D15" s="1507"/>
      <c r="E15" s="1507"/>
      <c r="F15" s="1507"/>
      <c r="G15" s="1507"/>
      <c r="H15" s="1507"/>
      <c r="I15" s="1507"/>
      <c r="J15"/>
    </row>
    <row r="16" spans="1:11" ht="15" customHeight="1">
      <c r="A16" s="70"/>
      <c r="B16" s="834"/>
      <c r="C16" s="1524" t="s">
        <v>1076</v>
      </c>
      <c r="D16" s="1524"/>
      <c r="E16" s="1524"/>
      <c r="F16" s="1524"/>
      <c r="G16" s="1524"/>
      <c r="H16" s="1524"/>
      <c r="I16" s="1524"/>
    </row>
    <row r="17" spans="1:9" ht="48" customHeight="1">
      <c r="A17" s="70"/>
      <c r="B17" s="80" t="s">
        <v>1077</v>
      </c>
      <c r="C17" s="81" t="s">
        <v>1061</v>
      </c>
      <c r="D17" s="81" t="s">
        <v>1062</v>
      </c>
      <c r="E17" s="82" t="s">
        <v>1063</v>
      </c>
      <c r="F17" s="82" t="s">
        <v>1064</v>
      </c>
      <c r="G17" s="83" t="s">
        <v>1</v>
      </c>
      <c r="H17" s="82" t="s">
        <v>1078</v>
      </c>
      <c r="I17" s="82" t="s">
        <v>1065</v>
      </c>
    </row>
    <row r="18" spans="1:9" ht="15" customHeight="1">
      <c r="B18" s="268" t="s">
        <v>1079</v>
      </c>
      <c r="C18" s="271">
        <v>1025837.7893099999</v>
      </c>
      <c r="D18" s="272"/>
      <c r="E18" s="273">
        <v>1.9</v>
      </c>
      <c r="F18" s="271">
        <v>1025837.7893099999</v>
      </c>
      <c r="G18" s="271">
        <v>1949091.7996800002</v>
      </c>
      <c r="H18" s="271">
        <f>G18*0.08</f>
        <v>155927.34397440002</v>
      </c>
      <c r="I18" s="271">
        <v>8206.7023099999988</v>
      </c>
    </row>
    <row r="19" spans="1:9" ht="15" customHeight="1">
      <c r="B19" s="269" t="s">
        <v>1080</v>
      </c>
      <c r="C19" s="271">
        <v>14198.020930000001</v>
      </c>
      <c r="D19" s="271"/>
      <c r="E19" s="275">
        <v>2.9</v>
      </c>
      <c r="F19" s="271">
        <v>14198.020930000001</v>
      </c>
      <c r="G19" s="271">
        <v>41174.260700000006</v>
      </c>
      <c r="H19" s="271">
        <f t="shared" ref="H19:H20" si="1">G19*0.08</f>
        <v>3293.9408560000006</v>
      </c>
      <c r="I19" s="271">
        <v>113.58417</v>
      </c>
    </row>
    <row r="20" spans="1:9" ht="15" customHeight="1">
      <c r="B20" s="270" t="s">
        <v>1081</v>
      </c>
      <c r="C20" s="271">
        <v>141443.22962999999</v>
      </c>
      <c r="D20" s="271"/>
      <c r="E20" s="275">
        <v>3.7</v>
      </c>
      <c r="F20" s="271">
        <v>141443.22962999999</v>
      </c>
      <c r="G20" s="271">
        <v>523339.94962000003</v>
      </c>
      <c r="H20" s="271">
        <f t="shared" si="1"/>
        <v>41867.195969600005</v>
      </c>
      <c r="I20" s="271">
        <v>3394.6375099999996</v>
      </c>
    </row>
    <row r="21" spans="1:9" ht="15" customHeight="1" thickBot="1">
      <c r="A21" s="75"/>
      <c r="B21" s="279" t="s">
        <v>2</v>
      </c>
      <c r="C21" s="276">
        <f>SUM(C18:C20)</f>
        <v>1181479.03987</v>
      </c>
      <c r="D21" s="276"/>
      <c r="E21" s="277"/>
      <c r="F21" s="276">
        <f>SUM(F18:F20)</f>
        <v>1181479.03987</v>
      </c>
      <c r="G21" s="276">
        <f>SUM(G18:G20)</f>
        <v>2513606.0100000002</v>
      </c>
      <c r="H21" s="276">
        <f>SUM(H18:H20)</f>
        <v>201088.48080000002</v>
      </c>
      <c r="I21" s="276">
        <f>SUM(I18:I20)</f>
        <v>11714.923989999999</v>
      </c>
    </row>
    <row r="22" spans="1:9" ht="15" customHeight="1" thickTop="1"/>
    <row r="23" spans="1:9" ht="15" customHeight="1">
      <c r="I23"/>
    </row>
    <row r="24" spans="1:9" ht="15" customHeight="1">
      <c r="I24"/>
    </row>
  </sheetData>
  <mergeCells count="4">
    <mergeCell ref="C6:I6"/>
    <mergeCell ref="C15:I15"/>
    <mergeCell ref="C16:I16"/>
    <mergeCell ref="C7:I7"/>
  </mergeCells>
  <hyperlinks>
    <hyperlink ref="K6" location="INDEX!B10" display="Back to index" xr:uid="{00000000-0004-0000-0700-000000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D1005D"/>
    <outlinePr summaryBelow="0" summaryRight="0"/>
  </sheetPr>
  <dimension ref="B1:P58"/>
  <sheetViews>
    <sheetView showGridLines="0" showZeros="0" topLeftCell="A4" zoomScaleNormal="100" workbookViewId="0">
      <selection activeCell="B37" sqref="B37"/>
    </sheetView>
  </sheetViews>
  <sheetFormatPr defaultRowHeight="15" customHeight="1"/>
  <cols>
    <col min="1" max="1" width="12.7109375" style="162" customWidth="1"/>
    <col min="2" max="2" width="45.140625" style="162" customWidth="1"/>
    <col min="3" max="4" width="15.7109375" style="162" customWidth="1"/>
    <col min="5" max="5" width="5.7109375" style="162" customWidth="1"/>
    <col min="6" max="7" width="15.7109375" style="162" customWidth="1"/>
    <col min="8" max="8" width="8.7109375" style="162" customWidth="1"/>
    <col min="9" max="10" width="12" customWidth="1"/>
    <col min="11" max="11" width="14.28515625" bestFit="1" customWidth="1"/>
    <col min="12" max="12" width="9.5703125" bestFit="1" customWidth="1"/>
    <col min="13" max="13" width="12.5703125" customWidth="1"/>
    <col min="15" max="15" width="9.7109375" bestFit="1" customWidth="1"/>
    <col min="17" max="16384" width="9.140625" style="162"/>
  </cols>
  <sheetData>
    <row r="1" spans="2:16" ht="15" customHeight="1">
      <c r="B1" s="153"/>
      <c r="C1" s="153"/>
      <c r="D1" s="153"/>
      <c r="E1" s="153"/>
    </row>
    <row r="2" spans="2:16" ht="15" customHeight="1">
      <c r="B2" s="1446" t="s">
        <v>2128</v>
      </c>
      <c r="C2" s="1001"/>
      <c r="D2" s="1056" t="s">
        <v>500</v>
      </c>
      <c r="E2" s="833"/>
      <c r="F2" s="833"/>
      <c r="G2" s="833"/>
      <c r="H2" s="833"/>
    </row>
    <row r="3" spans="2:16" ht="15" customHeight="1">
      <c r="B3" s="1535" t="str">
        <f>'[3]Template 7'!$B$3:$D$3</f>
        <v>Total and average net amount of exposures</v>
      </c>
      <c r="C3" s="1535"/>
      <c r="D3" s="1535"/>
      <c r="E3" s="833"/>
      <c r="F3" s="833"/>
      <c r="G3" s="833"/>
      <c r="H3" s="833"/>
    </row>
    <row r="4" spans="2:16" ht="15" customHeight="1">
      <c r="B4" s="801" t="s">
        <v>1676</v>
      </c>
    </row>
    <row r="5" spans="2:16" s="184" customFormat="1" ht="15" customHeight="1">
      <c r="B5" s="433"/>
      <c r="C5" s="433"/>
      <c r="D5" s="433"/>
      <c r="E5" s="433"/>
      <c r="I5"/>
      <c r="J5"/>
      <c r="K5"/>
      <c r="L5"/>
      <c r="M5"/>
      <c r="N5"/>
      <c r="O5"/>
      <c r="P5"/>
    </row>
    <row r="6" spans="2:16" s="184" customFormat="1" ht="15" customHeight="1">
      <c r="B6" s="266"/>
      <c r="C6" s="1534" t="s">
        <v>2114</v>
      </c>
      <c r="D6" s="1534"/>
      <c r="E6" s="575"/>
      <c r="F6" s="1534" t="s">
        <v>2217</v>
      </c>
      <c r="G6" s="1534"/>
      <c r="I6" s="1443" t="s">
        <v>2234</v>
      </c>
      <c r="J6"/>
      <c r="K6"/>
      <c r="L6"/>
      <c r="M6"/>
      <c r="N6"/>
      <c r="O6"/>
      <c r="P6"/>
    </row>
    <row r="7" spans="2:16" s="415" customFormat="1" ht="15" customHeight="1">
      <c r="B7" s="778"/>
      <c r="C7" s="781" t="s">
        <v>84</v>
      </c>
      <c r="D7" s="781" t="s">
        <v>85</v>
      </c>
      <c r="E7" s="779"/>
      <c r="F7" s="781" t="s">
        <v>84</v>
      </c>
      <c r="G7" s="781" t="s">
        <v>85</v>
      </c>
      <c r="I7"/>
      <c r="J7" s="776"/>
      <c r="K7" s="776"/>
      <c r="L7" s="776"/>
      <c r="M7" s="776"/>
      <c r="N7" s="776"/>
      <c r="O7" s="776"/>
      <c r="P7" s="776"/>
    </row>
    <row r="8" spans="2:16" s="208" customFormat="1" ht="61.5" customHeight="1">
      <c r="B8" s="574"/>
      <c r="C8" s="1357" t="s">
        <v>1082</v>
      </c>
      <c r="D8" s="1357" t="s">
        <v>1083</v>
      </c>
      <c r="E8"/>
      <c r="F8" s="1357" t="s">
        <v>1082</v>
      </c>
      <c r="G8" s="1357" t="s">
        <v>1083</v>
      </c>
      <c r="J8"/>
      <c r="K8"/>
      <c r="L8"/>
      <c r="M8"/>
      <c r="N8"/>
      <c r="O8"/>
      <c r="P8"/>
    </row>
    <row r="9" spans="2:16" ht="15" customHeight="1">
      <c r="B9" s="86" t="s">
        <v>1084</v>
      </c>
      <c r="C9" s="1134"/>
      <c r="D9" s="1134"/>
      <c r="E9"/>
      <c r="F9" s="164"/>
      <c r="G9" s="164"/>
      <c r="H9" s="170"/>
    </row>
    <row r="10" spans="2:16" ht="15" customHeight="1">
      <c r="B10" s="53" t="s">
        <v>1085</v>
      </c>
      <c r="C10" s="1135"/>
      <c r="D10" s="1135"/>
      <c r="E10"/>
      <c r="F10" s="290"/>
      <c r="G10" s="290"/>
      <c r="H10" s="170"/>
    </row>
    <row r="11" spans="2:16" ht="15" customHeight="1">
      <c r="B11" s="53" t="s">
        <v>1086</v>
      </c>
      <c r="C11" s="1136">
        <v>15606892.423579998</v>
      </c>
      <c r="D11" s="1136">
        <v>15253444.161098</v>
      </c>
      <c r="E11"/>
      <c r="F11" s="445">
        <v>14978972.466779999</v>
      </c>
      <c r="G11" s="445">
        <v>15043233.031807858</v>
      </c>
      <c r="H11" s="170"/>
      <c r="I11" s="545"/>
    </row>
    <row r="12" spans="2:16" ht="15" customHeight="1">
      <c r="B12" s="56" t="s">
        <v>1087</v>
      </c>
      <c r="C12" s="1136">
        <v>1196611.5553599999</v>
      </c>
      <c r="D12" s="1136">
        <v>1313518.5801039999</v>
      </c>
      <c r="E12"/>
      <c r="F12" s="445">
        <v>1397314.55562</v>
      </c>
      <c r="G12" s="445">
        <v>1487672.9458766843</v>
      </c>
      <c r="H12" s="170"/>
    </row>
    <row r="13" spans="2:16" ht="15" customHeight="1">
      <c r="B13" s="56" t="s">
        <v>1088</v>
      </c>
      <c r="C13" s="1136"/>
      <c r="D13" s="1136"/>
      <c r="E13"/>
      <c r="F13" s="445"/>
      <c r="G13" s="445"/>
      <c r="H13" s="170"/>
    </row>
    <row r="14" spans="2:16" ht="15" customHeight="1">
      <c r="B14" s="53" t="s">
        <v>1089</v>
      </c>
      <c r="C14" s="1136">
        <v>30752476.392040003</v>
      </c>
      <c r="D14" s="1136">
        <v>29776952.733524002</v>
      </c>
      <c r="E14"/>
      <c r="F14" s="445">
        <v>29362873.606060002</v>
      </c>
      <c r="G14" s="445">
        <v>29492418.442015115</v>
      </c>
      <c r="H14" s="170"/>
    </row>
    <row r="15" spans="2:16" ht="15" customHeight="1">
      <c r="B15" s="56" t="s">
        <v>1090</v>
      </c>
      <c r="C15" s="1136"/>
      <c r="D15" s="1136"/>
      <c r="E15"/>
      <c r="F15" s="445"/>
      <c r="G15" s="445"/>
      <c r="H15" s="170"/>
    </row>
    <row r="16" spans="2:16" ht="15" customHeight="1">
      <c r="B16" s="57" t="s">
        <v>1091</v>
      </c>
      <c r="C16" s="1136"/>
      <c r="D16" s="1136"/>
      <c r="E16"/>
      <c r="F16" s="445"/>
      <c r="G16" s="445"/>
      <c r="H16" s="170"/>
    </row>
    <row r="17" spans="2:8" ht="15" customHeight="1">
      <c r="B17" s="57" t="s">
        <v>1092</v>
      </c>
      <c r="C17" s="1136"/>
      <c r="D17" s="1136"/>
      <c r="E17"/>
      <c r="F17" s="445"/>
      <c r="G17" s="445"/>
      <c r="H17" s="170"/>
    </row>
    <row r="18" spans="2:8" ht="15" customHeight="1">
      <c r="B18" s="56" t="s">
        <v>1093</v>
      </c>
      <c r="C18" s="1136"/>
      <c r="D18" s="1136"/>
      <c r="E18"/>
      <c r="F18" s="445"/>
      <c r="G18" s="445"/>
      <c r="H18" s="170"/>
    </row>
    <row r="19" spans="2:8" ht="15" customHeight="1">
      <c r="B19" s="56" t="s">
        <v>1094</v>
      </c>
      <c r="C19" s="1136"/>
      <c r="D19" s="1136"/>
      <c r="E19"/>
      <c r="F19" s="445"/>
      <c r="G19" s="445"/>
      <c r="H19" s="170"/>
    </row>
    <row r="20" spans="2:8" ht="15" customHeight="1">
      <c r="B20" s="57" t="s">
        <v>1091</v>
      </c>
      <c r="C20" s="1136"/>
      <c r="D20" s="1136"/>
      <c r="E20"/>
      <c r="F20" s="445"/>
      <c r="G20" s="445"/>
      <c r="H20" s="170"/>
    </row>
    <row r="21" spans="2:8" ht="15" customHeight="1">
      <c r="B21" s="57" t="s">
        <v>1092</v>
      </c>
      <c r="C21" s="1136"/>
      <c r="D21" s="1136"/>
      <c r="E21"/>
      <c r="F21" s="445"/>
      <c r="G21" s="445"/>
      <c r="H21" s="170"/>
    </row>
    <row r="22" spans="2:8" ht="15" customHeight="1">
      <c r="B22" s="53" t="s">
        <v>1095</v>
      </c>
      <c r="C22" s="1136">
        <v>1395613.9366288553</v>
      </c>
      <c r="D22" s="1136">
        <v>1468310.6591961135</v>
      </c>
      <c r="E22"/>
      <c r="F22" s="445">
        <v>1488205.6380659589</v>
      </c>
      <c r="G22" s="445">
        <v>741660.91481974465</v>
      </c>
      <c r="H22" s="170"/>
    </row>
    <row r="23" spans="2:8" ht="15" customHeight="1">
      <c r="B23" s="58" t="s">
        <v>1096</v>
      </c>
      <c r="C23" s="1137">
        <f>C11+C14+C22</f>
        <v>47754982.752248861</v>
      </c>
      <c r="D23" s="1137">
        <f>D11+D14+D22</f>
        <v>46498707.553818114</v>
      </c>
      <c r="E23"/>
      <c r="F23" s="388">
        <v>45830051.710905962</v>
      </c>
      <c r="G23" s="388">
        <v>45277312.388642721</v>
      </c>
      <c r="H23" s="170"/>
    </row>
    <row r="24" spans="2:8" ht="15" customHeight="1">
      <c r="B24" s="53" t="s">
        <v>1084</v>
      </c>
      <c r="C24" s="1135">
        <v>15677842.248649999</v>
      </c>
      <c r="D24" s="1135">
        <v>15342329.967558002</v>
      </c>
      <c r="E24"/>
      <c r="F24" s="290">
        <v>15177658.054780001</v>
      </c>
      <c r="G24" s="290">
        <v>12655451.829640312</v>
      </c>
      <c r="H24" s="435"/>
    </row>
    <row r="25" spans="2:8" ht="15" customHeight="1">
      <c r="B25" s="53" t="s">
        <v>1097</v>
      </c>
      <c r="C25" s="1135">
        <v>817742.93316999997</v>
      </c>
      <c r="D25" s="1135">
        <v>855589.56410399987</v>
      </c>
      <c r="E25"/>
      <c r="F25" s="290">
        <v>805634.39274000004</v>
      </c>
      <c r="G25" s="290">
        <v>784913.28757468227</v>
      </c>
      <c r="H25" s="436"/>
    </row>
    <row r="26" spans="2:8" ht="15" customHeight="1">
      <c r="B26" s="53" t="s">
        <v>1098</v>
      </c>
      <c r="C26" s="1135">
        <v>301101.73012999998</v>
      </c>
      <c r="D26" s="1135">
        <v>183478.79928200002</v>
      </c>
      <c r="E26"/>
      <c r="F26" s="290">
        <v>143042.43534</v>
      </c>
      <c r="G26" s="290">
        <v>360853.85305932799</v>
      </c>
      <c r="H26" s="436"/>
    </row>
    <row r="27" spans="2:8" ht="15" customHeight="1">
      <c r="B27" s="53" t="s">
        <v>1099</v>
      </c>
      <c r="C27" s="1135">
        <v>41421.793590000001</v>
      </c>
      <c r="D27" s="1135">
        <v>27851.986816000001</v>
      </c>
      <c r="E27"/>
      <c r="F27" s="290">
        <v>19138.976409999999</v>
      </c>
      <c r="G27" s="290">
        <v>18979.269331095489</v>
      </c>
      <c r="H27" s="435"/>
    </row>
    <row r="28" spans="2:8" ht="15" customHeight="1">
      <c r="B28" s="53" t="s">
        <v>1100</v>
      </c>
      <c r="C28" s="1135">
        <v>0</v>
      </c>
      <c r="D28" s="1135"/>
      <c r="E28"/>
      <c r="F28" s="290">
        <v>0</v>
      </c>
      <c r="G28" s="290"/>
      <c r="H28" s="436"/>
    </row>
    <row r="29" spans="2:8" ht="15" customHeight="1">
      <c r="B29" s="53" t="s">
        <v>1085</v>
      </c>
      <c r="C29" s="1135">
        <v>2702843.5156300003</v>
      </c>
      <c r="D29" s="1135">
        <v>2800146.9228260005</v>
      </c>
      <c r="E29"/>
      <c r="F29" s="290">
        <v>2735873.3347399998</v>
      </c>
      <c r="G29" s="290">
        <v>2886780.1885722009</v>
      </c>
      <c r="H29" s="435"/>
    </row>
    <row r="30" spans="2:8" ht="15" customHeight="1">
      <c r="B30" s="53" t="s">
        <v>1086</v>
      </c>
      <c r="C30" s="1135">
        <v>9571934.5166800003</v>
      </c>
      <c r="D30" s="1135">
        <v>9087921.5980720017</v>
      </c>
      <c r="E30"/>
      <c r="F30" s="290">
        <v>8605592.2070000004</v>
      </c>
      <c r="G30" s="290">
        <v>7875015.533950015</v>
      </c>
      <c r="H30" s="170"/>
    </row>
    <row r="31" spans="2:8" ht="15" customHeight="1">
      <c r="B31" s="56" t="s">
        <v>1088</v>
      </c>
      <c r="C31" s="1135"/>
      <c r="D31" s="1135"/>
      <c r="E31"/>
      <c r="F31" s="290"/>
      <c r="G31" s="290"/>
      <c r="H31" s="170"/>
    </row>
    <row r="32" spans="2:8" ht="15" customHeight="1">
      <c r="B32" s="53" t="s">
        <v>1089</v>
      </c>
      <c r="C32" s="1135">
        <v>5478741.5162899997</v>
      </c>
      <c r="D32" s="1135">
        <v>4516004.9496140005</v>
      </c>
      <c r="E32"/>
      <c r="F32" s="290">
        <v>3136845.92032</v>
      </c>
      <c r="G32" s="290">
        <v>2589866.543403435</v>
      </c>
      <c r="H32" s="170"/>
    </row>
    <row r="33" spans="2:16" ht="15" customHeight="1">
      <c r="B33" s="56" t="s">
        <v>1101</v>
      </c>
      <c r="C33" s="1135"/>
      <c r="D33" s="1135"/>
      <c r="E33"/>
      <c r="F33" s="290"/>
      <c r="G33" s="290"/>
      <c r="H33" s="170"/>
    </row>
    <row r="34" spans="2:16" ht="15" customHeight="1">
      <c r="B34" s="53" t="s">
        <v>1102</v>
      </c>
      <c r="C34" s="1135">
        <v>2259722.51523</v>
      </c>
      <c r="D34" s="1135">
        <v>1980162.6519620002</v>
      </c>
      <c r="E34"/>
      <c r="F34" s="290">
        <v>1196471.6245299999</v>
      </c>
      <c r="G34" s="290">
        <v>953922.88073400909</v>
      </c>
      <c r="H34" s="170"/>
    </row>
    <row r="35" spans="2:16" ht="15" customHeight="1">
      <c r="B35" s="56" t="s">
        <v>1088</v>
      </c>
      <c r="C35" s="1135"/>
      <c r="D35" s="1135"/>
      <c r="E35"/>
      <c r="F35" s="290"/>
      <c r="G35" s="290"/>
      <c r="H35" s="170"/>
    </row>
    <row r="36" spans="2:16" s="178" customFormat="1" ht="15" customHeight="1">
      <c r="B36" s="53" t="s">
        <v>1103</v>
      </c>
      <c r="C36" s="1135">
        <v>501507.83224999998</v>
      </c>
      <c r="D36" s="1135">
        <v>487011.41321200004</v>
      </c>
      <c r="E36"/>
      <c r="F36" s="290">
        <v>495779.81744999997</v>
      </c>
      <c r="G36" s="290">
        <v>550472.36947656167</v>
      </c>
      <c r="H36" s="170"/>
      <c r="I36"/>
      <c r="J36"/>
      <c r="K36"/>
      <c r="L36"/>
      <c r="M36"/>
      <c r="N36"/>
      <c r="O36"/>
      <c r="P36"/>
    </row>
    <row r="37" spans="2:16" s="178" customFormat="1" ht="15" customHeight="1">
      <c r="B37" s="53" t="s">
        <v>1104</v>
      </c>
      <c r="C37" s="1135">
        <v>1513.5595800000001</v>
      </c>
      <c r="D37" s="1135">
        <v>1513.5595800000001</v>
      </c>
      <c r="E37"/>
      <c r="F37" s="290">
        <v>0</v>
      </c>
      <c r="G37" s="290"/>
      <c r="H37" s="437"/>
      <c r="I37"/>
      <c r="J37"/>
      <c r="K37"/>
      <c r="L37"/>
      <c r="M37"/>
      <c r="N37"/>
      <c r="O37"/>
      <c r="P37"/>
    </row>
    <row r="38" spans="2:16" s="178" customFormat="1" ht="15" customHeight="1">
      <c r="B38" s="53" t="s">
        <v>1105</v>
      </c>
      <c r="C38" s="1135"/>
      <c r="D38" s="1135"/>
      <c r="E38"/>
      <c r="F38" s="290">
        <v>0</v>
      </c>
      <c r="G38" s="290"/>
      <c r="H38" s="170"/>
      <c r="I38"/>
      <c r="J38"/>
      <c r="K38"/>
      <c r="L38"/>
      <c r="M38"/>
      <c r="N38"/>
      <c r="O38"/>
      <c r="P38"/>
    </row>
    <row r="39" spans="2:16" s="178" customFormat="1" ht="22.5" customHeight="1">
      <c r="B39" s="53" t="s">
        <v>1106</v>
      </c>
      <c r="C39" s="1135">
        <v>0</v>
      </c>
      <c r="D39" s="1135"/>
      <c r="E39"/>
      <c r="F39" s="290">
        <v>0</v>
      </c>
      <c r="G39" s="290"/>
      <c r="H39" s="170"/>
      <c r="I39"/>
      <c r="J39"/>
      <c r="K39"/>
      <c r="L39"/>
      <c r="M39"/>
      <c r="N39"/>
      <c r="O39"/>
      <c r="P39"/>
    </row>
    <row r="40" spans="2:16" s="178" customFormat="1" ht="15" customHeight="1">
      <c r="B40" s="53" t="s">
        <v>1107</v>
      </c>
      <c r="C40" s="1135">
        <v>155293.9565</v>
      </c>
      <c r="D40" s="1135">
        <v>165347.75966000001</v>
      </c>
      <c r="E40"/>
      <c r="F40" s="290">
        <v>157476.47839999999</v>
      </c>
      <c r="G40" s="290">
        <v>147840.44154094788</v>
      </c>
      <c r="H40" s="437"/>
      <c r="I40"/>
      <c r="J40"/>
      <c r="K40"/>
      <c r="L40"/>
      <c r="M40"/>
      <c r="N40"/>
      <c r="O40"/>
      <c r="P40"/>
    </row>
    <row r="41" spans="2:16" s="178" customFormat="1" ht="15" customHeight="1">
      <c r="B41" s="53" t="s">
        <v>1108</v>
      </c>
      <c r="C41" s="1135">
        <v>38652.402520000003</v>
      </c>
      <c r="D41" s="1135">
        <v>33762.472346000002</v>
      </c>
      <c r="E41"/>
      <c r="F41" s="290">
        <v>29456.75056</v>
      </c>
      <c r="G41" s="290">
        <v>22270.234099729249</v>
      </c>
      <c r="H41" s="437"/>
      <c r="I41"/>
      <c r="J41"/>
      <c r="K41"/>
      <c r="L41"/>
      <c r="M41"/>
      <c r="N41"/>
      <c r="O41"/>
      <c r="P41"/>
    </row>
    <row r="42" spans="2:16" s="178" customFormat="1" ht="15" customHeight="1">
      <c r="B42" s="53" t="s">
        <v>1109</v>
      </c>
      <c r="C42" s="1135">
        <v>0</v>
      </c>
      <c r="D42" s="1138"/>
      <c r="E42"/>
      <c r="F42" s="292">
        <v>0</v>
      </c>
      <c r="G42" s="292"/>
      <c r="H42" s="437"/>
      <c r="I42"/>
      <c r="J42"/>
      <c r="K42"/>
      <c r="L42"/>
      <c r="M42"/>
      <c r="N42"/>
      <c r="O42"/>
      <c r="P42"/>
    </row>
    <row r="43" spans="2:16" s="178" customFormat="1" ht="15" customHeight="1">
      <c r="B43" s="376" t="s">
        <v>1110</v>
      </c>
      <c r="C43" s="1137">
        <f>C24+C25+C26+C27+C29+C30+C32+C34+C36+C37+C40+C41</f>
        <v>37548318.520220004</v>
      </c>
      <c r="D43" s="1137">
        <f>SUM(D24:D42)</f>
        <v>35481121.645032004</v>
      </c>
      <c r="E43"/>
      <c r="F43" s="388">
        <v>32502969.99227</v>
      </c>
      <c r="G43" s="388">
        <v>28846366.431382317</v>
      </c>
      <c r="H43" s="170"/>
      <c r="I43"/>
      <c r="J43"/>
      <c r="K43"/>
      <c r="L43"/>
      <c r="M43"/>
      <c r="N43"/>
      <c r="O43"/>
      <c r="P43"/>
    </row>
    <row r="44" spans="2:16" s="178" customFormat="1" ht="15" customHeight="1" thickBot="1">
      <c r="B44" s="438" t="s">
        <v>2</v>
      </c>
      <c r="C44" s="1139">
        <f>C23+C43</f>
        <v>85303301.272468865</v>
      </c>
      <c r="D44" s="1139">
        <f>D23+D43</f>
        <v>81979829.198850125</v>
      </c>
      <c r="E44"/>
      <c r="F44" s="439">
        <v>78333021.703175962</v>
      </c>
      <c r="G44" s="439">
        <v>74123678.820025042</v>
      </c>
      <c r="H44" s="170"/>
      <c r="I44"/>
      <c r="J44"/>
      <c r="K44"/>
      <c r="L44"/>
      <c r="M44"/>
      <c r="N44"/>
      <c r="O44"/>
      <c r="P44"/>
    </row>
    <row r="45" spans="2:16" ht="15" customHeight="1" thickTop="1">
      <c r="E45"/>
      <c r="G45" s="178"/>
    </row>
    <row r="46" spans="2:16" ht="15" customHeight="1">
      <c r="G46" s="178"/>
    </row>
    <row r="47" spans="2:16" ht="15" customHeight="1">
      <c r="G47"/>
    </row>
    <row r="48" spans="2:16" ht="15" customHeight="1">
      <c r="G48"/>
    </row>
    <row r="49" spans="7:7" ht="15" customHeight="1">
      <c r="G49" s="178"/>
    </row>
    <row r="50" spans="7:7" ht="15" customHeight="1">
      <c r="G50" s="178"/>
    </row>
    <row r="51" spans="7:7" ht="15" customHeight="1">
      <c r="G51" s="178"/>
    </row>
    <row r="52" spans="7:7" ht="15" customHeight="1">
      <c r="G52" s="178"/>
    </row>
    <row r="53" spans="7:7" ht="15" customHeight="1">
      <c r="G53" s="178"/>
    </row>
    <row r="54" spans="7:7" ht="15" customHeight="1">
      <c r="G54" s="178"/>
    </row>
    <row r="55" spans="7:7" ht="15" customHeight="1">
      <c r="G55" s="178"/>
    </row>
    <row r="56" spans="7:7" ht="15" customHeight="1">
      <c r="G56" s="178"/>
    </row>
    <row r="57" spans="7:7" ht="15" customHeight="1">
      <c r="G57" s="178"/>
    </row>
    <row r="58" spans="7:7" ht="15" customHeight="1">
      <c r="G58" s="178"/>
    </row>
  </sheetData>
  <mergeCells count="3">
    <mergeCell ref="F6:G6"/>
    <mergeCell ref="C6:D6"/>
    <mergeCell ref="B3:D3"/>
  </mergeCells>
  <hyperlinks>
    <hyperlink ref="I6" location="INDEX!B10" display="Back to index" xr:uid="{00000000-0004-0000-0800-000000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21C3422FA4E414596C662E0561B4D7B" ma:contentTypeVersion="2" ma:contentTypeDescription="Create a new document." ma:contentTypeScope="" ma:versionID="c27c9a324c96201560cfc1c7a98f79e4">
  <xsd:schema xmlns:xsd="http://www.w3.org/2001/XMLSchema" xmlns:xs="http://www.w3.org/2001/XMLSchema" xmlns:p="http://schemas.microsoft.com/office/2006/metadata/properties" xmlns:ns1="http://schemas.microsoft.com/sharepoint/v3" xmlns:ns2="9ec5ce5a-5b18-4caa-ac7b-149b0936dee8" targetNamespace="http://schemas.microsoft.com/office/2006/metadata/properties" ma:root="true" ma:fieldsID="ec301a089e051aa2ff6d609feb84c05c" ns1:_="" ns2:_="">
    <xsd:import namespace="http://schemas.microsoft.com/sharepoint/v3"/>
    <xsd:import namespace="9ec5ce5a-5b18-4caa-ac7b-149b0936dee8"/>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internalName="PublishingStartDate">
      <xsd:simpleType>
        <xsd:restriction base="dms:Unknown"/>
      </xsd:simpleType>
    </xsd:element>
    <xsd:element name="PublishingExpirationDate" ma:index="9"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ec5ce5a-5b18-4caa-ac7b-149b0936dee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67647D-607C-4E93-804F-7D19D0BBBC72}"/>
</file>

<file path=customXml/itemProps2.xml><?xml version="1.0" encoding="utf-8"?>
<ds:datastoreItem xmlns:ds="http://schemas.openxmlformats.org/officeDocument/2006/customXml" ds:itemID="{5ABA4002-C993-4FBA-9232-7430163598C3}"/>
</file>

<file path=customXml/itemProps3.xml><?xml version="1.0" encoding="utf-8"?>
<ds:datastoreItem xmlns:ds="http://schemas.openxmlformats.org/officeDocument/2006/customXml" ds:itemID="{E3E3D9C6-12C3-4066-B277-6B8FC581A6D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71</vt:i4>
      </vt:variant>
      <vt:variant>
        <vt:lpstr>Named Ranges</vt:lpstr>
      </vt:variant>
      <vt:variant>
        <vt:i4>2</vt:i4>
      </vt:variant>
    </vt:vector>
  </HeadingPairs>
  <TitlesOfParts>
    <vt:vector size="73" baseType="lpstr">
      <vt:lpstr>INDEX</vt:lpstr>
      <vt:lpstr>M1-I GL 2016 11</vt:lpstr>
      <vt:lpstr>M1-II GL 2016 11</vt:lpstr>
      <vt:lpstr>M2 GL 2016 11</vt:lpstr>
      <vt:lpstr>M3 GL 2016 11</vt:lpstr>
      <vt:lpstr>M4 GL 2016 11</vt:lpstr>
      <vt:lpstr>M5-I GL 2016 11</vt:lpstr>
      <vt:lpstr>M5-II GL 2016 11</vt:lpstr>
      <vt:lpstr>M7 GL 2016 11</vt:lpstr>
      <vt:lpstr>M8 GL 2016 11</vt:lpstr>
      <vt:lpstr>M9 GL 2016 11</vt:lpstr>
      <vt:lpstr>M10 GL 2016 11</vt:lpstr>
      <vt:lpstr>M11 GL 2016 11</vt:lpstr>
      <vt:lpstr>M12 GL 2016 11</vt:lpstr>
      <vt:lpstr>M13 GL 2016 11</vt:lpstr>
      <vt:lpstr>M16 GL 2016 11</vt:lpstr>
      <vt:lpstr>M17 GL 2016 11</vt:lpstr>
      <vt:lpstr>M18 GL 2016 11</vt:lpstr>
      <vt:lpstr>M19 GL 2016 11</vt:lpstr>
      <vt:lpstr>M20 GL 2016 11</vt:lpstr>
      <vt:lpstr>M21-I GL 2016 11</vt:lpstr>
      <vt:lpstr>M21-II GL 2016 11</vt:lpstr>
      <vt:lpstr>M23 GL 2016 11</vt:lpstr>
      <vt:lpstr>M24 GL 2016 11</vt:lpstr>
      <vt:lpstr>M25 GL 2016 11</vt:lpstr>
      <vt:lpstr>M26 GL 2016 11</vt:lpstr>
      <vt:lpstr>M27 GL 2016 11</vt:lpstr>
      <vt:lpstr>M28 GL 2016 11</vt:lpstr>
      <vt:lpstr>M29-I GL 2016 11</vt:lpstr>
      <vt:lpstr>M29-II GL 2016 11</vt:lpstr>
      <vt:lpstr>M31 GL 2016 11</vt:lpstr>
      <vt:lpstr>M32 GL 2016 11</vt:lpstr>
      <vt:lpstr>M33 GL 2016 11</vt:lpstr>
      <vt:lpstr>M34 GL 2016 11</vt:lpstr>
      <vt:lpstr>M35 GL 2016 11</vt:lpstr>
      <vt:lpstr>M36 GL 2016 11</vt:lpstr>
      <vt:lpstr>M37 GL 2016 11</vt:lpstr>
      <vt:lpstr>M38-I GL 2016 11 </vt:lpstr>
      <vt:lpstr>M38-II GL 2016 11</vt:lpstr>
      <vt:lpstr>M1 GL 2018 10</vt:lpstr>
      <vt:lpstr>M2 GL 2018 10</vt:lpstr>
      <vt:lpstr>M3 GL 2018 10</vt:lpstr>
      <vt:lpstr>M4 GL 2018 10</vt:lpstr>
      <vt:lpstr>M5 GL 2018 10</vt:lpstr>
      <vt:lpstr>M6 GL 2018 10</vt:lpstr>
      <vt:lpstr>M7 GL 2018 10 </vt:lpstr>
      <vt:lpstr>M8 GL 2018 10</vt:lpstr>
      <vt:lpstr>M9 GL 2018 10</vt:lpstr>
      <vt:lpstr>M10 GL 2018 10</vt:lpstr>
      <vt:lpstr>SREP requirements</vt:lpstr>
      <vt:lpstr>Capital ratios</vt:lpstr>
      <vt:lpstr>Acct VS Regulat Capital</vt:lpstr>
      <vt:lpstr>Leverage ratio</vt:lpstr>
      <vt:lpstr>Off-balance facilities</vt:lpstr>
      <vt:lpstr>Banking Book Equities</vt:lpstr>
      <vt:lpstr>Equity risk class</vt:lpstr>
      <vt:lpstr>Securit. main features</vt:lpstr>
      <vt:lpstr>Securit. IRB (Traditional)</vt:lpstr>
      <vt:lpstr>Securit. IRB (Synthetic)</vt:lpstr>
      <vt:lpstr>Trading Book stress tests</vt:lpstr>
      <vt:lpstr>OpRisk relevant indicator</vt:lpstr>
      <vt:lpstr>Interest rate risk Banking Book</vt:lpstr>
      <vt:lpstr>Liquid assets collateral pool</vt:lpstr>
      <vt:lpstr>ECB liquidity buffer</vt:lpstr>
      <vt:lpstr>LCR</vt:lpstr>
      <vt:lpstr>Encumbered assets</vt:lpstr>
      <vt:lpstr>IFRS9 transitional arrangements</vt:lpstr>
      <vt:lpstr>Own Funds</vt:lpstr>
      <vt:lpstr>Own Funds instruments</vt:lpstr>
      <vt:lpstr>Countercyclical buffer - geog.</vt:lpstr>
      <vt:lpstr>Countercyclical buffer</vt:lpstr>
      <vt:lpstr>'Encumbered assets'!Print_Area</vt:lpstr>
      <vt:lpstr>INDEX!Print_Area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2020-07-02T11:55:17Z</dcterms:created>
  <dcterms:modified xsi:type="dcterms:W3CDTF">2020-07-02T11:55:23Z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0x010100021C3422FA4E414596C662E0561B4D7B</vt:lpwstr>
  </property>
</Properties>
</file>