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N:\RiskOffice\Relatórios\Relatorios_2020\Divulg Disciplina de Mercado Semestral Junho\"/>
    </mc:Choice>
  </mc:AlternateContent>
  <xr:revisionPtr revIDLastSave="0" documentId="13_ncr:1_{64D1FE5E-52F2-4E30-A4CC-A59AF3E437B9}" xr6:coauthVersionLast="44" xr6:coauthVersionMax="44" xr10:uidLastSave="{00000000-0000-0000-0000-000000000000}"/>
  <bookViews>
    <workbookView xWindow="-120" yWindow="-120" windowWidth="29040" windowHeight="15840" tabRatio="887" firstSheet="33" activeTab="44" xr2:uid="{00000000-000D-0000-FFFF-FFFF00000000}"/>
  </bookViews>
  <sheets>
    <sheet name="Índice" sheetId="97" r:id="rId1"/>
    <sheet name="M4 GL 2016 11" sheetId="12" r:id="rId2"/>
    <sheet name="M5-I GL 2016 11" sheetId="13" r:id="rId3"/>
    <sheet name="M5-II GL 2016 11" sheetId="14" r:id="rId4"/>
    <sheet name="M11 GL 2016 11" sheetId="15" r:id="rId5"/>
    <sheet name="M12 GL 2016 11" sheetId="16" r:id="rId6"/>
    <sheet name="M13 GL 2016 11" sheetId="17" r:id="rId7"/>
    <sheet name="M16 GL 2016 11" sheetId="41" r:id="rId8"/>
    <sheet name="M17 GL 2016 11" sheetId="42" r:id="rId9"/>
    <sheet name="M18 GL 2016 11" sheetId="43" r:id="rId10"/>
    <sheet name="M19 GL 2016 11" sheetId="18" r:id="rId11"/>
    <sheet name="M20 GL 2016 11" sheetId="19" r:id="rId12"/>
    <sheet name="M21-I GL 2016 11" sheetId="20" r:id="rId13"/>
    <sheet name="M21-II GL 2016 11" sheetId="21" r:id="rId14"/>
    <sheet name="M23 GL 2016 11" sheetId="22" r:id="rId15"/>
    <sheet name="M25 GL 2016 11" sheetId="38" r:id="rId16"/>
    <sheet name="M26 GL 2016 11" sheetId="33" r:id="rId17"/>
    <sheet name="M27 GL 2016 11" sheetId="34" r:id="rId18"/>
    <sheet name="M28 GL 2016 11" sheetId="23" r:id="rId19"/>
    <sheet name="M29-I GL 2016 11" sheetId="24" r:id="rId20"/>
    <sheet name="M29-II GL 2016 11" sheetId="25" r:id="rId21"/>
    <sheet name="M31 GL 2016 11" sheetId="39" r:id="rId22"/>
    <sheet name="M32 GL 2016 11" sheetId="36" r:id="rId23"/>
    <sheet name="M33 GL 2016 11" sheetId="26" r:id="rId24"/>
    <sheet name="M34 GL 2016 11" sheetId="27" r:id="rId25"/>
    <sheet name="M35 GL 2016 11" sheetId="28" r:id="rId26"/>
    <sheet name="M36 GL 2016 11" sheetId="29" r:id="rId27"/>
    <sheet name="M37 GL 2016 11" sheetId="30" r:id="rId28"/>
    <sheet name="M38-I GL 2016 11 " sheetId="72" r:id="rId29"/>
    <sheet name="M38-II GL 2016 11" sheetId="73" r:id="rId30"/>
    <sheet name="M1 GL 2018 10" sheetId="82" r:id="rId31"/>
    <sheet name="M3 GL 2018 10" sheetId="87" r:id="rId32"/>
    <sheet name="M4 GL 2018 10" sheetId="89" r:id="rId33"/>
    <sheet name="M9 GL 2018 10" sheetId="94" r:id="rId34"/>
    <sheet name="M1 GL 2020 07" sheetId="98" r:id="rId35"/>
    <sheet name="M2 GL 2020 07" sheetId="99" r:id="rId36"/>
    <sheet name="M3 GL 2020 07" sheetId="100" r:id="rId37"/>
    <sheet name="Rácios de capital" sheetId="5" r:id="rId38"/>
    <sheet name="Capital contab vs regulament" sheetId="6" r:id="rId39"/>
    <sheet name="Rácio alavancagem" sheetId="48" r:id="rId40"/>
    <sheet name="LCR" sheetId="78" r:id="rId41"/>
    <sheet name="Ativos onerados" sheetId="96" r:id="rId42"/>
    <sheet name="Impacto IFRS9" sheetId="10" r:id="rId43"/>
    <sheet name="Mod divulg. FP" sheetId="8" r:id="rId44"/>
    <sheet name="Carat. instrumentos de FP" sheetId="81" r:id="rId45"/>
  </sheets>
  <externalReferences>
    <externalReference r:id="rId46"/>
    <externalReference r:id="rId47"/>
  </externalReferences>
  <definedNames>
    <definedName name="_Toc8922740" localSheetId="41">'Ativos onerados'!#REF!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41">'Ativos onerados'!$A$1:$J$75</definedName>
    <definedName name="_xlnm.Print_Area" localSheetId="44">'Carat. instrumentos de FP'!$B$4:$N$52</definedName>
    <definedName name="_xlnm.Print_Area" localSheetId="0">Índice!$B$1:$C$36</definedName>
    <definedName name="TRNR_5cc1995c6b1841c191dff95400c25a5f_123_1" localSheetId="41" hidden="1">#REF!</definedName>
    <definedName name="TRNR_5cc1995c6b1841c191dff95400c25a5f_123_1" localSheetId="0" hidden="1">#REF!</definedName>
    <definedName name="TRNR_5cc1995c6b1841c191dff95400c25a5f_123_1" localSheetId="30" hidden="1">#REF!</definedName>
    <definedName name="TRNR_5cc1995c6b1841c191dff95400c25a5f_123_1" localSheetId="31" hidden="1">#REF!</definedName>
    <definedName name="TRNR_5cc1995c6b1841c191dff95400c25a5f_123_1" localSheetId="32" hidden="1">#REF!</definedName>
    <definedName name="TRNR_5cc1995c6b1841c191dff95400c25a5f_123_1" localSheetId="33" hidden="1">#REF!</definedName>
    <definedName name="TRNR_5cc1995c6b1841c191dff95400c25a5f_123_1" hidden="1">#REF!</definedName>
    <definedName name="TRNR_8c384ad4934f4b269980f3c3194c1461_37_1" localSheetId="41" hidden="1">#REF!</definedName>
    <definedName name="TRNR_8c384ad4934f4b269980f3c3194c1461_37_1" localSheetId="0" hidden="1">#REF!</definedName>
    <definedName name="TRNR_8c384ad4934f4b269980f3c3194c1461_37_1" localSheetId="30" hidden="1">#REF!</definedName>
    <definedName name="TRNR_8c384ad4934f4b269980f3c3194c1461_37_1" localSheetId="31" hidden="1">#REF!</definedName>
    <definedName name="TRNR_8c384ad4934f4b269980f3c3194c1461_37_1" localSheetId="32" hidden="1">#REF!</definedName>
    <definedName name="TRNR_8c384ad4934f4b269980f3c3194c1461_37_1" localSheetId="33" hidden="1">#REF!</definedName>
    <definedName name="TRNR_8c384ad4934f4b269980f3c3194c1461_37_1" hidden="1">#REF!</definedName>
    <definedName name="TRNR_f6ed9ba0ccd54407905b765622a1c5f4_363_1" localSheetId="41" hidden="1">#REF!</definedName>
    <definedName name="TRNR_f6ed9ba0ccd54407905b765622a1c5f4_363_1" localSheetId="0" hidden="1">#REF!</definedName>
    <definedName name="TRNR_f6ed9ba0ccd54407905b765622a1c5f4_363_1" localSheetId="30" hidden="1">#REF!</definedName>
    <definedName name="TRNR_f6ed9ba0ccd54407905b765622a1c5f4_363_1" localSheetId="31" hidden="1">#REF!</definedName>
    <definedName name="TRNR_f6ed9ba0ccd54407905b765622a1c5f4_363_1" localSheetId="32" hidden="1">#REF!</definedName>
    <definedName name="TRNR_f6ed9ba0ccd54407905b765622a1c5f4_363_1" localSheetId="33" hidden="1">#REF!</definedName>
    <definedName name="TRNR_f6ed9ba0ccd54407905b765622a1c5f4_363_1" hidden="1">#REF!</definedName>
    <definedName name="Uni">'[1]Nota Pensões 201512'!$M$3</definedName>
    <definedName name="Uni_2013" localSheetId="0">'[2]Notas 48 - 50AVersão PT'!#REF!</definedName>
    <definedName name="Uni_2013">'[2]Notas 48 - 50AVersão PT'!#REF!</definedName>
    <definedName name="Uni_2014" localSheetId="0">'[2]Notas 48 - 50AVersão PT'!#REF!</definedName>
    <definedName name="Uni_2014">'[2]Notas 48 - 50AVersão PT'!#REF!</definedName>
    <definedName name="xxx" localSheetId="41" hidden="1">#REF!</definedName>
    <definedName name="xxx" localSheetId="0" hidden="1">#REF!</definedName>
    <definedName name="xxx" localSheetId="30" hidden="1">#REF!</definedName>
    <definedName name="xxx" localSheetId="31" hidden="1">#REF!</definedName>
    <definedName name="xxx" localSheetId="32" hidden="1">#REF!</definedName>
    <definedName name="xxx" localSheetId="33" hidden="1">#REF!</definedName>
    <definedName name="xxx" hidden="1">#REF!</definedName>
    <definedName name="Z_1DB48480_6711_40FB_9C4F_EB173E700CA0_.wvu.PrintArea" localSheetId="36" hidden="1">'M3 GL 2020 07'!$B$1:$F$15</definedName>
    <definedName name="Z_9B1EA645_4C2F_49A9_8C09_C2B01C115A5E_.wvu.PrintArea" localSheetId="41" hidden="1">'Ativos onerados'!#REF!</definedName>
    <definedName name="Z_9B1EA645_4C2F_49A9_8C09_C2B01C115A5E_.wvu.Rows" localSheetId="41" hidden="1">'Ativos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definedName>
    <definedName name="Z_C8F65DDB_AF8C_45AF_8C4D_8184C6481B0B_.wvu.PrintArea" localSheetId="41" hidden="1">'Ativos onerados'!#REF!</definedName>
    <definedName name="Z_C8F65DDB_AF8C_45AF_8C4D_8184C6481B0B_.wvu.Rows" localSheetId="41" hidden="1">'Ativos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94" l="1"/>
  <c r="D17" i="94"/>
  <c r="I39" i="24" l="1"/>
  <c r="J39" i="24" s="1"/>
  <c r="F39" i="24"/>
  <c r="F40" i="24" s="1"/>
  <c r="D39" i="24"/>
  <c r="D40" i="24" s="1"/>
  <c r="J36" i="24"/>
  <c r="J35" i="24"/>
  <c r="J34" i="24"/>
  <c r="J33" i="24"/>
  <c r="J32" i="24"/>
  <c r="J31" i="24"/>
  <c r="J30" i="24"/>
  <c r="J29" i="24"/>
  <c r="J28" i="24"/>
  <c r="I24" i="24"/>
  <c r="J24" i="24" s="1"/>
  <c r="F24" i="24"/>
  <c r="D24" i="24"/>
  <c r="J20" i="24"/>
  <c r="J19" i="24"/>
  <c r="J18" i="24"/>
  <c r="J17" i="24"/>
  <c r="J16" i="24"/>
  <c r="J15" i="24"/>
  <c r="J13" i="24"/>
  <c r="G13" i="39"/>
  <c r="F13" i="39"/>
  <c r="E13" i="39"/>
  <c r="D13" i="39"/>
  <c r="C13" i="39"/>
  <c r="I40" i="24" l="1"/>
  <c r="J40" i="24" s="1"/>
  <c r="J40" i="25" l="1"/>
  <c r="I40" i="25"/>
  <c r="G40" i="25"/>
  <c r="F40" i="25"/>
  <c r="E40" i="25"/>
  <c r="D40" i="25"/>
  <c r="I24" i="25"/>
  <c r="J24" i="25" s="1"/>
  <c r="F24" i="25"/>
  <c r="D24" i="25"/>
  <c r="J21" i="25"/>
  <c r="J20" i="25"/>
  <c r="J18" i="25"/>
  <c r="J16" i="25"/>
  <c r="J13" i="25"/>
  <c r="O19" i="23"/>
  <c r="M19" i="23"/>
  <c r="L19" i="23"/>
  <c r="K19" i="23"/>
  <c r="J19" i="23"/>
  <c r="I19" i="23"/>
  <c r="H19" i="23"/>
  <c r="G19" i="23"/>
  <c r="F19" i="23"/>
  <c r="E19" i="23"/>
  <c r="D19" i="23"/>
  <c r="C19" i="23"/>
  <c r="N19" i="23" s="1"/>
  <c r="N18" i="23"/>
  <c r="N17" i="23"/>
  <c r="N16" i="23"/>
  <c r="N15" i="23"/>
  <c r="N14" i="23"/>
  <c r="N13" i="23"/>
  <c r="N12" i="23"/>
  <c r="N11" i="23"/>
  <c r="N10" i="23"/>
  <c r="N9" i="23"/>
  <c r="D14" i="33"/>
  <c r="C14" i="33"/>
  <c r="O70" i="21"/>
  <c r="N70" i="21"/>
  <c r="L70" i="21"/>
  <c r="I70" i="21"/>
  <c r="G70" i="21"/>
  <c r="E70" i="21"/>
  <c r="D70" i="21"/>
  <c r="N69" i="21"/>
  <c r="L69" i="21"/>
  <c r="M69" i="21" s="1"/>
  <c r="G69" i="21"/>
  <c r="E69" i="21"/>
  <c r="D69" i="21"/>
  <c r="M68" i="21"/>
  <c r="M67" i="21"/>
  <c r="M66" i="21"/>
  <c r="M65" i="21"/>
  <c r="M64" i="21"/>
  <c r="M63" i="21"/>
  <c r="M62" i="21"/>
  <c r="M61" i="21"/>
  <c r="M60" i="21"/>
  <c r="M59" i="21"/>
  <c r="M58" i="21"/>
  <c r="M57" i="21"/>
  <c r="M56" i="21"/>
  <c r="N54" i="21"/>
  <c r="L54" i="21"/>
  <c r="M54" i="21" s="1"/>
  <c r="I54" i="21"/>
  <c r="G54" i="21"/>
  <c r="E54" i="21"/>
  <c r="D54" i="21"/>
  <c r="M53" i="21"/>
  <c r="M52" i="21"/>
  <c r="M51" i="21"/>
  <c r="M50" i="21"/>
  <c r="M49" i="21"/>
  <c r="M48" i="21"/>
  <c r="M47" i="21"/>
  <c r="M46" i="21"/>
  <c r="M45" i="21"/>
  <c r="M44" i="21"/>
  <c r="M43" i="21"/>
  <c r="M42" i="21"/>
  <c r="M41" i="21"/>
  <c r="N39" i="21"/>
  <c r="L39" i="21"/>
  <c r="M39" i="21" s="1"/>
  <c r="I39" i="21"/>
  <c r="G39" i="21"/>
  <c r="E39" i="21"/>
  <c r="D39" i="21"/>
  <c r="M38" i="21"/>
  <c r="M37" i="21"/>
  <c r="M36" i="21"/>
  <c r="M35" i="21"/>
  <c r="M34" i="21"/>
  <c r="M33" i="21"/>
  <c r="M32" i="21"/>
  <c r="M31" i="21"/>
  <c r="M30" i="21"/>
  <c r="M29" i="21"/>
  <c r="M28" i="21"/>
  <c r="M27" i="21"/>
  <c r="M26" i="21"/>
  <c r="N24" i="21"/>
  <c r="L24" i="21"/>
  <c r="M24" i="21" s="1"/>
  <c r="I24" i="21"/>
  <c r="G24" i="21"/>
  <c r="E24" i="21"/>
  <c r="D24" i="21"/>
  <c r="M23" i="21"/>
  <c r="M22" i="21"/>
  <c r="M21" i="21"/>
  <c r="M20" i="21"/>
  <c r="M19" i="21"/>
  <c r="M18" i="21"/>
  <c r="M17" i="21"/>
  <c r="M16" i="21"/>
  <c r="M15" i="21"/>
  <c r="M14" i="21"/>
  <c r="M13" i="21"/>
  <c r="M12" i="21"/>
  <c r="M11" i="21"/>
  <c r="O40" i="20"/>
  <c r="N40" i="20"/>
  <c r="L40" i="20"/>
  <c r="M40" i="20" s="1"/>
  <c r="I40" i="20"/>
  <c r="G40" i="20"/>
  <c r="E40" i="20"/>
  <c r="D40" i="20"/>
  <c r="N39" i="20"/>
  <c r="L39" i="20"/>
  <c r="M39" i="20" s="1"/>
  <c r="I39" i="20"/>
  <c r="G39" i="20"/>
  <c r="E39" i="20"/>
  <c r="D39" i="20"/>
  <c r="M38" i="20"/>
  <c r="M37" i="20"/>
  <c r="M36" i="20"/>
  <c r="M35" i="20"/>
  <c r="M34" i="20"/>
  <c r="M33" i="20"/>
  <c r="M32" i="20"/>
  <c r="M31" i="20"/>
  <c r="M30" i="20"/>
  <c r="M29" i="20"/>
  <c r="M28" i="20"/>
  <c r="M27" i="20"/>
  <c r="M26" i="20"/>
  <c r="N24" i="20"/>
  <c r="L24" i="20"/>
  <c r="M24" i="20" s="1"/>
  <c r="I24" i="20"/>
  <c r="G24" i="20"/>
  <c r="E24" i="20"/>
  <c r="D24" i="20"/>
  <c r="M23" i="20"/>
  <c r="M22" i="20"/>
  <c r="M21" i="20"/>
  <c r="M20" i="20"/>
  <c r="M19" i="20"/>
  <c r="M18" i="20"/>
  <c r="M17" i="20"/>
  <c r="M16" i="20"/>
  <c r="M15" i="20"/>
  <c r="M14" i="20"/>
  <c r="M13" i="20"/>
  <c r="M12" i="20"/>
  <c r="M11" i="20"/>
  <c r="T25" i="19"/>
  <c r="Q25" i="19"/>
  <c r="P25" i="19"/>
  <c r="O25" i="19"/>
  <c r="N25" i="19"/>
  <c r="M25" i="19"/>
  <c r="L25" i="19"/>
  <c r="K25" i="19"/>
  <c r="J25" i="19"/>
  <c r="I25" i="19"/>
  <c r="H25" i="19"/>
  <c r="G25" i="19"/>
  <c r="F25" i="19"/>
  <c r="E25" i="19"/>
  <c r="D25" i="19"/>
  <c r="C25" i="19"/>
  <c r="S24" i="19"/>
  <c r="S23" i="19"/>
  <c r="S22" i="19"/>
  <c r="S21" i="19"/>
  <c r="S20" i="19"/>
  <c r="S19" i="19"/>
  <c r="S18" i="19"/>
  <c r="S17" i="19"/>
  <c r="S16" i="19"/>
  <c r="S15" i="19"/>
  <c r="S14" i="19"/>
  <c r="S13" i="19"/>
  <c r="S12" i="19"/>
  <c r="S11" i="19"/>
  <c r="S10" i="19"/>
  <c r="S9" i="19"/>
  <c r="S25" i="19" s="1"/>
  <c r="G25" i="18"/>
  <c r="H25" i="18" s="1"/>
  <c r="F25" i="18"/>
  <c r="E25" i="18"/>
  <c r="D25" i="18"/>
  <c r="C25" i="18"/>
  <c r="H23" i="18"/>
  <c r="H22" i="18"/>
  <c r="H19" i="18"/>
  <c r="H18" i="18"/>
  <c r="H17" i="18"/>
  <c r="H16" i="18"/>
  <c r="H15" i="18"/>
  <c r="H14" i="18"/>
  <c r="H12" i="18"/>
  <c r="H11" i="18"/>
  <c r="H10" i="18"/>
  <c r="H9" i="18"/>
  <c r="F13" i="17"/>
  <c r="D13" i="17"/>
  <c r="C13" i="17"/>
  <c r="I13" i="17" s="1"/>
  <c r="I12" i="17"/>
  <c r="I11" i="17"/>
  <c r="I10" i="17"/>
  <c r="F18" i="16"/>
  <c r="D18" i="16"/>
  <c r="C18" i="16"/>
  <c r="I18" i="16" s="1"/>
  <c r="I17" i="16"/>
  <c r="I16" i="16"/>
  <c r="I15" i="16"/>
  <c r="I14" i="16"/>
  <c r="I13" i="16"/>
  <c r="I12" i="16"/>
  <c r="I11" i="16"/>
  <c r="I10" i="16"/>
  <c r="F32" i="15"/>
  <c r="D32" i="15"/>
  <c r="D33" i="15" s="1"/>
  <c r="C32" i="15"/>
  <c r="I32" i="15" s="1"/>
  <c r="I31" i="15"/>
  <c r="I30" i="15"/>
  <c r="I29" i="15"/>
  <c r="I28" i="15"/>
  <c r="I27" i="15"/>
  <c r="I26" i="15"/>
  <c r="I25" i="15"/>
  <c r="I24" i="15"/>
  <c r="I23" i="15"/>
  <c r="I22" i="15"/>
  <c r="I21" i="15"/>
  <c r="I20" i="15"/>
  <c r="I19" i="15"/>
  <c r="I18" i="15"/>
  <c r="I17" i="15"/>
  <c r="I16" i="15"/>
  <c r="F15" i="15"/>
  <c r="F33" i="15" s="1"/>
  <c r="D15" i="15"/>
  <c r="C15" i="15"/>
  <c r="I15" i="15" s="1"/>
  <c r="I33" i="15" s="1"/>
  <c r="I14" i="15"/>
  <c r="I13" i="15"/>
  <c r="I12" i="15"/>
  <c r="I19" i="13"/>
  <c r="H19" i="13"/>
  <c r="G19" i="13"/>
  <c r="E19" i="13"/>
  <c r="D19" i="13"/>
  <c r="E39" i="12"/>
  <c r="E37" i="12"/>
  <c r="C34" i="12"/>
  <c r="E34" i="12" s="1"/>
  <c r="E32" i="12"/>
  <c r="E31" i="12"/>
  <c r="C29" i="12"/>
  <c r="E29" i="12" s="1"/>
  <c r="E26" i="12"/>
  <c r="E25" i="12"/>
  <c r="C23" i="12"/>
  <c r="E23" i="12" s="1"/>
  <c r="E21" i="12"/>
  <c r="E16" i="12"/>
  <c r="C14" i="12"/>
  <c r="E14" i="12" s="1"/>
  <c r="E12" i="12"/>
  <c r="E10" i="12"/>
  <c r="C8" i="12"/>
  <c r="E8" i="12" s="1"/>
  <c r="C33" i="15" l="1"/>
  <c r="C41" i="12"/>
  <c r="E41" i="12" s="1"/>
  <c r="D19" i="27" l="1"/>
  <c r="C19" i="27"/>
  <c r="D93" i="8" l="1"/>
  <c r="D80" i="8"/>
  <c r="D73" i="8"/>
  <c r="D81" i="8" s="1"/>
  <c r="D64" i="8"/>
  <c r="D56" i="8"/>
  <c r="D65" i="8" s="1"/>
  <c r="D51" i="8"/>
  <c r="D47" i="8"/>
  <c r="D42" i="8"/>
  <c r="D18" i="8"/>
  <c r="D48" i="8" s="1"/>
  <c r="D66" i="8" l="1"/>
  <c r="D85" i="8"/>
  <c r="C44" i="96"/>
  <c r="D41" i="96"/>
  <c r="C41" i="96"/>
  <c r="C25" i="96"/>
  <c r="H19" i="96"/>
  <c r="G19" i="96"/>
  <c r="D19" i="96"/>
  <c r="C19" i="96"/>
  <c r="H11" i="96"/>
  <c r="G11" i="96"/>
  <c r="D11" i="96"/>
  <c r="C11" i="96"/>
  <c r="D82" i="8" l="1"/>
  <c r="D87" i="8" s="1"/>
  <c r="D86" i="8"/>
  <c r="G19" i="27"/>
  <c r="F19" i="27"/>
  <c r="M13" i="39"/>
  <c r="L13" i="39"/>
  <c r="K13" i="39"/>
  <c r="J13" i="39"/>
  <c r="I13" i="39"/>
  <c r="O40" i="25"/>
  <c r="N40" i="25"/>
  <c r="M40" i="25"/>
  <c r="Q24" i="25"/>
  <c r="Q40" i="25" s="1"/>
  <c r="N24" i="25"/>
  <c r="L24" i="25"/>
  <c r="L40" i="25" s="1"/>
  <c r="R21" i="25"/>
  <c r="R19" i="25"/>
  <c r="R17" i="25"/>
  <c r="R16" i="25"/>
  <c r="R15" i="25"/>
  <c r="R13" i="25"/>
  <c r="R12" i="25"/>
  <c r="R39" i="24"/>
  <c r="Q39" i="24"/>
  <c r="Q40" i="24" s="1"/>
  <c r="N39" i="24"/>
  <c r="N40" i="24" s="1"/>
  <c r="L39" i="24"/>
  <c r="L40" i="24" s="1"/>
  <c r="R36" i="24"/>
  <c r="R35" i="24"/>
  <c r="R34" i="24"/>
  <c r="R33" i="24"/>
  <c r="R32" i="24"/>
  <c r="R31" i="24"/>
  <c r="R30" i="24"/>
  <c r="R28" i="24"/>
  <c r="R24" i="24"/>
  <c r="Q24" i="24"/>
  <c r="N24" i="24"/>
  <c r="L24" i="24"/>
  <c r="R23" i="24"/>
  <c r="R19" i="24"/>
  <c r="R18" i="24"/>
  <c r="R17" i="24"/>
  <c r="R16" i="24"/>
  <c r="R15" i="24"/>
  <c r="R14" i="24"/>
  <c r="R13" i="24"/>
  <c r="R12" i="24"/>
  <c r="O35" i="23"/>
  <c r="M35" i="23"/>
  <c r="L35" i="23"/>
  <c r="K35" i="23"/>
  <c r="J35" i="23"/>
  <c r="I35" i="23"/>
  <c r="H35" i="23"/>
  <c r="G35" i="23"/>
  <c r="F35" i="23"/>
  <c r="E35" i="23"/>
  <c r="D35" i="23"/>
  <c r="C35" i="23"/>
  <c r="N35" i="23" s="1"/>
  <c r="N34" i="23"/>
  <c r="N33" i="23"/>
  <c r="N32" i="23"/>
  <c r="N31" i="23"/>
  <c r="N30" i="23"/>
  <c r="N29" i="23"/>
  <c r="N28" i="23"/>
  <c r="N27" i="23"/>
  <c r="N26" i="23"/>
  <c r="N25" i="23"/>
  <c r="G14" i="33"/>
  <c r="F14" i="33"/>
  <c r="O136" i="21"/>
  <c r="L136" i="21"/>
  <c r="I136" i="21"/>
  <c r="D136" i="21"/>
  <c r="N135" i="21"/>
  <c r="N136" i="21" s="1"/>
  <c r="L135" i="21"/>
  <c r="M135" i="21" s="1"/>
  <c r="G135" i="21"/>
  <c r="G136" i="21" s="1"/>
  <c r="E135" i="21"/>
  <c r="E136" i="21" s="1"/>
  <c r="D135" i="21"/>
  <c r="M134" i="21"/>
  <c r="M133" i="21"/>
  <c r="M132" i="21"/>
  <c r="M131" i="21"/>
  <c r="M130" i="21"/>
  <c r="M129" i="21"/>
  <c r="M128" i="21"/>
  <c r="M127" i="21"/>
  <c r="M126" i="21"/>
  <c r="M125" i="21"/>
  <c r="M124" i="21"/>
  <c r="M123" i="21"/>
  <c r="M122" i="21"/>
  <c r="N120" i="21"/>
  <c r="M120" i="21"/>
  <c r="L120" i="21"/>
  <c r="I120" i="21"/>
  <c r="G120" i="21"/>
  <c r="E120" i="21"/>
  <c r="D120" i="21"/>
  <c r="M119" i="21"/>
  <c r="M118" i="21"/>
  <c r="M117" i="21"/>
  <c r="M116" i="21"/>
  <c r="M115" i="21"/>
  <c r="M114" i="21"/>
  <c r="M113" i="21"/>
  <c r="M112" i="21"/>
  <c r="M111" i="21"/>
  <c r="M110" i="21"/>
  <c r="M109" i="21"/>
  <c r="M108" i="21"/>
  <c r="M107" i="21"/>
  <c r="N105" i="21"/>
  <c r="M105" i="21"/>
  <c r="L105" i="21"/>
  <c r="I105" i="21"/>
  <c r="G105" i="21"/>
  <c r="E105" i="21"/>
  <c r="D105" i="21"/>
  <c r="M104" i="21"/>
  <c r="M103" i="21"/>
  <c r="M102" i="21"/>
  <c r="M101" i="21"/>
  <c r="M100" i="21"/>
  <c r="M99" i="21"/>
  <c r="M98" i="21"/>
  <c r="M97" i="21"/>
  <c r="M96" i="21"/>
  <c r="M95" i="21"/>
  <c r="M94" i="21"/>
  <c r="M93" i="21"/>
  <c r="M92" i="21"/>
  <c r="N90" i="21"/>
  <c r="M90" i="21"/>
  <c r="L90" i="21"/>
  <c r="I90" i="21"/>
  <c r="G90" i="21"/>
  <c r="E90" i="21"/>
  <c r="D90" i="21"/>
  <c r="M89" i="21"/>
  <c r="M88" i="21"/>
  <c r="M87" i="21"/>
  <c r="M86" i="21"/>
  <c r="M85" i="21"/>
  <c r="M84" i="21"/>
  <c r="M83" i="21"/>
  <c r="M82" i="21"/>
  <c r="M81" i="21"/>
  <c r="M80" i="21"/>
  <c r="M79" i="21"/>
  <c r="M78" i="21"/>
  <c r="M77" i="21"/>
  <c r="O77" i="20"/>
  <c r="L77" i="20"/>
  <c r="D77" i="20"/>
  <c r="N76" i="20"/>
  <c r="L76" i="20"/>
  <c r="M76" i="20" s="1"/>
  <c r="I76" i="20"/>
  <c r="G76" i="20"/>
  <c r="E76" i="20"/>
  <c r="D76" i="20"/>
  <c r="M75" i="20"/>
  <c r="M74" i="20"/>
  <c r="M73" i="20"/>
  <c r="M72" i="20"/>
  <c r="M71" i="20"/>
  <c r="M70" i="20"/>
  <c r="M69" i="20"/>
  <c r="M68" i="20"/>
  <c r="M67" i="20"/>
  <c r="M66" i="20"/>
  <c r="M65" i="20"/>
  <c r="M64" i="20"/>
  <c r="M63" i="20"/>
  <c r="N61" i="20"/>
  <c r="N77" i="20" s="1"/>
  <c r="L61" i="20"/>
  <c r="M61" i="20" s="1"/>
  <c r="I61" i="20"/>
  <c r="I77" i="20" s="1"/>
  <c r="G61" i="20"/>
  <c r="G77" i="20" s="1"/>
  <c r="E61" i="20"/>
  <c r="E77" i="20" s="1"/>
  <c r="D61" i="20"/>
  <c r="M60" i="20"/>
  <c r="M59" i="20"/>
  <c r="M58" i="20"/>
  <c r="M57" i="20"/>
  <c r="M56" i="20"/>
  <c r="M55" i="20"/>
  <c r="M54" i="20"/>
  <c r="M53" i="20"/>
  <c r="M52" i="20"/>
  <c r="M51" i="20"/>
  <c r="M50" i="20"/>
  <c r="M49" i="20"/>
  <c r="M48" i="20"/>
  <c r="T47" i="19"/>
  <c r="Q47" i="19"/>
  <c r="P47" i="19"/>
  <c r="O47" i="19"/>
  <c r="N47" i="19"/>
  <c r="M47" i="19"/>
  <c r="L47" i="19"/>
  <c r="K47" i="19"/>
  <c r="J47" i="19"/>
  <c r="I47" i="19"/>
  <c r="H47" i="19"/>
  <c r="G47" i="19"/>
  <c r="F47" i="19"/>
  <c r="E47" i="19"/>
  <c r="D47" i="19"/>
  <c r="C47" i="19"/>
  <c r="S46" i="19"/>
  <c r="S45" i="19"/>
  <c r="S44" i="19"/>
  <c r="S43" i="19"/>
  <c r="S42" i="19"/>
  <c r="S41" i="19"/>
  <c r="S40" i="19"/>
  <c r="S39" i="19"/>
  <c r="S38" i="19"/>
  <c r="S37" i="19"/>
  <c r="S36" i="19"/>
  <c r="S35" i="19"/>
  <c r="S34" i="19"/>
  <c r="S33" i="19"/>
  <c r="S32" i="19"/>
  <c r="S31" i="19"/>
  <c r="S47" i="19" s="1"/>
  <c r="G48" i="18"/>
  <c r="H48" i="18" s="1"/>
  <c r="F48" i="18"/>
  <c r="E48" i="18"/>
  <c r="D48" i="18"/>
  <c r="C48" i="18"/>
  <c r="H46" i="18"/>
  <c r="H45" i="18"/>
  <c r="H42" i="18"/>
  <c r="H41" i="18"/>
  <c r="H40" i="18"/>
  <c r="H39" i="18"/>
  <c r="H38" i="18"/>
  <c r="H37" i="18"/>
  <c r="H35" i="18"/>
  <c r="H34" i="18"/>
  <c r="H33" i="18"/>
  <c r="H32" i="18"/>
  <c r="I23" i="17"/>
  <c r="H23" i="17"/>
  <c r="G23" i="17"/>
  <c r="F23" i="17"/>
  <c r="E23" i="17"/>
  <c r="D23" i="17"/>
  <c r="C23" i="17"/>
  <c r="F33" i="16"/>
  <c r="I33" i="16" s="1"/>
  <c r="D33" i="16"/>
  <c r="C33" i="16"/>
  <c r="I32" i="16"/>
  <c r="I31" i="16"/>
  <c r="I30" i="16"/>
  <c r="I29" i="16"/>
  <c r="I28" i="16"/>
  <c r="I27" i="16"/>
  <c r="I26" i="16"/>
  <c r="I25" i="16"/>
  <c r="F62" i="15"/>
  <c r="D62" i="15"/>
  <c r="D63" i="15" s="1"/>
  <c r="C62" i="15"/>
  <c r="I62" i="15" s="1"/>
  <c r="I61" i="15"/>
  <c r="I60" i="15"/>
  <c r="I59" i="15"/>
  <c r="I58" i="15"/>
  <c r="I57" i="15"/>
  <c r="I56" i="15"/>
  <c r="I55" i="15"/>
  <c r="I54" i="15"/>
  <c r="I53" i="15"/>
  <c r="I52" i="15"/>
  <c r="I51" i="15"/>
  <c r="I50" i="15"/>
  <c r="I49" i="15"/>
  <c r="I48" i="15"/>
  <c r="I47" i="15"/>
  <c r="I46" i="15"/>
  <c r="F45" i="15"/>
  <c r="F63" i="15" s="1"/>
  <c r="D45" i="15"/>
  <c r="C45" i="15"/>
  <c r="I45" i="15" s="1"/>
  <c r="I63" i="15" s="1"/>
  <c r="I44" i="15"/>
  <c r="I43" i="15"/>
  <c r="I42" i="15"/>
  <c r="I21" i="14"/>
  <c r="G21" i="14"/>
  <c r="F21" i="14"/>
  <c r="C21" i="14"/>
  <c r="H20" i="14"/>
  <c r="H19" i="14"/>
  <c r="H18" i="14"/>
  <c r="H21" i="14" s="1"/>
  <c r="I35" i="13"/>
  <c r="H35" i="13"/>
  <c r="G35" i="13"/>
  <c r="E35" i="13"/>
  <c r="D35" i="13"/>
  <c r="R24" i="25" l="1"/>
  <c r="R40" i="25" s="1"/>
  <c r="R40" i="24"/>
  <c r="M77" i="20"/>
  <c r="C63" i="15"/>
  <c r="M20" i="43" l="1"/>
  <c r="M21" i="43"/>
  <c r="K22" i="43"/>
  <c r="L22" i="43"/>
  <c r="M22" i="43"/>
  <c r="L18" i="15" l="1"/>
  <c r="M18" i="15"/>
  <c r="N18" i="15"/>
  <c r="O18" i="15"/>
  <c r="P18" i="15"/>
</calcChain>
</file>

<file path=xl/sharedStrings.xml><?xml version="1.0" encoding="utf-8"?>
<sst xmlns="http://schemas.openxmlformats.org/spreadsheetml/2006/main" count="3517" uniqueCount="1355">
  <si>
    <t>(Milhares de euros)</t>
  </si>
  <si>
    <t>RWA</t>
  </si>
  <si>
    <t>TOTAL</t>
  </si>
  <si>
    <t>FUNDOS PRÓPRIOS</t>
  </si>
  <si>
    <t>dos quais: Fundos próprios principais de nível 1 (CET1)</t>
  </si>
  <si>
    <t>Fundos próprios totais</t>
  </si>
  <si>
    <t>Risco de crédito e risco de crédito de contraparte</t>
  </si>
  <si>
    <t>Risco de mercado</t>
  </si>
  <si>
    <t>Risco operacional</t>
  </si>
  <si>
    <t>RÁCIOS DE CAPITAL</t>
  </si>
  <si>
    <t>Rácio total</t>
  </si>
  <si>
    <t>Capital</t>
  </si>
  <si>
    <t>Títulos próprios</t>
  </si>
  <si>
    <t>Prémio de emissão</t>
  </si>
  <si>
    <t>Ações Preferenciais</t>
  </si>
  <si>
    <t>Outros instrumentos de capital</t>
  </si>
  <si>
    <t>Reservas e resultados acumulados</t>
  </si>
  <si>
    <t>Lucro líquido do exercício atribuível aos acionistas do Banco</t>
  </si>
  <si>
    <t>TOTAL DE CAPITAIS PRÓPRIOS ATRIBUÍVEIS AOS ACIONISTAS</t>
  </si>
  <si>
    <t>Interesses que não controlam (minoritários)</t>
  </si>
  <si>
    <t>TOTAL DE CAPITAIS PRÓPRIOS</t>
  </si>
  <si>
    <t>Títulos próprios de instrumentos não elegíveis para FPP1</t>
  </si>
  <si>
    <t>Ações Preferenciais não elegíveis para FPP1</t>
  </si>
  <si>
    <t>Outros instrumentos de capital não elegíveis para FPP1</t>
  </si>
  <si>
    <t xml:space="preserve">Interesses que não controlam (minoritários) não elegíveis para FPP1 </t>
  </si>
  <si>
    <t>Outros ajustamentos regulamentares</t>
  </si>
  <si>
    <t>FUNDOS PRÓPRIOS PRINCIPAIS DE NÍVEL 1 (FPP1)</t>
  </si>
  <si>
    <t>Passivos subordinados</t>
  </si>
  <si>
    <t>Ajustamentos transferidos de FPP1</t>
  </si>
  <si>
    <t>Ajustamentos transferidos de FP2</t>
  </si>
  <si>
    <t>Outros Ajustamentos</t>
  </si>
  <si>
    <t>Dos quais: Ativos intangíveis</t>
  </si>
  <si>
    <t>Dos quais: Insuficiência de provisões para perdas esperadas</t>
  </si>
  <si>
    <t>Dos quais: Montantes residuais de instrumentos de FPP1 de entidades do setor financeiro nas quais a instituição tem um investimento significativo</t>
  </si>
  <si>
    <t>Dos quais: Outros</t>
  </si>
  <si>
    <t>FUNDOS PRÓPRIOS DE NÍVEL 1 (FP1)</t>
  </si>
  <si>
    <t>Interesses que não controlam elegíveis em FP2</t>
  </si>
  <si>
    <t>Ações Preferenciais elegíveis em FP2</t>
  </si>
  <si>
    <t>Ajustamentos com impacto em FP2, incluindo filtros nacionais</t>
  </si>
  <si>
    <t>Ajustamentos que são transferidos para FP1 por insuficiência de instrumentos FP2</t>
  </si>
  <si>
    <t>FUNDOS PRÓPRIOS DE NÍVEL 2 (FP2)</t>
  </si>
  <si>
    <t>FUNDOS PRÓPRIOS TOTAIS</t>
  </si>
  <si>
    <t>RÁCIO DE ALAVANCAGEM</t>
  </si>
  <si>
    <t>Rácio de alavancagem</t>
  </si>
  <si>
    <t>FUNDOS PRÓPRIOS PRINCIPAIS DE NÍVEL 1: INSTRUMENTOS E RESERVAS</t>
  </si>
  <si>
    <t>Instrumentos de fundos próprios e prémios de emissão conexos</t>
  </si>
  <si>
    <t>Resultados retidos</t>
  </si>
  <si>
    <t>26 (1)</t>
  </si>
  <si>
    <t>3a</t>
  </si>
  <si>
    <t>Fundos para riscos bancários gerais</t>
  </si>
  <si>
    <t>26 (1) (f)</t>
  </si>
  <si>
    <t>Montante dos elementos considerados a que se refere o artigo 484.º, n.º3, e dos prémios de emissão conexos sujeitos a eliminação progressiva dos FPP1</t>
  </si>
  <si>
    <t>486 (2)</t>
  </si>
  <si>
    <t>Interesses minoritários (montante permitido nos FPP1 consolidados)</t>
  </si>
  <si>
    <t>5a</t>
  </si>
  <si>
    <t>Lucros provisórios objeto de revisão independente líquidos de qualquer encargo ou dividendo previsível</t>
  </si>
  <si>
    <t>26 (2)</t>
  </si>
  <si>
    <t>FUNDOS PRÓPRIOS PRINCIPAIS DE NÍVEL 1 (FPP1) ANTES DOS AJUSTAMENTOS REGULAMENTARES</t>
  </si>
  <si>
    <t>FUNDOS PRÓPRIOS PRINCIPAIS DE NÍVEL 1 (FPP1): AJUSTAMENTOS REGULAMENTARES</t>
  </si>
  <si>
    <t>Ajustamentos de valor adicionais (valor negativo)</t>
  </si>
  <si>
    <t>34, 105</t>
  </si>
  <si>
    <t>Ativos intangíveis (líquidos do passivo por impostos correspondente) (valor negativo)</t>
  </si>
  <si>
    <t>Conjunto vazio na UE</t>
  </si>
  <si>
    <t>Ativos por impostos diferidos que dependem de rendibilidade futura excluindo os decorrentes de diferenças temporárias (líquidos do passivo por impostos correspondente se estiverem preenchidas as condições previstas no artigo 38.º, n.º3) (valor negativo)</t>
  </si>
  <si>
    <t>Reservas de justo valor relacionadas com ganhos ou perdas em coberturas de fluxos de caixa</t>
  </si>
  <si>
    <t>Montantes negativos resultantes do cálculo dos montantes das perdas esperadas</t>
  </si>
  <si>
    <t>Qualquer aumento dos fundos próprios que resulte de ativos titularizados (valor negativo)</t>
  </si>
  <si>
    <t>32 (1)</t>
  </si>
  <si>
    <t>Ganhos ou perdas com passivos avaliados pelo justo valor resultantes de alterações na qualidade de crédito da própria instituição</t>
  </si>
  <si>
    <t>33 (b)</t>
  </si>
  <si>
    <t>Ativos de fundos de pensões com benefícios definidos (valor negativo)</t>
  </si>
  <si>
    <t>Detenções diretas e indiretas de uma instituição dos seus próprios instrumentos de FPP1 (valor negativo)</t>
  </si>
  <si>
    <t>20a</t>
  </si>
  <si>
    <t>Montante da posição em risco dos seguintes elementos elegíveis para uma ponderação de risco de 1250%, nos casos em que a instituição opta pela alternativa da dedução</t>
  </si>
  <si>
    <t>36 (1) (k)</t>
  </si>
  <si>
    <t>20b</t>
  </si>
  <si>
    <t>dos quais: detenções elegíveis fora do setor financeiro (valor negativo)</t>
  </si>
  <si>
    <t>36 (1) (k) (i), 89 a 91</t>
  </si>
  <si>
    <t>20c</t>
  </si>
  <si>
    <t>dos quais: posições de titularização (valor negativo)</t>
  </si>
  <si>
    <t>36 (1) (k) (ii), 243 (1) (b), 244 (1) (b), 258</t>
  </si>
  <si>
    <t>20d</t>
  </si>
  <si>
    <t>dos quais: transações incompletas (valor negativo)</t>
  </si>
  <si>
    <t>36 (1) (k) (iii), 379 (3)</t>
  </si>
  <si>
    <t>Ativos por impostos diferidos decorrentes de diferenças temporárias (montante acima do limite de 10%, líquido do passivo por impostos correspondentes se estiverem preenchidas as condições previstas no artigo 38.º, n.º3) (valor negativo)</t>
  </si>
  <si>
    <t>Montante acima do limite de 15% (valor negativo)</t>
  </si>
  <si>
    <t>48 (1)</t>
  </si>
  <si>
    <t>dos quais: detenções diretas e indiretas da instituição de instrumentos de FPP1 de entidades financeiras nas quais a instituição tem um investimento significativo</t>
  </si>
  <si>
    <t>dos quais: ativos por impostos diferidos decorrentes de diferenças temporárias</t>
  </si>
  <si>
    <t>25a</t>
  </si>
  <si>
    <t>Perdas relativas ao exercício em curso (valor negativo)</t>
  </si>
  <si>
    <t>25b</t>
  </si>
  <si>
    <t>Encargos fiscais previsíveis relacionados com elementos de FPP1 (valor negativo)</t>
  </si>
  <si>
    <t>36 (1) (I)</t>
  </si>
  <si>
    <t>Deduções aos FPA1 elegíveis que excedam os FPA1 da instituição (valor negativo)</t>
  </si>
  <si>
    <t>TOTAL DOS AJUSTAMENTOS REGULAMENTARES AOS FUNDOS PRÓPRIOS PRINCIPAIS DE NÍVEL 1 (FPP1)</t>
  </si>
  <si>
    <t>FUNDOS PRÓPRIOS ADICIONAIS DE NÍVEL 1 (FPA1): INSTRUMENTOS</t>
  </si>
  <si>
    <t>51, 52</t>
  </si>
  <si>
    <t>dos quais: classificados como fundos próprios segundo as normas contabilísticas aplicáveis</t>
  </si>
  <si>
    <t>dos quais: classificados como passivos segundo as normas contabilísticas aplicáveis</t>
  </si>
  <si>
    <t>Montante dos elementos considerados a que se refere o artigo 484.º, n.º 4, e dos prémios de emissão conexos sujeitos a eliminação progressiva dos FPA1</t>
  </si>
  <si>
    <t>486 (3)</t>
  </si>
  <si>
    <t>Fundos próprios de nível 1 considerados incluídos nos FPA1 consolidados (incluindo interesses minoritários não incluídos na linha 5) emitidos por filiais e detidos por terceiros</t>
  </si>
  <si>
    <t>dos quais: instrumentos emitidos por filiais sujeitos a eliminação progressiva</t>
  </si>
  <si>
    <t>FUNDOS PRÓPRIOS ADICIONAIS DE NÍVEL 1 (FPA1) ANTES DOS AJUSTAMENTOS REGULAMENTARES</t>
  </si>
  <si>
    <t>FUNDOS PRÓPRIOS ADICIONAIS DE NÍVEL 1 (FPA1): AJUSTAMENTOS REGULAMENTARES</t>
  </si>
  <si>
    <t>Detenções diretas e indiretas de uma instituição nos seus próprios instrumentos de FPA1 (Valor negativo)</t>
  </si>
  <si>
    <t>Deduções aos FP2 elegíveis que excedem o FP2 da instituição (valor negativo)</t>
  </si>
  <si>
    <t>56 (e)</t>
  </si>
  <si>
    <t>TOTAL DE AJUSTAMENTOS REGULAMENTARES DOS FUNDOS PRÓPRIOS ADICIONAIS DE NÍVEL 1 (FPA1)</t>
  </si>
  <si>
    <t>FUNDOS PRÓPRIOS ADICIONAIS DE NÍVEL 1 (FPA1)</t>
  </si>
  <si>
    <t>FUNDOS PRÓPRIOS DE NÍVEL 1 (FP1 = FPP1 + FPA1)</t>
  </si>
  <si>
    <t>FUNDOS PRÓPRIOS DE NÍVEL 2 (FPA2): INSTRUMENTOS E DISPOSIÇÕES</t>
  </si>
  <si>
    <t>62, 63</t>
  </si>
  <si>
    <t>Montante dos elementos considerados a que se refere o artigo 484º, nº5, e prémios de emissão conexos elegíveis sujeitos a eliminação progressiva dos FP2</t>
  </si>
  <si>
    <t>486 (4)</t>
  </si>
  <si>
    <t>Ajustamentos para risco de crédito</t>
  </si>
  <si>
    <t>62 (c) &amp; (d)</t>
  </si>
  <si>
    <t>FUNDOS PRÓPRIOS DE NÍVEL 2 (FPA2) ANTES DOS AJUSTAMENTOS REGULAMENTARES</t>
  </si>
  <si>
    <t>FUNDOS PRÓPRIOS DE NÍVEL 2 (FPA2): AJUSTAMENTOS REGULAMENTARES</t>
  </si>
  <si>
    <t>Detenções de instrumentos dos FP2 e empréstimos subordinados de entidades do setor financeiro que têm detenções cruzadas recíprocas com a instituição destinadas a inflacionar artificialmente os seus fundos próprios (valor negativo)</t>
  </si>
  <si>
    <t>Detenções diretas e indiretas de instrumentos de FP2 e empréstimos subordinados de entidades do setor financeiro nas quais a instituição não tem um investimento significativo (montante acima do limite de 10% e líquido de posições curtas elegíveis) (valor negativo)</t>
  </si>
  <si>
    <t>Detenções diretas e indiretas da instituição de instrumentos de FP2 e empréstimos subordinados de entidades do setor financeiro nas quais a instituição tem um investimento significativo (líquido de posições curtas elegíveis) (valor negativo)</t>
  </si>
  <si>
    <t>TOTAL DOS AJUSTAMENTOS REGULAMENTARES DOS FUNDOS PRÓPRIOS DE NÍVEL 2 (FP2)</t>
  </si>
  <si>
    <t>FUNDOS PRÓPRIOS TOTAIS (FPT = FP1 + FP2)</t>
  </si>
  <si>
    <t>TOTAL DOS ATIVOS PONDERADOS PELO RISCO</t>
  </si>
  <si>
    <t>RÁCIOS E RESERVAS PRUDENCIAIS DE FUNDOS PRÓPRIOS</t>
  </si>
  <si>
    <t>FUNDOS PRÓPRIOS PRINCIPAIS DE NÍVEL 1 (EM PERCENTAGEM DO MONTANTE DAS POSIÇÕES EM RISCO)</t>
  </si>
  <si>
    <t>NÍVEL 1 (EM PERCENTAGEM DO MONTANTE DAS POSIÇÕES EM RISCO)</t>
  </si>
  <si>
    <t>FUNDOS PRÓPRIOS TOTAIS (EM PERCENTAGEM DO MONTANTE DAS POSIÇÕES EM RISCO)</t>
  </si>
  <si>
    <t xml:space="preserve">92 (2) (c) </t>
  </si>
  <si>
    <t>DOS QUAIS: REQUISITOS DE RESERVAS PRUDENCIAIS DE CONSERVAÇÃO DE FUNDOS PRÓPRIOS</t>
  </si>
  <si>
    <t>DOS QUAIS: REQUISITO DE RESERVAS PRUDENCIAIS ANTICÍCLICAS</t>
  </si>
  <si>
    <t>DOS QUAIS: REQUISITO DE RESERVAS PRUDENCIAIS O RISCO SISTÉMICO</t>
  </si>
  <si>
    <t>67a</t>
  </si>
  <si>
    <t>DOS QUAIS: RESERVAS PRUDENCIAIS DE INSTITUIÇÃO DE IMPORTÂNCIA SISTÉMICA GLOBAL (G-SII) OU DE OUTRAS INSTITUIÇÕES DE IMPORTÂNCIA SISTÉMICA (O-SII)</t>
  </si>
  <si>
    <t>FUNDOS PRÓPRIOS PRINCIPAIS DE NÍVEL 1 DISPONÍVEIS PARA EFEITOS DE RESERVAS PRUDENCIAIS (EM PERCENTAGEM DO VALOR DAS POSIÇÕES EM RISCO)</t>
  </si>
  <si>
    <t>DRFP 128</t>
  </si>
  <si>
    <t>[NÃO RELEVANTE NA REGULAMENTAÇÃO DA UE]</t>
  </si>
  <si>
    <t>MONTANTES QUE NÃO EXCEDEM OS LIMITES DE DEDUÇÃO (ANTES DE PONDERAÇÃO PELO RISCO)</t>
  </si>
  <si>
    <t>Detenções diretas e indiretas da instituição de instrumentos de FPP1 de entidades do setor financeiro nas quais a instituição tem um investimento significativo (montante acima do limite de 10% e líquido de posições curtas elegíveis)</t>
  </si>
  <si>
    <t>LIMITES APLICÁVEIS À INCLUSÃO DE PROVISÕES NOS FUNDOS PRÓPRIOS DE NÍVEL 2</t>
  </si>
  <si>
    <t>62</t>
  </si>
  <si>
    <t>Limite máximo à inclusão de ajustamentos para o risco de crédito nos FP2 de acordo com o método-padrão</t>
  </si>
  <si>
    <t>Ajustamentos para o risco de crédito incluídos nos FP2 relacionados com as posições em risco sujeitas ao método das notações internas (antes da aplicação do limite máximo)</t>
  </si>
  <si>
    <t>Limite máximo à inclusão de ajustamentos para o risco de crédito nos FP2 de acordo com o método das notações internas</t>
  </si>
  <si>
    <t>INSTRUMENTOS DE FUNDOS PRÓPRIOS SUJEITOS A DISPOSIÇÕES DE ELIMINAÇÃO PROGRESSIVA (APLICÁVEL APENAS ENTRE 1 DE JANEIRO DE 2013 E 1 DE JANEIRO DE 2022)</t>
  </si>
  <si>
    <t>Limite máximo atual para os instrumentos de FPP1 sujeitos a disposições de eliminação progressiva</t>
  </si>
  <si>
    <t>484 (3), 486
(2) e (5)</t>
  </si>
  <si>
    <t>Montante excluído dos FPP1 devido ao limite máximo (excesso em relação ao limite máximo após resgates e vencimentos)</t>
  </si>
  <si>
    <t>Limite máximo atual para os instrumentos de FPA1 sujeitos a disposições de eliminação progressiva</t>
  </si>
  <si>
    <t>484 (4), 486
(3) e (5)</t>
  </si>
  <si>
    <t>Montante excluído dos FPA1 devido ao limite máximo (excesso em relação ao limite máximo após resgates e vencimentos)</t>
  </si>
  <si>
    <t>Limite máximo atual para os instrumentos de FP2 sujeitos a disposições de eliminação progressiva</t>
  </si>
  <si>
    <t>484 (5), 486
(4) e (5)</t>
  </si>
  <si>
    <t>Montante excluído dos FP2 devido ao limite máximo (excesso em relação ao limite máximo após resgates e vencimentos)</t>
  </si>
  <si>
    <t>(1)</t>
  </si>
  <si>
    <t>(2)</t>
  </si>
  <si>
    <t>(3)</t>
  </si>
  <si>
    <t>FUNDOS PRÓPRIOS DISPONÍVEIS (MONTANTES)</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</si>
  <si>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</si>
  <si>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</si>
  <si>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</si>
  <si>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</si>
  <si>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 se o regime transitório da IFRS 9 ou perdas de crédito esperadas análogas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</si>
  <si>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</si>
  <si>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</si>
  <si>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</si>
  <si>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</si>
  <si>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</si>
  <si>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</si>
  <si>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</si>
  <si>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</si>
  <si>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</si>
  <si>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</si>
  <si>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Medida da exposição total do rácio de alavancagem</t>
  </si>
  <si>
    <t>Rácio de alavancagem se o regime transitório da IFRS 9 ou perdas de crédito esperadas análogas não tivesse sido aplicado</t>
  </si>
  <si>
    <t>26 (1), 27, 28, 29</t>
  </si>
  <si>
    <t>dos quais: instrumentos de tipo 1</t>
  </si>
  <si>
    <t>dos quais: instrumentos de tipo 2</t>
  </si>
  <si>
    <t>dos quais: instrumentos de tipo 3</t>
  </si>
  <si>
    <t>26 (3) da lista EBA</t>
  </si>
  <si>
    <t>Outro rendimento integral acumulado (e outras reservas)</t>
  </si>
  <si>
    <t>Soma das linhas 1 a 5a</t>
  </si>
  <si>
    <t>36 (1) (b), 37</t>
  </si>
  <si>
    <t>36 (1) (c), 38</t>
  </si>
  <si>
    <t>33 (1) (a)</t>
  </si>
  <si>
    <t>36 (1) (d), 40, 159</t>
  </si>
  <si>
    <t>36 (1) (e), 41</t>
  </si>
  <si>
    <t>36 (1) (f), 42</t>
  </si>
  <si>
    <t>Detenções diretas, indiretas e sintéticas de instrumentos de FPP1 de entidades do setor financeiro que têm detenções cruzadas recíprocas com a instituição destinadas a inflacionar artificialmente os seus fundos próprios (valor negativo)</t>
  </si>
  <si>
    <t>36 (1) (g), 44</t>
  </si>
  <si>
    <t>Detenções diretas, indiretas e sintéticas da instituição de instrumentos de FPP1 de entidades do setor financeiro nas quais a instituição não tem um investimento significativo (montante acima do limite de 10% e líquido de posições curtas elegíveis) (valor negativo)</t>
  </si>
  <si>
    <t>Detenções diretas, indiretas e sintéticas da instituição de instrumentos de FPP1 de entidades do setor financeiro nas quais a instituição tem um investimento significativo (montante acima do limite de 10% e líquido de posições curtas elegíveis) (valor negativo)</t>
  </si>
  <si>
    <t>36 (1) (h), 43, 45, 46, 49 (2) e (3), 79</t>
  </si>
  <si>
    <t>36 (1) (i), 43, 45, 47, 48 (1) (b), 49 (1) a (3), 79</t>
  </si>
  <si>
    <t>36 (1) (c), 38, 48 (1) (a)</t>
  </si>
  <si>
    <t>36 (1) (i), 48 (1) (b)</t>
  </si>
  <si>
    <t>36 (1) (a)</t>
  </si>
  <si>
    <t>Soma das linhas 7 a 20a, 21, 22 e 25a a 27</t>
  </si>
  <si>
    <t>85, 86</t>
  </si>
  <si>
    <t>Soma das linhas 30, 33 e 34</t>
  </si>
  <si>
    <t>52 (1) (b), 56 (a), 57</t>
  </si>
  <si>
    <t>Detenções diretas, indiretas e sintéticas de instrumentos de FPA1 de entidades do setor financeiro que têm detenções cruzadas recíprocas com a instituição destinadas a inflacionar artificialmente os seus fundos próprios (valor negativo)</t>
  </si>
  <si>
    <t>56 (b), 58</t>
  </si>
  <si>
    <t>Detenções diretas, indiretas e sintéticas de instrumentos de FPA1 de entidades do setor financeiro nas quais a instituição não tem investimento significativo (montante acima do limite de 10% e líquido de posições curtas elegíveis) (valor negativo)</t>
  </si>
  <si>
    <t>56 (c), 59, 60, 79</t>
  </si>
  <si>
    <t>Detenções diretas, indiretas e sintéticas de instrumentos de FPA1 de entidades do setor financeiro nas quais a instituição tem um investimento significativo (líquido de posições curtas elegíveis) (valor negativo)</t>
  </si>
  <si>
    <t>56 (d), 59, 79</t>
  </si>
  <si>
    <t>Soma das linhas 37 a 42</t>
  </si>
  <si>
    <t>Soma das linhas 29 e 44</t>
  </si>
  <si>
    <t>87, 88</t>
  </si>
  <si>
    <t>Detenções diretas e indiretas de uma instituição nos seus próprios instrumentos de FP2 e empréstimos subordinados (valor negativo)</t>
  </si>
  <si>
    <t>63 (b) (i), 66 (a), 67</t>
  </si>
  <si>
    <t>66 (b), 68</t>
  </si>
  <si>
    <t>66 (c), 69, 70 e 79</t>
  </si>
  <si>
    <t>66 (d), 69, 79</t>
  </si>
  <si>
    <t>Soma das linhas 52 a 56</t>
  </si>
  <si>
    <t>Soma das linhas 45 e 58</t>
  </si>
  <si>
    <t>92 (2) (a)</t>
  </si>
  <si>
    <t>92 (2) (b)</t>
  </si>
  <si>
    <t>DRFP 128, 129, 130, 131,133</t>
  </si>
  <si>
    <t>Detenções diretas e indiretas nos fundos próprios de entidades do setor financeiro nas quais a instituição não tem um investimento significativo (montante acima do limite de 10% e líquido de posições curtas elegíveis)</t>
  </si>
  <si>
    <t>36 (1) (h), 45, 46, 56 (c), 59, 60, 66 (c), 69, 70</t>
  </si>
  <si>
    <t>36 (1) (i), 45, 48</t>
  </si>
  <si>
    <t>Ativos por impostos diferidos decorrentes de diferenças temporárias (montante abaixo do limite de 10%, líquidos do passivo por impostos correspondente se estiverem preenchidas as condições previstas no artigo 38º, nº3) (valor negativo)</t>
  </si>
  <si>
    <t>36 (1) (c), 38, 48</t>
  </si>
  <si>
    <t>Ajustamentos para o risco de crédito incluídos nos FP2 relacionados com posições em risco sujeitas ao método-padrão (antes da aplicação do limite máximo)</t>
  </si>
  <si>
    <t>Referência aos artigos do Regulamento (UE) n.º575/2013</t>
  </si>
  <si>
    <t>Rácios de capital e resumo dos seus principais componentes</t>
  </si>
  <si>
    <t xml:space="preserve">  Phased-in</t>
  </si>
  <si>
    <t xml:space="preserve">    Fully implemented</t>
  </si>
  <si>
    <t>Lucro líquido do exercício atribuível aos acionistas do Banco não elegível para FPP1</t>
  </si>
  <si>
    <t>Divulgação uniforme do regime transitório para reduzir o impacto da IFRS 9</t>
  </si>
  <si>
    <t>36 (1) (j)</t>
  </si>
  <si>
    <t>Instrumentos de fundos próprios considerados incluídos nos fundos próprios de nível 2 (incluindo interesses minoritários e instrumentos dos FPA1 não incluídos nas linhas 5 e 34) consolidados emitidos por filiais e detidos por terceiros</t>
  </si>
  <si>
    <t>Títulos de dívida</t>
  </si>
  <si>
    <t>Modelo 4 - EU OV1</t>
  </si>
  <si>
    <t>Visão geral dos ativos ponderados pelo risco (RWA)</t>
  </si>
  <si>
    <t>RISCOS DE CRÉDITO (EXCLUINDO CCR)</t>
  </si>
  <si>
    <t>dos quais:</t>
  </si>
  <si>
    <t>Método Padrão</t>
  </si>
  <si>
    <t>Método Avançado das Notações Internas (AIRB)</t>
  </si>
  <si>
    <t>Ações no quadro do método da ponderação do risco simples</t>
  </si>
  <si>
    <t>CCR</t>
  </si>
  <si>
    <t>Método de Avaliação ao preço de mercado</t>
  </si>
  <si>
    <t>Método do Risco Inicial</t>
  </si>
  <si>
    <t>Método do Modelo Interno</t>
  </si>
  <si>
    <t>Montante das posições em risco destinado a contribuições para o fundo de proteção de uma CCP</t>
  </si>
  <si>
    <t>Ajustamento da avaliação de crédito (CVA)</t>
  </si>
  <si>
    <t>RISCOS DE LIQUIDAÇÃO</t>
  </si>
  <si>
    <t>POSIÇÕES EM RISCO TITULARIZADAS NA CARTEIRA BANCÁRIA (APÓS O LIMITE MÁXIMO)</t>
  </si>
  <si>
    <t>Método das Notações Internas (IRB)</t>
  </si>
  <si>
    <t>Método da Fórmula Regulamentar (SFA)</t>
  </si>
  <si>
    <t>Método da Avaliação Interna (IAA)</t>
  </si>
  <si>
    <t>RISCOS DE MERCADO</t>
  </si>
  <si>
    <t>IMA</t>
  </si>
  <si>
    <t>GRANDES RISCOS</t>
  </si>
  <si>
    <t>RISCOS OPERACIONAIS</t>
  </si>
  <si>
    <t>Método do Indicador Básico</t>
  </si>
  <si>
    <t>Método de Medição Avançada</t>
  </si>
  <si>
    <t>VALORES INFERIORES AOS LIMIARES DE DEDUÇÃO (sujeitos a 250% de ponderação de risco)</t>
  </si>
  <si>
    <t>Ajustamento do Limite mínimo</t>
  </si>
  <si>
    <t>Categorias regulamentares</t>
  </si>
  <si>
    <t>Prazo de vencimento residual</t>
  </si>
  <si>
    <t>Montante dos elementos patrimoniais</t>
  </si>
  <si>
    <t>Montante dos elementos extrapatrimoniais</t>
  </si>
  <si>
    <t>Ponderador de risco</t>
  </si>
  <si>
    <t>Montante das posições em risco</t>
  </si>
  <si>
    <t>Perdas esperadas</t>
  </si>
  <si>
    <t>Categoria 1</t>
  </si>
  <si>
    <t>Inferior a 2,5 anos</t>
  </si>
  <si>
    <t>Igual ou superior a 2,5 anos</t>
  </si>
  <si>
    <t>Categoria 2</t>
  </si>
  <si>
    <t>Categoria 3</t>
  </si>
  <si>
    <t>Categoria 4</t>
  </si>
  <si>
    <t>Categoria 5</t>
  </si>
  <si>
    <t>Total</t>
  </si>
  <si>
    <t>Ações abrangidas pelo método de ponderação do risco simples</t>
  </si>
  <si>
    <t>Categorias</t>
  </si>
  <si>
    <t>Requisitos de fundos próprios</t>
  </si>
  <si>
    <t>Perdas Esperadas</t>
  </si>
  <si>
    <t>Posições em risco sobre ações cotadas em bolsa</t>
  </si>
  <si>
    <t>Outras posições em risco sobre ações</t>
  </si>
  <si>
    <t>Modelo 11 - EU CR1-A</t>
  </si>
  <si>
    <t>Qualidade de crédito das posições em risco por classe de risco e instrumento</t>
  </si>
  <si>
    <t>a</t>
  </si>
  <si>
    <t>b</t>
  </si>
  <si>
    <t>c</t>
  </si>
  <si>
    <t>d</t>
  </si>
  <si>
    <t>e</t>
  </si>
  <si>
    <t>f</t>
  </si>
  <si>
    <t>g</t>
  </si>
  <si>
    <t>Valor contabilístico bruto das posições em risco</t>
  </si>
  <si>
    <t>Ajustamentos para risco específico de crédito</t>
  </si>
  <si>
    <t>Ajustamentos para risco geral de crédito</t>
  </si>
  <si>
    <t>Anulações acumuladas</t>
  </si>
  <si>
    <t>Requisitos de ajustamento do risco de crédito no período</t>
  </si>
  <si>
    <t>Valores líquidos</t>
  </si>
  <si>
    <t>em situação de incumprimento</t>
  </si>
  <si>
    <t>que não se encontram em incumprimento</t>
  </si>
  <si>
    <t>(a+b-c-d)</t>
  </si>
  <si>
    <t>Administrações Centrais ou Bancos Centrais</t>
  </si>
  <si>
    <t>Instituições</t>
  </si>
  <si>
    <t>Empresas</t>
  </si>
  <si>
    <t>Retalho</t>
  </si>
  <si>
    <t>PME</t>
  </si>
  <si>
    <t>Ações</t>
  </si>
  <si>
    <t>TOTAL DO MÉTODO IRB</t>
  </si>
  <si>
    <t>Administrações Regionais ou Autoridades Locais</t>
  </si>
  <si>
    <t>Entidades do Setor Público</t>
  </si>
  <si>
    <t>Bancos Multilaterais de Desenvolvimento</t>
  </si>
  <si>
    <t>Organizações Internacionais</t>
  </si>
  <si>
    <t>Garantidas por hipotecas sobre bens imóveis</t>
  </si>
  <si>
    <t>Posições em risco em situação de incumprimento</t>
  </si>
  <si>
    <t xml:space="preserve">Posições associadas a riscos particularmente elevados </t>
  </si>
  <si>
    <t>Obrigações cobertas</t>
  </si>
  <si>
    <t>Instituições e empresas com avaliação de crédito a curto prazo</t>
  </si>
  <si>
    <t>Organismos de Investimento Coletivo</t>
  </si>
  <si>
    <t>Posições em risco sobre ações</t>
  </si>
  <si>
    <t>Outras posições em risco</t>
  </si>
  <si>
    <t>TOTAL DO MÉTODO PADRÃO</t>
  </si>
  <si>
    <t>Modelo 12 - EU CR1-B</t>
  </si>
  <si>
    <t>Qualidade de crédito das posições em risco por setor ou tipo de contraparte</t>
  </si>
  <si>
    <t>Crédito hipotecário</t>
  </si>
  <si>
    <t>Crédito ao consumo</t>
  </si>
  <si>
    <t>Serviços</t>
  </si>
  <si>
    <t>Construção</t>
  </si>
  <si>
    <t>Outras ativ. nacionais</t>
  </si>
  <si>
    <t>Outras ativ. internacionais</t>
  </si>
  <si>
    <t>Comércio por grosso</t>
  </si>
  <si>
    <t>Outros</t>
  </si>
  <si>
    <t>Modelo 13 - EU CR1-C</t>
  </si>
  <si>
    <t>Qualidade de crédito das posições em risco por zona geográfica</t>
  </si>
  <si>
    <t>Portugal</t>
  </si>
  <si>
    <t>Polónia</t>
  </si>
  <si>
    <t>Modelo 19 - EU CR4</t>
  </si>
  <si>
    <t>Método Padrão - Posições em risco de crédito e efeitos CRM</t>
  </si>
  <si>
    <t>Posições em risco antes de CCF e CRM</t>
  </si>
  <si>
    <t>Posições em risco depois de CCF e CRM</t>
  </si>
  <si>
    <t>RWA e densidade de RWA</t>
  </si>
  <si>
    <t>Montante patrimonial</t>
  </si>
  <si>
    <t>Montante extrapatrimonial</t>
  </si>
  <si>
    <t>Densidade de RWA</t>
  </si>
  <si>
    <t>Outros elementos</t>
  </si>
  <si>
    <t>Modelo 20 - EU CR5</t>
  </si>
  <si>
    <t>Classes de risco</t>
  </si>
  <si>
    <t>0%</t>
  </si>
  <si>
    <t xml:space="preserve">Outras </t>
  </si>
  <si>
    <t>Deduzidas</t>
  </si>
  <si>
    <t>Método IRB - Posições em risco de cédito por classes de risco e intervalo de PD</t>
  </si>
  <si>
    <t>Escala de PD</t>
  </si>
  <si>
    <t>Posições brutas patrimoniais originais</t>
  </si>
  <si>
    <t>CCF Médio</t>
  </si>
  <si>
    <t>EAD pós CRM e pós CCF</t>
  </si>
  <si>
    <t>PD média</t>
  </si>
  <si>
    <t>Número de devedores</t>
  </si>
  <si>
    <t>LGD média</t>
  </si>
  <si>
    <t>Maturidade média</t>
  </si>
  <si>
    <t>EL</t>
  </si>
  <si>
    <t>Ajustamentos de valor e provisões</t>
  </si>
  <si>
    <t>EMPRESAS</t>
  </si>
  <si>
    <t>0,01% a 0,05%</t>
  </si>
  <si>
    <t>0,05% a 0,07%</t>
  </si>
  <si>
    <t>0,07% a 0,14%</t>
  </si>
  <si>
    <t>0,14% a 0,28%</t>
  </si>
  <si>
    <t>0,28% a 0,53%</t>
  </si>
  <si>
    <t>0,53% a 0,95%</t>
  </si>
  <si>
    <t>0,95% a 1,73%</t>
  </si>
  <si>
    <t>1,73% a 2,92%</t>
  </si>
  <si>
    <t>2,92% a 4,67%</t>
  </si>
  <si>
    <t>4,67% a 7,00%</t>
  </si>
  <si>
    <t>7,00% a 9,77%</t>
  </si>
  <si>
    <t>9,77% a 13,61%</t>
  </si>
  <si>
    <t>13,61% a 100,00%</t>
  </si>
  <si>
    <r>
      <t xml:space="preserve">100,00% </t>
    </r>
    <r>
      <rPr>
        <i/>
        <sz val="8"/>
        <color rgb="FF575756"/>
        <rFont val="FocoMbcp"/>
        <family val="2"/>
      </rPr>
      <t>(default)</t>
    </r>
  </si>
  <si>
    <t>SUBTOTAL</t>
  </si>
  <si>
    <t>NOTA: Estes dados não incluem as posições em risco de Derivados e de Specialised Lending.</t>
  </si>
  <si>
    <t>Modelo 23 - EU CR8</t>
  </si>
  <si>
    <t>Declarações de fluxos de RWA para o risco de crédito de acordo com o método IRB</t>
  </si>
  <si>
    <t>Montantes de RWA</t>
  </si>
  <si>
    <t>RWA NO FINAL DO PERÍODO DE REPORTE ANTERIOR</t>
  </si>
  <si>
    <t>Volume dos ativos</t>
  </si>
  <si>
    <t>Qualidade dos ativos</t>
  </si>
  <si>
    <t>Atualização de modelos</t>
  </si>
  <si>
    <t>Metodologia e políticas</t>
  </si>
  <si>
    <t>Aquisições e alienações</t>
  </si>
  <si>
    <t>Movimentos Cambiais</t>
  </si>
  <si>
    <t>RWA NO FINAL DO PERÍODO DE REPORTE</t>
  </si>
  <si>
    <t>Modelo 28 - EU CCR3</t>
  </si>
  <si>
    <t>Método Padrão - exposições a CCR por carteiras e risco regulamentares</t>
  </si>
  <si>
    <t xml:space="preserve">Outros </t>
  </si>
  <si>
    <t>Administrações centrais ou bancos centrais</t>
  </si>
  <si>
    <t>Administrações regionais ou autoridades locais</t>
  </si>
  <si>
    <t>Entidades do setor público</t>
  </si>
  <si>
    <t>Bancos multilaterais de desenvolvimento</t>
  </si>
  <si>
    <t>Instituições e empresas com avaliação de crédito de curto prazo</t>
  </si>
  <si>
    <t>Método IRB - exposições a CCR por carteira e escala de PD</t>
  </si>
  <si>
    <t>EAD pós CRM</t>
  </si>
  <si>
    <t>PD Média</t>
  </si>
  <si>
    <t>Maturidade Média</t>
  </si>
  <si>
    <t>RETALHO PME</t>
  </si>
  <si>
    <t>RETALHO NÃO-PME</t>
  </si>
  <si>
    <t>Modelo 33 - EU CCR6</t>
  </si>
  <si>
    <t>Posições em risco sobre derivados de crédito</t>
  </si>
  <si>
    <t>Coberturas baseadas em derivados de créditos</t>
  </si>
  <si>
    <t>Outros derivados de crédito</t>
  </si>
  <si>
    <t>Proteção adquirida</t>
  </si>
  <si>
    <t>NOCIONAIS</t>
  </si>
  <si>
    <t>Swaps de risco de incumprimento (credit default swaps)</t>
  </si>
  <si>
    <t>Swaps de retorno total (total return swaps)</t>
  </si>
  <si>
    <t>Títulos de dívida indexados a crédito (credit linked notes)</t>
  </si>
  <si>
    <t>TOTAL DE NOCIONAIS</t>
  </si>
  <si>
    <t>JUSTOS VALORES</t>
  </si>
  <si>
    <t>Justo valor positivo (ativo)</t>
  </si>
  <si>
    <t>Justo valor negativo (passivo)</t>
  </si>
  <si>
    <t>Modelo 34 - EU MR1</t>
  </si>
  <si>
    <t>Risco de mercado de acordo com o método padrão</t>
  </si>
  <si>
    <r>
      <t xml:space="preserve">PRODUTOS </t>
    </r>
    <r>
      <rPr>
        <b/>
        <i/>
        <sz val="8"/>
        <color rgb="FF575756"/>
        <rFont val="FocoMbcp"/>
        <family val="2"/>
      </rPr>
      <t>OUTRIGHT</t>
    </r>
  </si>
  <si>
    <t>Risco de taxa de juro (geral e específico)</t>
  </si>
  <si>
    <t>Risco sobre ações (geral e específico)</t>
  </si>
  <si>
    <t>Risco cambial</t>
  </si>
  <si>
    <t>Risco de mercadorias</t>
  </si>
  <si>
    <t>OPÇÕES</t>
  </si>
  <si>
    <t>Método simplificado</t>
  </si>
  <si>
    <t>Método Delta-mais</t>
  </si>
  <si>
    <t>Método dos cenários</t>
  </si>
  <si>
    <t>TITULARIZAÇÃO (RISCO ESPECÍFICO)</t>
  </si>
  <si>
    <t>Modelo 35 - EU MR2-A</t>
  </si>
  <si>
    <t>Risco de mercado de acordo com o IMA</t>
  </si>
  <si>
    <t>VaR (mais elevado dos valores a) e b))</t>
  </si>
  <si>
    <t>a) VaR do dia anterior (artigo 365º, nº1, do CRR (VaRt-1))</t>
  </si>
  <si>
    <t>b) Média dos montantes diários dos valores em risco calculados nos termos do artigo 365º, nº1, do CRR nos sessenta dias úteis anteriores (VaR avg), multiplicada pelo fator de multiplicação (mc), nos termos do artigo 366º do CRR</t>
  </si>
  <si>
    <t>SVaR (mais elevado dos valores a) e b))</t>
  </si>
  <si>
    <t>a) O último valor em risco em situação de esforço (SVaR) disponível, calculado nos termos do artigo 365º, nº2, (SVaR t-1)</t>
  </si>
  <si>
    <t>b) A média dos montantes diários dos valores em risco em situação de esforço, calculados de forma e com a frequência especificadas no artigo 365º, nº2, nos sessenta dias úteis anteriores (SVaR avg), multiplicada pelo fator de multiplicação (ms), nos termos do artigo 366º do CRR</t>
  </si>
  <si>
    <t>IRC (mais elevado dos valores a) e b))</t>
  </si>
  <si>
    <t>a) Valor mais recente de IRC (riscos adicionais de incumprimento e de migração) calculados de acordo com os artigos 370º e 371º do CRR</t>
  </si>
  <si>
    <t>b) Média desse valor nas 12 semanas anteriores</t>
  </si>
  <si>
    <t>MEDIDA DE RISCO GLOBAL (mais elevada dos valores a), b) e c))</t>
  </si>
  <si>
    <t>a) O valor mais recente dos riscos da carteira de negociação de correlação (artigo 377º do CRR)</t>
  </si>
  <si>
    <t>b) Média do valor de risco para a carteira de negociação de correlação durante as 12 semanas anteriores</t>
  </si>
  <si>
    <t>c) 8% do requisito de fundos próprios segundo o método padrão para o valor de risco mais recente para a carteira de negociação de correlação (artigo 338º, nº4 do CRR)</t>
  </si>
  <si>
    <t>OUTROS</t>
  </si>
  <si>
    <t>Modelo 36 - EU MR2-B</t>
  </si>
  <si>
    <t>Declarações de fluxos de RWA para os riscos de mercado de acordo com o método IMA</t>
  </si>
  <si>
    <t>VaR</t>
  </si>
  <si>
    <t>SVaR</t>
  </si>
  <si>
    <t>IRC</t>
  </si>
  <si>
    <t>Medida de risco global</t>
  </si>
  <si>
    <t>Total dos RWA</t>
  </si>
  <si>
    <t>Total dos requisitos de fundos próprios</t>
  </si>
  <si>
    <t>RWA NO FINAL DO TRIMESTRE ANTERIOR</t>
  </si>
  <si>
    <t>Ajustamentos regulamentares</t>
  </si>
  <si>
    <t>RWA no final do trimestre anterior (final do dia)</t>
  </si>
  <si>
    <t>Movimento em níveis de risco</t>
  </si>
  <si>
    <t>Atualizações de modelos / alterações</t>
  </si>
  <si>
    <t>Movimentos cambiais</t>
  </si>
  <si>
    <t>RWA no final do período de reporte (fim do dia)</t>
  </si>
  <si>
    <t>Modelo 37 - EU MR3</t>
  </si>
  <si>
    <t>Valores IMA para carteira de negociação</t>
  </si>
  <si>
    <t>VaR (10 dias 99%)</t>
  </si>
  <si>
    <t xml:space="preserve">Valor máximo </t>
  </si>
  <si>
    <t>Valor médio</t>
  </si>
  <si>
    <t xml:space="preserve">Valor mínimo </t>
  </si>
  <si>
    <t>Período final</t>
  </si>
  <si>
    <t>SVaR (10 dias 99%)</t>
  </si>
  <si>
    <t>IRC (99,9%)</t>
  </si>
  <si>
    <t>REQUISITO DE CAPITAL PARA COBERTURA DO RISCO GLOBAL (99,9%)</t>
  </si>
  <si>
    <t>Data</t>
  </si>
  <si>
    <t>Resultado hipotético</t>
  </si>
  <si>
    <t>Resultado real</t>
  </si>
  <si>
    <t>Modelo 26 - EU CCR2</t>
  </si>
  <si>
    <t>Requisito de fundos próprios para risco de CVA</t>
  </si>
  <si>
    <t>Valor da posição em risco</t>
  </si>
  <si>
    <t>Total de carteiras sujeitas ao método avançado</t>
  </si>
  <si>
    <t>(i) Componente VaR (incluindo o multiplicador de três)</t>
  </si>
  <si>
    <t>(ii) Componente SVaR (incluindo o multiplicador de três)</t>
  </si>
  <si>
    <t>Total de carteiras sujeitas ao método padrão</t>
  </si>
  <si>
    <t>Com base no método do risco inicial</t>
  </si>
  <si>
    <t>TOTAL SUJEITO AO REQUISITO DE FUNDOS PRÓPRIOS PARA RISCO DE CVA</t>
  </si>
  <si>
    <t>Modelo 27 - EU CCR8</t>
  </si>
  <si>
    <t>Posições em risco sobre CCP</t>
  </si>
  <si>
    <t>POSIÇÕES EM RISCO SOBRE QCCP (TOTAL)</t>
  </si>
  <si>
    <t>Posições em risco comercial sobre QCCP (excluindo a margem inicial e contribuições para o fundo de proteção); das quais:</t>
  </si>
  <si>
    <t>(i) Derivados OTC</t>
  </si>
  <si>
    <t>(ii) Derivados transacionados em bolsa</t>
  </si>
  <si>
    <t>(iii) SFT</t>
  </si>
  <si>
    <t>(iv) Conjuntos de compensação em que a compensação contratual entre produtos foi aprovada</t>
  </si>
  <si>
    <t>Margem inicial segregada</t>
  </si>
  <si>
    <t>Margem inicial não segregada</t>
  </si>
  <si>
    <t>Contribuições pré-financiadas para o fundo de proteção</t>
  </si>
  <si>
    <t>Cálculo alternativo dos requisitos de fundos próprios para as posições em risco</t>
  </si>
  <si>
    <t>POSIÇÕES EM RISCO SOBRE CCP NÃO QUALIFICADAS (TOTAL)</t>
  </si>
  <si>
    <t>Posições em risco comercial sobre CCP não qualificadas (excluindo a margem inicial e contribuições para o fundo de proteção); das quais:</t>
  </si>
  <si>
    <t>Contribuições não financiadas para o fundo de proteção</t>
  </si>
  <si>
    <t>Modelo 31 - EU CCR5-A</t>
  </si>
  <si>
    <t>Método IRB - Impacto da compensação e cauções detidas nos valores das posições em risco</t>
  </si>
  <si>
    <t>Montante positivo bruto ou valor contabilístico líquido</t>
  </si>
  <si>
    <t>Benefícios em termos de compensação</t>
  </si>
  <si>
    <t>Risco de crédito corrente após compensação</t>
  </si>
  <si>
    <t>Cauções detidas</t>
  </si>
  <si>
    <t>Risco de crédito líquido</t>
  </si>
  <si>
    <t>Derivados</t>
  </si>
  <si>
    <t>SFT</t>
  </si>
  <si>
    <t>Compensação multiproduto</t>
  </si>
  <si>
    <t>Modelo 32 - EU CCR5-B</t>
  </si>
  <si>
    <t>Composição de cauções para exposições a CCR</t>
  </si>
  <si>
    <t>Cauções utilizadas em operações de derivados</t>
  </si>
  <si>
    <t>Cauções utilizadas em SFT</t>
  </si>
  <si>
    <t>Justo valor de cauções recebidas</t>
  </si>
  <si>
    <t>Justo valor de cauções dadas</t>
  </si>
  <si>
    <t>Segregadas</t>
  </si>
  <si>
    <t>Não segregadas</t>
  </si>
  <si>
    <t>Numerário</t>
  </si>
  <si>
    <t>Outros Ativos</t>
  </si>
  <si>
    <t>Modelo 25 - EU CCR1</t>
  </si>
  <si>
    <t>Análise de exposição a CCR por método</t>
  </si>
  <si>
    <t>Nocional</t>
  </si>
  <si>
    <t>Custo de substituição / Valor corrente de mercado</t>
  </si>
  <si>
    <t>Risco de crédito potencial futuro</t>
  </si>
  <si>
    <t>EEPE</t>
  </si>
  <si>
    <t>Multiplicador</t>
  </si>
  <si>
    <t>Avaliação ao Preço de mercado</t>
  </si>
  <si>
    <t>Posição em risco original</t>
  </si>
  <si>
    <t>Método padrão</t>
  </si>
  <si>
    <t>Método do Modelo Interno - IMM (para derivados e SFT)</t>
  </si>
  <si>
    <t>Dos quais: operações de financiamento de valores mobiliários</t>
  </si>
  <si>
    <t>Dos quais: acordos de compensação contratual entre produtos</t>
  </si>
  <si>
    <t>Método Simples sobre Cauções Financeiras (para SFT)</t>
  </si>
  <si>
    <t>Método Integral sobre Cauções Financeiras (para SFT)</t>
  </si>
  <si>
    <t>VaR (Valor em risco) para SFT</t>
  </si>
  <si>
    <t>Valor de cauções detidas sem impacto</t>
  </si>
  <si>
    <t>TOTAL DE POSIÇÕES EM RISCO</t>
  </si>
  <si>
    <t>Variações no conjunto dos ajustamentos para o risco específico e geral do crédito</t>
  </si>
  <si>
    <t>Ajustamentos para o risco específico de crédito acumulados</t>
  </si>
  <si>
    <t>Ajustamentos para o risco geral de crédito acumulados</t>
  </si>
  <si>
    <t>Aumentos devidos a montantes afetados a provisões para as perdas estimadas sobre empréstimos durante o período</t>
  </si>
  <si>
    <t>Reduções devidas a valores utilizados contra ajustamentos para o risco de crédito acumulados</t>
  </si>
  <si>
    <t>Reduções devidas a montantes afetados a provisões para as perdas estimadas sobre empréstimos durante o período</t>
  </si>
  <si>
    <t>Transferências entre ajustamentos para o risco de crédito</t>
  </si>
  <si>
    <t>Impacto das diferenças nas taxas de câmbio</t>
  </si>
  <si>
    <t>Concentrações de atividades empresariais, incluindo aquisições e alienações de subsidiárias</t>
  </si>
  <si>
    <t>Outros ajustamentos</t>
  </si>
  <si>
    <t>Recuperações sobre ajustamentos para risco de crédito diretamente registadas na demonstração de resultados</t>
  </si>
  <si>
    <t>Os ajustamentos para risco específico de crédito diretamente registados na demonstração de resultados</t>
  </si>
  <si>
    <t>Variações no conjunto dos empréstimos e títulos de dívida em situação de incumprimento ou imparidade</t>
  </si>
  <si>
    <t>Valor contabilístico bruto das posições em risco em incumprimento</t>
  </si>
  <si>
    <t>Empréstimos e títulos de dívida que se encontram em situação de incumprimento ou de imparidade desde o último período de reporte</t>
  </si>
  <si>
    <t>Reversão da situação de incumprimento</t>
  </si>
  <si>
    <t>Montantes anulados</t>
  </si>
  <si>
    <t>Outras alterações</t>
  </si>
  <si>
    <t>Técnicas de CRM - Visão Geral</t>
  </si>
  <si>
    <t>Cobertas por caução</t>
  </si>
  <si>
    <t>Cobertas por garantias financeiras</t>
  </si>
  <si>
    <t>Cobertas por derivados de crédito</t>
  </si>
  <si>
    <t>Total de empréstimos</t>
  </si>
  <si>
    <t>Total de títulos de dívida</t>
  </si>
  <si>
    <t>Modelo 16 - EU CR2-A</t>
  </si>
  <si>
    <t>Modelo 18 - EU CR3</t>
  </si>
  <si>
    <t>Fundos próprios de nível 1 (tier 1)</t>
  </si>
  <si>
    <t>Fundos próprios de nível 2 (tier 2)</t>
  </si>
  <si>
    <t>Credit Valuation Adjustments (CVA)</t>
  </si>
  <si>
    <t>Rácio common equity tier 1</t>
  </si>
  <si>
    <t>Rácio tier 1</t>
  </si>
  <si>
    <t>Linha 6 - linha 28</t>
  </si>
  <si>
    <t>Linha 36 - linha 43</t>
  </si>
  <si>
    <t>Linha 51 - linha 57</t>
  </si>
  <si>
    <r>
      <t xml:space="preserve">Nota: Não se incluem títulos da carteira de </t>
    </r>
    <r>
      <rPr>
        <i/>
        <sz val="8"/>
        <color rgb="FF575756"/>
        <rFont val="FocoMbcp"/>
        <family val="2"/>
      </rPr>
      <t>Trading</t>
    </r>
  </si>
  <si>
    <r>
      <t xml:space="preserve">Posições em risco sobre </t>
    </r>
    <r>
      <rPr>
        <i/>
        <sz val="8"/>
        <color rgb="FF575756"/>
        <rFont val="FocoMbcp"/>
        <family val="2"/>
      </rPr>
      <t>private equity</t>
    </r>
  </si>
  <si>
    <t>Modelo 5 - EU CR10 - IRB</t>
  </si>
  <si>
    <t>Método IRB Foundation</t>
  </si>
  <si>
    <t>Requisitos mínimos de fundos próprios</t>
  </si>
  <si>
    <t>Proteção  vendida</t>
  </si>
  <si>
    <t>Modelo 29 - EU CCR4</t>
  </si>
  <si>
    <t>Voltar ao Índice</t>
  </si>
  <si>
    <t>Moçambique e Outros</t>
  </si>
  <si>
    <t>Total dos ativos que constam das demonstrações</t>
  </si>
  <si>
    <t>Ajustamento para as entidades consolidadas para fins contabilísticos mas que estão fora do âmbito regulamentar</t>
  </si>
  <si>
    <t>Ajustamento para ativos fiduciários reconhecidos no balanço nos termos do quadro contabilistico aplicável mas excluídos da medida de exposição do rácio de alavancagem de acordo om o artigo 429º, n.º 13 do Regulamento (UE) n.º 575/2013</t>
  </si>
  <si>
    <t>Ajustamentos para instrumentos financeiros derivados</t>
  </si>
  <si>
    <t>Ajustamento para operações de financiamento de valores mobiliários (a seguir designadas por «SFT»)</t>
  </si>
  <si>
    <t>Ajustamento para elementos extrapatrimoniais (ou seja, conversão das exposições patrimoniais em equivalente-crédito)</t>
  </si>
  <si>
    <t>UE-6a</t>
  </si>
  <si>
    <t>Ajustamento para posições em risco intragrupo excluídas da medida de exposição do rácio de alavancagem de acordo com o artigo 429º, n.º 7 do Regulamento (UE) n.º 575/2013</t>
  </si>
  <si>
    <t>UE-6b</t>
  </si>
  <si>
    <t>Ajustamento para posições em risco excluídas da medida de exposição do rácio de alavancagem de acordo com o artigo 429º, n.º 14 do Regulamento (UE) n.º 575/2013</t>
  </si>
  <si>
    <t>Regras comuns em matéria de divulgação do rácio de alavancagem</t>
  </si>
  <si>
    <t>Elementos patrimoniais (excluindo derivados, SFT e ativos fiduciários, mas incluindo as garantias)</t>
  </si>
  <si>
    <t>Montantes dos ativos deduzidos na determinação dos fundos próprios de nível 1</t>
  </si>
  <si>
    <t>Custo de substituição associado a todas as transações de derivados (ou seja, em valor líquido da margem de variação em numerário elegível)</t>
  </si>
  <si>
    <t>Montantes das majorações para PFE associadas a todas as transações de derivados (método de avaliação do preço de mercado)</t>
  </si>
  <si>
    <t>UE-5a</t>
  </si>
  <si>
    <t>Exposição determinada pelo Método do Risco Inicial</t>
  </si>
  <si>
    <t>Valor bruto das garantias prestadas no quadro dos derivados quando deduzidas aos ativos de balanço nos termos do quadro contabilístico aplicável</t>
  </si>
  <si>
    <t>Deduções das contas a receber contabilizadas como ativos para a margem de variação em numerário prevista em transações de derivados</t>
  </si>
  <si>
    <t>Exclusão da componente CCP das exposições em que a instituição procede em nome de um cliente à compensação junto de uma CCP</t>
  </si>
  <si>
    <t>Montante nocional efetivo ajustado dos derivados de créditos vendidos</t>
  </si>
  <si>
    <t>Diferenças nocionais efetivas ajustadas e deduções das majorações para derivados de créditos vendidos</t>
  </si>
  <si>
    <t>Valor bruto dos ativos SFT (sem reconhecimento da compensação), após ajustamento para as transações contabilizadas como vendas</t>
  </si>
  <si>
    <t>Valor líquido dos montantes em numerário a pagar e a receber dos ativos SFT brutos</t>
  </si>
  <si>
    <t>Exposição ao risco de crédito de contraparte dos ativos SFT</t>
  </si>
  <si>
    <t>UE-14a</t>
  </si>
  <si>
    <t>Derrogação para os SFT: Exposição ao risco de crédito de contraparte em conformidade com o artigo 429.º-B, n.º4, e com o artigo 222º do Regulamento (UE) n.º 575/2013</t>
  </si>
  <si>
    <t>Exposições pela participação em transações na qualidade de agente</t>
  </si>
  <si>
    <t>UE-15a</t>
  </si>
  <si>
    <t>Exclusão da componente CCP das exposições SFT em que a instituição procede em nome de um cliente à compensação junto de uma CCP</t>
  </si>
  <si>
    <t>Exposições extrapatrimoniais em valor nocional bruto</t>
  </si>
  <si>
    <t>Ajustamento para conversão em equivalente-crédito</t>
  </si>
  <si>
    <t>UE-19a</t>
  </si>
  <si>
    <t>Posições em risco intragrupo (base individual), isentas em conformidade com o artigo 429.º, n.º 7 do Regulamento (UE) n.º 575/2013 (patrimoniais e extrapatrimoniais)</t>
  </si>
  <si>
    <t>UE-19b</t>
  </si>
  <si>
    <t>Posições em risco isentas em conformidade com o artigo 429.º, n.º 14 do Regulamento (UE) n.º 575/2013 (patrimoniais e extrapatrimoniais)</t>
  </si>
  <si>
    <t>UE-23</t>
  </si>
  <si>
    <t>Escolha quanto às disposições transitórias para a definição da medida dos fundos próprios</t>
  </si>
  <si>
    <t>Transitória</t>
  </si>
  <si>
    <t>UE-24</t>
  </si>
  <si>
    <t>Montante dos elementos fiduciários desreconhecidos em conformidade com o artigo 429.º, n.º 11 do Regulamento (UE) n.º 575/2013</t>
  </si>
  <si>
    <t>Repartição das exposições patrimoniais (excluindo derivados, SFT e posições em risco isentas)</t>
  </si>
  <si>
    <t>UE-1</t>
  </si>
  <si>
    <t>Total das exposições patrimoniais (excluindo derivados, SFT, posições em risco isentas), das quais:</t>
  </si>
  <si>
    <t>UE-2</t>
  </si>
  <si>
    <t>Posições em risco da carteira de negociação</t>
  </si>
  <si>
    <t>UE-3</t>
  </si>
  <si>
    <t>Posições em risco da carteira bancária, das quais:</t>
  </si>
  <si>
    <t>Outros ativos</t>
  </si>
  <si>
    <t>-</t>
  </si>
  <si>
    <t>Dos quais: derivados e operações de liquidação longa</t>
  </si>
  <si>
    <t>26 (1) (c)</t>
  </si>
  <si>
    <t>Quantia escriturada dos ativos onerados</t>
  </si>
  <si>
    <t>Quantia escriturada dos ativos não onerados</t>
  </si>
  <si>
    <t>Instrumentos de capital próprio</t>
  </si>
  <si>
    <t>Quantia escriturada dos passivos financeiros selecionados</t>
  </si>
  <si>
    <t>Número de pontos de dados usados para calcular as médias</t>
  </si>
  <si>
    <t>Ativos líquidos de elevada qualidade</t>
  </si>
  <si>
    <t>Total de ativos líquidos de elevada qualidade (HQLA)</t>
  </si>
  <si>
    <t>Saídas de caixa</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</si>
  <si>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</si>
  <si>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</si>
  <si>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</si>
  <si>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</si>
  <si>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</si>
  <si>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</si>
  <si>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</si>
  <si>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</si>
  <si>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</si>
  <si>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</si>
  <si>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</si>
  <si>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</si>
  <si>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</si>
  <si>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</si>
  <si>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</si>
  <si>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Entradas de caixa</t>
  </si>
  <si>
    <t>Empréstimos garantidos (por exemplo, recompras reversíveis)</t>
  </si>
  <si>
    <t>Entradas de exposições integralmente produtivas</t>
  </si>
  <si>
    <t>Outras entradas de caixa</t>
  </si>
  <si>
    <t>EU-19a</t>
  </si>
  <si>
    <t>(Diferença entre o total das entradas ponderadas e o total das saídas ponderadas decorrentes de operações em países terceiros em que existem restrições de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</si>
  <si>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</si>
  <si>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</si>
  <si>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</si>
  <si>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</si>
  <si>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</si>
  <si>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</si>
  <si>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de 90%</t>
  </si>
  <si>
    <t>EU-20c</t>
  </si>
  <si>
    <t>Entradas sujeitas ao limite de 75%</t>
  </si>
  <si>
    <t>Reserva de liquidez</t>
  </si>
  <si>
    <t>Total das saídas de caixa líquidas</t>
  </si>
  <si>
    <t>Ativos onerados</t>
  </si>
  <si>
    <t>Resumo da reconciliação dos ativos contabilísticos e das exposições do rácio de alavancagem</t>
  </si>
  <si>
    <t>UE-4   Obrigações cobertas</t>
  </si>
  <si>
    <t>UE-5   Posições em risco tratadas como soberanas</t>
  </si>
  <si>
    <t>UE-6   Posições em risco perante administrações regionais, bancos multilaterais de desenvolvimento, organizações internacionais e ESP não tratadas como soberanas</t>
  </si>
  <si>
    <t>UE-7   Instituições</t>
  </si>
  <si>
    <t>UE-8   Garantidas por hipotecas sobre imóveis</t>
  </si>
  <si>
    <t>UE-9   Posições em risco sobre a carteira de retalho</t>
  </si>
  <si>
    <t>UE-10   Empresas</t>
  </si>
  <si>
    <t>UE-11   Posições em risco em incumprimento</t>
  </si>
  <si>
    <t>UE-12   Outras posições em risco (p. ex.: ações, titularizações e outros ativos não relacionados com obrigações de crédito)</t>
  </si>
  <si>
    <t>T</t>
  </si>
  <si>
    <t>T-1</t>
  </si>
  <si>
    <t>m</t>
  </si>
  <si>
    <t>n</t>
  </si>
  <si>
    <t>h</t>
  </si>
  <si>
    <t>i</t>
  </si>
  <si>
    <t>j</t>
  </si>
  <si>
    <t>k</t>
  </si>
  <si>
    <t>l</t>
  </si>
  <si>
    <t>(Milhares de euros / unidades)</t>
  </si>
  <si>
    <t>Ponderadores de risco</t>
  </si>
  <si>
    <t>NOTA: Estes dados não incluem as posições em Specialised Lending.</t>
  </si>
  <si>
    <t>NOTA: Estes dados não incluem as posições em risco de Specialised Lending.</t>
  </si>
  <si>
    <t>Rácio de cobertura de liquidez - LCR (%)</t>
  </si>
  <si>
    <t>Modelo 21 - EU CR6</t>
  </si>
  <si>
    <t>I - EMPRESAS</t>
  </si>
  <si>
    <t>II - RETALHO</t>
  </si>
  <si>
    <t>Backtest sobre a carteira de negociação de Portugal</t>
  </si>
  <si>
    <t>I - Resultados hipotéticos</t>
  </si>
  <si>
    <t>II - Resultados reais</t>
  </si>
  <si>
    <t>I - IRB - Empréstimos especializados</t>
  </si>
  <si>
    <t>II - IRB - Ações</t>
  </si>
  <si>
    <t>Método Padrão - Exposições e ponderadores por classes de risco regulamentares</t>
  </si>
  <si>
    <t>Não cobertas</t>
  </si>
  <si>
    <t>Cobertas</t>
  </si>
  <si>
    <t>Posições em risco:</t>
  </si>
  <si>
    <t>d.q. em situação de incumprimento</t>
  </si>
  <si>
    <t>(4)</t>
  </si>
  <si>
    <t>(5)</t>
  </si>
  <si>
    <t>(6)</t>
  </si>
  <si>
    <t>(7)</t>
  </si>
  <si>
    <t>(8)</t>
  </si>
  <si>
    <t>(9)</t>
  </si>
  <si>
    <t>(10)</t>
  </si>
  <si>
    <t>(11)</t>
  </si>
  <si>
    <t>Emitente</t>
  </si>
  <si>
    <t>Identificador único</t>
  </si>
  <si>
    <t>Legislação(ões) aplicável(is) ao instrumento</t>
  </si>
  <si>
    <t>TRATAMENTO REGULAMENTAR</t>
  </si>
  <si>
    <t>Regras transitórias do CRR</t>
  </si>
  <si>
    <t>Regras pós-transição do CRR</t>
  </si>
  <si>
    <t>Elegíveis numa base individual/ (sub)consolidada/individual e (sub)consolidada</t>
  </si>
  <si>
    <t>Tipo de instrumento</t>
  </si>
  <si>
    <t>9a</t>
  </si>
  <si>
    <t>Preço de emissão</t>
  </si>
  <si>
    <t>9b</t>
  </si>
  <si>
    <t>Preço de resgate</t>
  </si>
  <si>
    <t>Classificação contabilística</t>
  </si>
  <si>
    <t>Data original de emissão</t>
  </si>
  <si>
    <t>Caracter perpétuo ou prazo fixo</t>
  </si>
  <si>
    <t>Data de vencimento original</t>
  </si>
  <si>
    <t>Opção de compra do emitente sujeita a aprovação prévia da supervisão</t>
  </si>
  <si>
    <t>Data da opção de compra, datas condicionais da opção de compra e valor de resgate</t>
  </si>
  <si>
    <t>Datas de compra subsequentes, se aplicável</t>
  </si>
  <si>
    <t>CUPÕES/DIVIDENDOS</t>
  </si>
  <si>
    <t>Dividendo/cupão fixo ou variável</t>
  </si>
  <si>
    <t>Taxa do cupão e eventual índice relacionado</t>
  </si>
  <si>
    <t>Existência de um limite aos dividendos</t>
  </si>
  <si>
    <t>Discrição total, discrição parcial ou obrigatoriedade (em termos de prazo)</t>
  </si>
  <si>
    <t>Discrição total, discrição parcial ou obrigatoriedade (em termos de montante)</t>
  </si>
  <si>
    <t>Exigência de reforços ou outros incentivos ao resgate</t>
  </si>
  <si>
    <t>Não cumulativos ou cumulativos</t>
  </si>
  <si>
    <t>Convertíveis ou não convertíveis</t>
  </si>
  <si>
    <t>Se convertíveis, desencadeador(es) de conversão</t>
  </si>
  <si>
    <t>Se convertíveis, total ou parcialmente</t>
  </si>
  <si>
    <t>Se convertíveis, taxa de conversão</t>
  </si>
  <si>
    <t>Se convertíveis, conversão obrigatória ou facultativa</t>
  </si>
  <si>
    <t>Se convertíveis, especificar em que tipo de instrumentos podem ser convertidos</t>
  </si>
  <si>
    <t>Se convertíveis, especificar o emitente do instrumento em que serão convertidos</t>
  </si>
  <si>
    <t>Características de redução do valor (write-down)</t>
  </si>
  <si>
    <t>Em caso de redução do valor, desencadeador(es) dessa redução</t>
  </si>
  <si>
    <t>Em caso de redução do valor, total ou parcial</t>
  </si>
  <si>
    <t>Em caso de redução do valor, permanente ou temporária</t>
  </si>
  <si>
    <t>Em caso de redução temporária do valor, descrição do mecanismo de reposição do valor (write-up)</t>
  </si>
  <si>
    <t>Posição na hierarquia de subordinação em caso de liquidação (especificar o tipo de instrumento imediatamente acima na hierarquia de prioridades)</t>
  </si>
  <si>
    <t>Características não conformes objeto de transição</t>
  </si>
  <si>
    <t>Em caso afirmativo, especificar as características não conformes</t>
  </si>
  <si>
    <t>Principais características dos instrumentos de fundos próprios</t>
  </si>
  <si>
    <t>Medida de exposição total do rácio de alavancagem</t>
  </si>
  <si>
    <t>Exposições patrimoniais (excluindo derivados e sft)</t>
  </si>
  <si>
    <t>Posições em risco sobre instrumentos derivados</t>
  </si>
  <si>
    <t>Total das posições em risco sobre instrumentos derivados = soma das linhas 4 a 10</t>
  </si>
  <si>
    <t>Exposições SFT</t>
  </si>
  <si>
    <t>Outras operações extrapatrimoniais</t>
  </si>
  <si>
    <t>Fundos próprios e medida da exposição total</t>
  </si>
  <si>
    <t>Escolha quanto às disposições transitórias e montante dos elementos fiduciários desreconhecidos</t>
  </si>
  <si>
    <t>Total das exposições SFT = soma das linhas 12 a 15a</t>
  </si>
  <si>
    <t>Medida da exposição total do rácio de alavancagem = soma das linhas 3, 11, 16, 19, UE- 19a e UE- 19b</t>
  </si>
  <si>
    <t>Total de outras exposições extrapatrimoniais = soma das linhas 17 e 18</t>
  </si>
  <si>
    <t>Total  das exposições patrimoniais (excluindo derivados, SFT e ativos fiduciários) = soma das linhas 1 e 2</t>
  </si>
  <si>
    <t>Posições em risco isentas em conformidade com o art.429º, n.os 7 e 14, do Regulamento (UE) n.º 575/2013 (patrimoniais e extrapatrimoniais)</t>
  </si>
  <si>
    <t>Posições em risco extrapatrimoniais pré-CCF</t>
  </si>
  <si>
    <t>GARANTIDAS POR BENS IMÓVEIS</t>
  </si>
  <si>
    <t>RENOVÁVEIS ELEGÍVEIS</t>
  </si>
  <si>
    <t>OUTRAS RETALHO - PME</t>
  </si>
  <si>
    <t>OUTRAS RETALHO - NÃO PME</t>
  </si>
  <si>
    <t>Reconciliação entre o capital contabilístico e regulamentar</t>
  </si>
  <si>
    <t>Valor total não ponderado (média)</t>
  </si>
  <si>
    <t>Valor total ponderado (média)</t>
  </si>
  <si>
    <t>SALDO INICIAL</t>
  </si>
  <si>
    <t>SALDO FINAL</t>
  </si>
  <si>
    <t>Rácio de alavancagem (Modelo de divulgação do rácio de alavancagem)</t>
  </si>
  <si>
    <r>
      <t xml:space="preserve">Divulgação dos níveis e componentes do </t>
    </r>
    <r>
      <rPr>
        <b/>
        <i/>
        <sz val="11"/>
        <color rgb="FFD1005D"/>
        <rFont val="FocoMbcp"/>
        <family val="2"/>
      </rPr>
      <t>Liquidity Coverage Ratio</t>
    </r>
    <r>
      <rPr>
        <b/>
        <sz val="11"/>
        <color rgb="FFD1005D"/>
        <rFont val="FocoMbcp"/>
        <family val="2"/>
      </rPr>
      <t xml:space="preserve"> (LCR)*</t>
    </r>
  </si>
  <si>
    <t>1. Empréstimos e adiantamentos</t>
  </si>
  <si>
    <t>2. Bancos centrais</t>
  </si>
  <si>
    <t>3. Administrações centrais</t>
  </si>
  <si>
    <t>4. Instituições de crédito</t>
  </si>
  <si>
    <t>5. Outras sociedades financeiras</t>
  </si>
  <si>
    <t>6. Sociedades não financeiras</t>
  </si>
  <si>
    <t>7. Agregados familiares</t>
  </si>
  <si>
    <t>9. Compromissos de empréstimos concedidos</t>
  </si>
  <si>
    <t>8. Títulos de dívida</t>
  </si>
  <si>
    <t xml:space="preserve">Montante escriturado bruto / Montante nominal das exposições objeto de medidas de reestruturação </t>
  </si>
  <si>
    <t>Reestruturadas produtivas</t>
  </si>
  <si>
    <t>Reestruturadas não produtivas</t>
  </si>
  <si>
    <t>Das quais em incumprimento</t>
  </si>
  <si>
    <t>Das quais em situação de imparidade</t>
  </si>
  <si>
    <t xml:space="preserve">Imparidades acumuladas, variações negativas acumuladas do justo valor resultantes do risco de crédito e provisões </t>
  </si>
  <si>
    <t xml:space="preserve">Sobre exposições reestruturadas produtivas </t>
  </si>
  <si>
    <t xml:space="preserve">Sobre exposições reestruturadas não produtivas </t>
  </si>
  <si>
    <t>Colaterais e garantias financeiras recebidas sobre exposições reestruturadas</t>
  </si>
  <si>
    <t>Das quais, colaterais e garantias financeiras recebidas sobre exposições não produtivas com medidas de reestruturação</t>
  </si>
  <si>
    <t>Qualidade de crédito das exposições reestruturadas</t>
  </si>
  <si>
    <r>
      <rPr>
        <sz val="11"/>
        <color rgb="FFD1005D"/>
        <rFont val="FocoMbcp"/>
        <family val="2"/>
      </rPr>
      <t>(EBA/GL/2018/10)</t>
    </r>
  </si>
  <si>
    <t>Modelo 1</t>
  </si>
  <si>
    <t>Modelo 2</t>
  </si>
  <si>
    <t>Modelo 3</t>
  </si>
  <si>
    <t>3. Administrações públicas</t>
  </si>
  <si>
    <t>7. Das quais, PME</t>
  </si>
  <si>
    <t>8. Agregados familiares</t>
  </si>
  <si>
    <t>9. Títulos de dívida</t>
  </si>
  <si>
    <t>10. Bancos centrais</t>
  </si>
  <si>
    <t>11. Administrações públicas</t>
  </si>
  <si>
    <t>12. Instituições de crédito</t>
  </si>
  <si>
    <t>13. Outras sociedades financeiras</t>
  </si>
  <si>
    <t>14. Sociedades não financeiras</t>
  </si>
  <si>
    <t>15. Exposições extrapatrimoniais</t>
  </si>
  <si>
    <t>16. Bancos centrais</t>
  </si>
  <si>
    <t>17. Administrações públicas</t>
  </si>
  <si>
    <t>18. Instituições de crédito</t>
  </si>
  <si>
    <t>19. Outras sociedades financeiras</t>
  </si>
  <si>
    <t>20.. Sociedades não financeiras</t>
  </si>
  <si>
    <t>21. Agregados familiares</t>
  </si>
  <si>
    <t>Qualidade de crédito das exposições produtivas e não produtivas por dias em atraso</t>
  </si>
  <si>
    <t>Exposições  produtivas</t>
  </si>
  <si>
    <t>Das quais em fase 1</t>
  </si>
  <si>
    <t>Das quais em fase 2</t>
  </si>
  <si>
    <t>Exposições  não produtivas</t>
  </si>
  <si>
    <t xml:space="preserve">Exposições produtivas - imparidades acumuladas e provisões </t>
  </si>
  <si>
    <t xml:space="preserve">Exposições não produtivas - imparidades acumuladas, variações negativas acumuladas do justo valor resultantes do risco de crédito e provisões </t>
  </si>
  <si>
    <t>Montante escriturado bruto / Montante nominal</t>
  </si>
  <si>
    <t>Abatimento ao ativo parcial acumulado</t>
  </si>
  <si>
    <t>Colaterais e garantias financeiras recebidas</t>
  </si>
  <si>
    <t xml:space="preserve">Sobre exposições produtivas </t>
  </si>
  <si>
    <t xml:space="preserve">Sobre exposições não produtivas </t>
  </si>
  <si>
    <t>o</t>
  </si>
  <si>
    <t>Exposições produtivas e não produtivas e respetivas provisões</t>
  </si>
  <si>
    <t>Modelo 4</t>
  </si>
  <si>
    <r>
      <t>Sem atraso ou em atraso </t>
    </r>
    <r>
      <rPr>
        <b/>
        <sz val="8"/>
        <color rgb="FF575756"/>
        <rFont val="Trebuchet MS"/>
        <family val="2"/>
      </rPr>
      <t>≤</t>
    </r>
    <r>
      <rPr>
        <b/>
        <sz val="8"/>
        <color rgb="FF575756"/>
        <rFont val="FocoMbcp"/>
        <family val="2"/>
      </rPr>
      <t xml:space="preserve">  30 dias </t>
    </r>
  </si>
  <si>
    <r>
      <t xml:space="preserve">Em atraso &gt; 30 dias </t>
    </r>
    <r>
      <rPr>
        <b/>
        <sz val="8"/>
        <color rgb="FF575756"/>
        <rFont val="Trebuchet MS"/>
        <family val="2"/>
      </rPr>
      <t>≤</t>
    </r>
    <r>
      <rPr>
        <b/>
        <sz val="8"/>
        <color rgb="FF575756"/>
        <rFont val="FocoMbcp"/>
        <family val="2"/>
      </rPr>
      <t xml:space="preserve"> 90 dias</t>
    </r>
  </si>
  <si>
    <r>
      <t xml:space="preserve">Probabilidade reduzida de pagamento que não está em atraso ou em atraso há </t>
    </r>
    <r>
      <rPr>
        <b/>
        <sz val="8"/>
        <color rgb="FF575756"/>
        <rFont val="Trebuchet MS"/>
        <family val="2"/>
      </rPr>
      <t>≤</t>
    </r>
    <r>
      <rPr>
        <b/>
        <sz val="8"/>
        <color rgb="FF575756"/>
        <rFont val="FocoMbcp"/>
        <family val="2"/>
      </rPr>
      <t xml:space="preserve"> 90 dias</t>
    </r>
  </si>
  <si>
    <t>Das quais, em incumprimento</t>
  </si>
  <si>
    <r>
      <t xml:space="preserve">Em atraso &gt; 90 dias </t>
    </r>
    <r>
      <rPr>
        <b/>
        <sz val="8"/>
        <color rgb="FF575756"/>
        <rFont val="Trebuchet MS"/>
        <family val="2"/>
      </rPr>
      <t>≤</t>
    </r>
    <r>
      <rPr>
        <b/>
        <sz val="8"/>
        <color rgb="FF575756"/>
        <rFont val="FocoMbcp"/>
        <family val="2"/>
      </rPr>
      <t xml:space="preserve"> 180 dias</t>
    </r>
  </si>
  <si>
    <r>
      <t xml:space="preserve">Em atraso &gt; 180 dias </t>
    </r>
    <r>
      <rPr>
        <b/>
        <sz val="8"/>
        <color rgb="FF575756"/>
        <rFont val="Trebuchet MS"/>
        <family val="2"/>
      </rPr>
      <t>≤</t>
    </r>
    <r>
      <rPr>
        <b/>
        <sz val="8"/>
        <color rgb="FF575756"/>
        <rFont val="FocoMbcp"/>
        <family val="2"/>
      </rPr>
      <t xml:space="preserve"> 1 ano</t>
    </r>
  </si>
  <si>
    <r>
      <t xml:space="preserve">Em atraso &gt; 1 ano </t>
    </r>
    <r>
      <rPr>
        <b/>
        <sz val="8"/>
        <color rgb="FF575756"/>
        <rFont val="Trebuchet MS"/>
        <family val="2"/>
      </rPr>
      <t>≤</t>
    </r>
    <r>
      <rPr>
        <b/>
        <sz val="8"/>
        <color rgb="FF575756"/>
        <rFont val="FocoMbcp"/>
        <family val="2"/>
      </rPr>
      <t xml:space="preserve"> 2 anos</t>
    </r>
  </si>
  <si>
    <r>
      <t xml:space="preserve">Em atraso &gt; 2 ano </t>
    </r>
    <r>
      <rPr>
        <b/>
        <sz val="8"/>
        <color rgb="FF575756"/>
        <rFont val="Trebuchet MS"/>
        <family val="2"/>
      </rPr>
      <t>≤</t>
    </r>
    <r>
      <rPr>
        <b/>
        <sz val="8"/>
        <color rgb="FF575756"/>
        <rFont val="FocoMbcp"/>
        <family val="2"/>
      </rPr>
      <t xml:space="preserve"> 5 anos</t>
    </r>
  </si>
  <si>
    <r>
      <t xml:space="preserve">Em atraso &gt; 5 ano </t>
    </r>
    <r>
      <rPr>
        <b/>
        <sz val="8"/>
        <color rgb="FF575756"/>
        <rFont val="Trebuchet MS"/>
        <family val="2"/>
      </rPr>
      <t>≤</t>
    </r>
    <r>
      <rPr>
        <b/>
        <sz val="8"/>
        <color rgb="FF575756"/>
        <rFont val="FocoMbcp"/>
        <family val="2"/>
      </rPr>
      <t xml:space="preserve"> 7 anos</t>
    </r>
  </si>
  <si>
    <t>Em atraso &gt; 7 anos</t>
  </si>
  <si>
    <t>Montante escriturado bruto</t>
  </si>
  <si>
    <t>(EBA/GL/2016/11)</t>
  </si>
  <si>
    <t>Modelo 38 - EU MR4</t>
  </si>
  <si>
    <t>Garantias obtidas por aquisição de posse</t>
  </si>
  <si>
    <t>Valor no reconhecimento inicial</t>
  </si>
  <si>
    <t>Variações negativas acumuladas</t>
  </si>
  <si>
    <t>Ativos fixos tangíveis</t>
  </si>
  <si>
    <t>Outros, exceto ativos fixos tangíveis</t>
  </si>
  <si>
    <t xml:space="preserve">Bens imóveis de habitação </t>
  </si>
  <si>
    <t>Bens imóveis comerciais</t>
  </si>
  <si>
    <t>Bens móveis (automóvel, embarcação, etc.)</t>
  </si>
  <si>
    <t>Instrumentos de capital próprio e de dívida</t>
  </si>
  <si>
    <t>Modelo 9</t>
  </si>
  <si>
    <t xml:space="preserve">Garantias obtidas por tomada de posse e processos de execução </t>
  </si>
  <si>
    <t xml:space="preserve">Montante escriturado bruto </t>
  </si>
  <si>
    <t>dez 2019</t>
  </si>
  <si>
    <t>31 dez 2019</t>
  </si>
  <si>
    <t>30 jun 2019</t>
  </si>
  <si>
    <t>30 set 2019</t>
  </si>
  <si>
    <t>BCP Finance Bank, Ltd.</t>
  </si>
  <si>
    <t>Modelo 17 - EU CR2-B</t>
  </si>
  <si>
    <t>31/12/2019</t>
  </si>
  <si>
    <t>31/12/2019
Montante aplicável</t>
  </si>
  <si>
    <t>30/09/2019</t>
  </si>
  <si>
    <t>30/06/2019</t>
  </si>
  <si>
    <t>(Milhões de euros)</t>
  </si>
  <si>
    <t>Ativos onerados e não onerados</t>
  </si>
  <si>
    <t>Justo valor dos ativos onerados</t>
  </si>
  <si>
    <t>Justo valor dos ativos não onerados</t>
  </si>
  <si>
    <t>Ativos da instituição que relata</t>
  </si>
  <si>
    <t>dos quais: obrigações cobertas</t>
  </si>
  <si>
    <t>dos quais: títulos respaldados por ativos</t>
  </si>
  <si>
    <t>dos quais: emitidos por administrações centrais</t>
  </si>
  <si>
    <t>dos quais: emitidos por empresas financeiras</t>
  </si>
  <si>
    <t>dos quais: emitidos por empresas não financeiras</t>
  </si>
  <si>
    <t>dos quais: Empréstimos à vista</t>
  </si>
  <si>
    <t>dos quais: Empréstimos e adiantamentos com exceção de empréstimos à vista</t>
  </si>
  <si>
    <t>dos quais: Outros</t>
  </si>
  <si>
    <t>Cauções recebidas</t>
  </si>
  <si>
    <t>Justo valor das cauções recebidas ou títulos de dívida próprios emitidos onerados</t>
  </si>
  <si>
    <t>Não onerados
Justo valor das cauções recebidas ou títulos de dívida próprios emitidos disponíveis para oneração</t>
  </si>
  <si>
    <t>Cauções recebidas pela instituição que relata</t>
  </si>
  <si>
    <t>Empréstimos à vista</t>
  </si>
  <si>
    <t>Empréstimos e adiantamentos com exceção de empréstimos à vista</t>
  </si>
  <si>
    <t>Outras cauções recebidas</t>
  </si>
  <si>
    <t>Títulos de dívida própria emitidos, com exceção das obrigações cobertas próprias e títulos respaldados por ativos</t>
  </si>
  <si>
    <t>Obrigações cobertas próprias e títulos respaldados por ativos próprios emitidos e ainda não dados em garantia</t>
  </si>
  <si>
    <t>TOTAL DOS ATIVOS, CAUÇÕES RECEBIDAS E TÍTULOS DE DÍVIDA PRÓPRIOS EMITIDOS</t>
  </si>
  <si>
    <t>Fontes de oneração</t>
  </si>
  <si>
    <t>Passivos de contrapartida, passivos contingentes ou títulos emprestados</t>
  </si>
  <si>
    <t>Ativos, cauções recebidas e títulos de dívida próprios emitidos com exceção de obrigações cobertas e dos títulos respaldados por ativos onerados</t>
  </si>
  <si>
    <r>
      <rPr>
        <b/>
        <sz val="4"/>
        <color rgb="FF575756"/>
        <rFont val="FocoMbcp"/>
        <family val="2"/>
      </rPr>
      <t xml:space="preserve">
</t>
    </r>
    <r>
      <rPr>
        <b/>
        <sz val="8"/>
        <color rgb="FF575756"/>
        <rFont val="FocoMbcp"/>
        <family val="2"/>
      </rPr>
      <t xml:space="preserve">dos quais EHQLA e HQLA nocionalmente elegíveis </t>
    </r>
    <r>
      <rPr>
        <vertAlign val="superscript"/>
        <sz val="10"/>
        <color rgb="FF575756"/>
        <rFont val="FocoMbcp"/>
        <family val="2"/>
      </rPr>
      <t>(2)</t>
    </r>
  </si>
  <si>
    <r>
      <rPr>
        <b/>
        <sz val="4"/>
        <color rgb="FF575756"/>
        <rFont val="FocoMbcp"/>
        <family val="2"/>
      </rPr>
      <t xml:space="preserve">
</t>
    </r>
    <r>
      <rPr>
        <b/>
        <sz val="8"/>
        <color rgb="FF575756"/>
        <rFont val="FocoMbcp"/>
        <family val="2"/>
      </rPr>
      <t>dos quais EHQLA e HQLA</t>
    </r>
    <r>
      <rPr>
        <sz val="10"/>
        <color rgb="FF575756"/>
        <rFont val="FocoMbcp"/>
        <family val="2"/>
      </rPr>
      <t xml:space="preserve"> </t>
    </r>
    <r>
      <rPr>
        <vertAlign val="superscript"/>
        <sz val="10"/>
        <color rgb="FF575756"/>
        <rFont val="FocoMbcp"/>
        <family val="2"/>
      </rPr>
      <t>(2)</t>
    </r>
  </si>
  <si>
    <r>
      <rPr>
        <b/>
        <sz val="4"/>
        <color rgb="FF575756"/>
        <rFont val="FocoMbcp"/>
        <family val="2"/>
      </rPr>
      <t xml:space="preserve">
</t>
    </r>
    <r>
      <rPr>
        <b/>
        <sz val="8"/>
        <color rgb="FF575756"/>
        <rFont val="FocoMbcp"/>
        <family val="2"/>
      </rPr>
      <t xml:space="preserve">dos quais EHQLA e HQLA </t>
    </r>
    <r>
      <rPr>
        <vertAlign val="superscript"/>
        <sz val="10"/>
        <color rgb="FF575756"/>
        <rFont val="FocoMbcp"/>
        <family val="2"/>
      </rPr>
      <t>(2)</t>
    </r>
  </si>
  <si>
    <r>
      <t xml:space="preserve">dos quais EHQLA e HQLA nocionalmente elegíveis </t>
    </r>
    <r>
      <rPr>
        <vertAlign val="superscript"/>
        <sz val="10"/>
        <color rgb="FF575756"/>
        <rFont val="FocoMbcp"/>
        <family val="2"/>
      </rPr>
      <t>(2)</t>
    </r>
  </si>
  <si>
    <t>27a</t>
  </si>
  <si>
    <t>Banco Comercial Português, S.A.</t>
  </si>
  <si>
    <t>Bank Millennium S.A.</t>
  </si>
  <si>
    <t>PTBIVXOM0013</t>
  </si>
  <si>
    <t>PTBIVSOM0077</t>
  </si>
  <si>
    <t>PTBIUGOM0072</t>
  </si>
  <si>
    <t>PTBIZUOM0053</t>
  </si>
  <si>
    <t>XS0686774752</t>
  </si>
  <si>
    <t>PTBCPWOM0034</t>
  </si>
  <si>
    <t>PTBIT3OM0098</t>
  </si>
  <si>
    <t>PLBIG0000453</t>
  </si>
  <si>
    <t>PLBIG0000461</t>
  </si>
  <si>
    <t>PTBCPFOM0043</t>
  </si>
  <si>
    <t>PTBCP0AM0015</t>
  </si>
  <si>
    <t>Lei Portuguesa e Inglesa</t>
  </si>
  <si>
    <t>Lei Portuguesa</t>
  </si>
  <si>
    <t>Lei Inglesa</t>
  </si>
  <si>
    <t>Lei Polaca</t>
  </si>
  <si>
    <t>Fundos próprios de nível 2</t>
  </si>
  <si>
    <t>Fundos próprios adicionais de nível 1</t>
  </si>
  <si>
    <t>Fundos próprios principais de nível 1</t>
  </si>
  <si>
    <t>Individual / (Sub) consolidada</t>
  </si>
  <si>
    <t>Dívida Subordinada</t>
  </si>
  <si>
    <t>Outros Instrumentos de Capital</t>
  </si>
  <si>
    <t>Ações Ordinárias</t>
  </si>
  <si>
    <t>PLN 700.000.000
(167.640.579)</t>
  </si>
  <si>
    <t>PLN 830.000.000
(194.725.976)</t>
  </si>
  <si>
    <t>N/A</t>
  </si>
  <si>
    <t>Passivo - custo amortizado</t>
  </si>
  <si>
    <t>28 de março de 
2011</t>
  </si>
  <si>
    <t>1 de abril de 
2011</t>
  </si>
  <si>
    <t>21 de abril de 
2011</t>
  </si>
  <si>
    <t>18 julho de 
2012</t>
  </si>
  <si>
    <t>13 de outubro de 2011</t>
  </si>
  <si>
    <t>07 de dezembro de 2017</t>
  </si>
  <si>
    <t>27 de setembro de 2019</t>
  </si>
  <si>
    <t>30 de janeiro de 
2019</t>
  </si>
  <si>
    <t>31 de janeiro de 
2019</t>
  </si>
  <si>
    <t>Prazo Fixo</t>
  </si>
  <si>
    <t>Perpétuo</t>
  </si>
  <si>
    <t>Sem maturidade</t>
  </si>
  <si>
    <t>28 de março de 
2021</t>
  </si>
  <si>
    <t>1 de abril de 
2021</t>
  </si>
  <si>
    <t>21 de abril de 
2021</t>
  </si>
  <si>
    <t>2 de julho de 
2020</t>
  </si>
  <si>
    <t>13 de outubro de 2021</t>
  </si>
  <si>
    <t>07 de dezembro de 2027</t>
  </si>
  <si>
    <t>27 de março de 
2030</t>
  </si>
  <si>
    <t>30 de janeiro de 
2029</t>
  </si>
  <si>
    <t>Sim</t>
  </si>
  <si>
    <t>Em caso de ocorrência de Evento de Desqualificação como Fundos Próprios. Os títulos serão reembolsáveis ao par.</t>
  </si>
  <si>
    <t xml:space="preserve">N/A. </t>
  </si>
  <si>
    <t>07 de dezembro de 2022. Existência de opção de compra, a qualquer momento, perante determinadas ocorrências fiscais e regulamentares. No caso do exercício da opção, os títulos serão reembolsáveis ao par.</t>
  </si>
  <si>
    <t>27 de março de 2025. Existência de opção de compra, a qualquer momento, perante determinadas ocorrências fiscais e regulamentares. No caso do exercício da opção, os títulos serão reembolsáveis ao par.</t>
  </si>
  <si>
    <t>08 de dezembro de 2022. Existência de opção de compra, em cada data de pagamento de juros, perante determinadas ocorrências fiscais e regulamentares. No caso do exercício da opção, os títulos serão reembolsáveis ao par.</t>
  </si>
  <si>
    <t>30 de janeiro de 2024.  Existência de opção de compra, em cada data de pagamento de juros, perante determinadas ocorrências fiscais e regulamentares. No caso do exercício da opção, os títulos serão reembolsáveis ao par.</t>
  </si>
  <si>
    <t>1ª data: 31 de janeiro de 2024.  Existência de opção de compra, em cada data de pagamento de juros, perante determinadas ocorrências fiscais e regulamentares. No caso do exercício da opção, os títulos serão reembolsáveis ao par.</t>
  </si>
  <si>
    <t xml:space="preserve">Depois da 1ª data, em qualquer data de pagamento de juros  </t>
  </si>
  <si>
    <t>Variável</t>
  </si>
  <si>
    <t>Fixo</t>
  </si>
  <si>
    <t>Fixo (reset)</t>
  </si>
  <si>
    <t>Euribor 3m + 3,75%</t>
  </si>
  <si>
    <t>Taxa para os primeiros 5 anos: 4,5%, ao ano.                                 Refixação no final do 5º ano:  Taxa mid-swap de 5 anos + Margem Inicial (4,267%)</t>
  </si>
  <si>
    <t>Taxa para os primeiros 5,5 anos:  3,871%, ao ano.                 Refixação no final de 5,5 anos:Taxa mid-swap de 5 anos + Margem Inicial (4,231%)</t>
  </si>
  <si>
    <t>Wibor 6M + 2,30%</t>
  </si>
  <si>
    <t>Taxa MidSwaps para o prazo de 5 anos acrescida de 941,4bps, com refixing de 5 em 5 anos. Até 31 de janeiro de 2019: 9,25%, ao ano</t>
  </si>
  <si>
    <t>Não</t>
  </si>
  <si>
    <t>Obrigatoriedade</t>
  </si>
  <si>
    <t>Discricionaridade total</t>
  </si>
  <si>
    <t>Não cumulativos</t>
  </si>
  <si>
    <t>Não convertíveis</t>
  </si>
  <si>
    <t>Rácio CET1 abaixo de 5,125%</t>
  </si>
  <si>
    <t>Parcial</t>
  </si>
  <si>
    <t>Permante ou temporária</t>
  </si>
  <si>
    <t>Dívida Sénior       Non-Preferred</t>
  </si>
  <si>
    <r>
      <t xml:space="preserve">Montante efetivamente reconhecido nos fundos próprios regulamentares </t>
    </r>
    <r>
      <rPr>
        <vertAlign val="superscript"/>
        <sz val="10"/>
        <color rgb="FF575756"/>
        <rFont val="FocoMbcp"/>
        <family val="2"/>
      </rPr>
      <t>(1)</t>
    </r>
  </si>
  <si>
    <r>
      <t xml:space="preserve">Montante nominal do instrumento </t>
    </r>
    <r>
      <rPr>
        <vertAlign val="superscript"/>
        <sz val="10"/>
        <color rgb="FF575756"/>
        <rFont val="FocoMbcp"/>
        <family val="2"/>
      </rPr>
      <t>(2)</t>
    </r>
  </si>
  <si>
    <t>Nota: os valores para junho de 2019 foram corrigidos face aos divulgados anteriormente.</t>
  </si>
  <si>
    <r>
      <t xml:space="preserve">SALDO INICIAL </t>
    </r>
    <r>
      <rPr>
        <sz val="8"/>
        <color rgb="FF575756"/>
        <rFont val="FocoMbcp"/>
        <family val="2"/>
      </rPr>
      <t>(*)</t>
    </r>
  </si>
  <si>
    <r>
      <t xml:space="preserve">SALDO FINAL </t>
    </r>
    <r>
      <rPr>
        <sz val="8"/>
        <color rgb="FF575756"/>
        <rFont val="FocoMbcp"/>
        <family val="2"/>
      </rPr>
      <t>(**)</t>
    </r>
  </si>
  <si>
    <t xml:space="preserve">A evolução verificada no semestre evidencia estabilidade em termos da cobertura da carteira.
</t>
  </si>
  <si>
    <t>Modelo 5 - EU CR10 (I)</t>
  </si>
  <si>
    <t>IRB - Empréstimos especializados</t>
  </si>
  <si>
    <t>Modelo 5 - EU CR10 (II)</t>
  </si>
  <si>
    <t>IRB - Ações</t>
  </si>
  <si>
    <t>Divulgação dos níveis e componentes do LCR</t>
  </si>
  <si>
    <t>Modelo 21 - EU CR6 (I)</t>
  </si>
  <si>
    <t>Método IRB - Posições em risco de cédito por classes de risco e intervalo de PD - EMPRESAS</t>
  </si>
  <si>
    <t>Modelo 21 - EU CR6 (II)</t>
  </si>
  <si>
    <t>Método IRB - Posições em risco de cédito por classes de risco e intervalo de PD - RETALHO</t>
  </si>
  <si>
    <t>Método IRB - exposições a CCR por carteira e escala de PD - EMPRESAS</t>
  </si>
  <si>
    <t>Método IRB - exposições a CCR por carteira e escala de PD - RETALHO</t>
  </si>
  <si>
    <t>Modelo 38 - EU MR4 (I)</t>
  </si>
  <si>
    <t>Modelo 38 - EU MR4 (II)</t>
  </si>
  <si>
    <t>Informação quantitativa</t>
  </si>
  <si>
    <t>Modelos das Guidelines EBA/GL/2016/11</t>
  </si>
  <si>
    <t>Modelos das Guidelines EBA/GL/2018/10</t>
  </si>
  <si>
    <t>Rácio de alavancagem em 31 de dezembro de 2019  (Modelo de divulgação do rácio de alavancagem)</t>
  </si>
  <si>
    <t>Fundos próprios em 31 de dezembro de 2019 (Modelo de divulgação dos fundos próprios)</t>
  </si>
  <si>
    <t>Outras divulgações regulamentares periódicas</t>
  </si>
  <si>
    <t>Backtest sobre a carteira de negociação de Portugal - Resultados hipotéticos</t>
  </si>
  <si>
    <t>Backtest sobre a carteira de negociação de Portugal - Resultados reais</t>
  </si>
  <si>
    <r>
      <t xml:space="preserve">Divulgação semestral de Disciplina de Mercado </t>
    </r>
    <r>
      <rPr>
        <b/>
        <sz val="16"/>
        <color rgb="FFD1005D"/>
        <rFont val="FocoMbcp"/>
        <family val="2"/>
      </rPr>
      <t>(30 de junho de 2020)</t>
    </r>
  </si>
  <si>
    <t>30 jun 2020</t>
  </si>
  <si>
    <t>31 mar 2020</t>
  </si>
  <si>
    <t>jun 2020</t>
  </si>
  <si>
    <t>A diminuição do saldo final entre dezembro 2019 e junho 2020 reflete a redução de NPE que se tem vindo a verificar no Grupo.</t>
  </si>
  <si>
    <r>
      <t xml:space="preserve">(*) 31/12/2019 para </t>
    </r>
    <r>
      <rPr>
        <b/>
        <sz val="9"/>
        <rFont val="FocoMbcp"/>
        <family val="2"/>
      </rPr>
      <t>jun 20</t>
    </r>
    <r>
      <rPr>
        <sz val="9"/>
        <rFont val="FocoMbcp"/>
        <family val="2"/>
      </rPr>
      <t xml:space="preserve">; 30/06/2019 para </t>
    </r>
    <r>
      <rPr>
        <b/>
        <sz val="9"/>
        <rFont val="FocoMbcp"/>
        <family val="2"/>
      </rPr>
      <t>dez 19</t>
    </r>
  </si>
  <si>
    <r>
      <t xml:space="preserve">(**) 30/06/2020 para </t>
    </r>
    <r>
      <rPr>
        <b/>
        <sz val="9"/>
        <rFont val="FocoMbcp"/>
        <family val="2"/>
      </rPr>
      <t>jun 20</t>
    </r>
    <r>
      <rPr>
        <sz val="9"/>
        <rFont val="FocoMbcp"/>
        <family val="2"/>
      </rPr>
      <t xml:space="preserve">; 31/12/2019 para </t>
    </r>
    <r>
      <rPr>
        <b/>
        <sz val="9"/>
        <rFont val="FocoMbcp"/>
        <family val="2"/>
      </rPr>
      <t>dez 19</t>
    </r>
  </si>
  <si>
    <t xml:space="preserve">A diminuição do saldo final entre dezembro 2019 e junho 2020 reflete a redução de NPE que se tem vindo a verificar no Grupo.
</t>
  </si>
  <si>
    <t>jun  2020</t>
  </si>
  <si>
    <t>jul 19 - jun 20</t>
  </si>
  <si>
    <t>30/06/2020
Montante aplicável</t>
  </si>
  <si>
    <t>30/06/2020</t>
  </si>
  <si>
    <t>Fundos próprios em 30 de junho de 2020  (Modelo de divulgação dos fundos próprios)</t>
  </si>
  <si>
    <t xml:space="preserve">Imparidade acumulada, variações negativas acumuladas do justo valor resultantes do risco de crédito </t>
  </si>
  <si>
    <t xml:space="preserve">Produtivos </t>
  </si>
  <si>
    <t xml:space="preserve">Não produtivos </t>
  </si>
  <si>
    <t>Entradas para exposições não produtivas</t>
  </si>
  <si>
    <t>Dos quais:
exposições objeto de medidas de reestruturação</t>
  </si>
  <si>
    <t>Dos quais:
instrumentos com aumento significativo do risco de crédito desde o reconhecimento inicial mas sem imparidade de crédito (Fase 2)</t>
  </si>
  <si>
    <t xml:space="preserve">Dos quais:
Probabilidade reduzida de pagamento que não estão vencidos ou estão vencidos há &lt;= 90 dias </t>
  </si>
  <si>
    <t>Dos quais: 
moratórias legislativas</t>
  </si>
  <si>
    <t>Prazo residual das moratórias</t>
  </si>
  <si>
    <t>&lt;= 3 meses</t>
  </si>
  <si>
    <t>&gt; 3 meses
&lt;= 6 meses</t>
  </si>
  <si>
    <t>&gt; 6 meses
&lt;= 9 meses</t>
  </si>
  <si>
    <t>&gt; 9 meses
&lt;= 12 meses</t>
  </si>
  <si>
    <t>&gt; 1 ano</t>
  </si>
  <si>
    <t>Montante máximo da garantia que pode ser considerado</t>
  </si>
  <si>
    <t>dos quais: reestruturados</t>
  </si>
  <si>
    <t>Garantias públicas recebidas</t>
  </si>
  <si>
    <t>Entradas
para exposições não produtivas</t>
  </si>
  <si>
    <r>
      <rPr>
        <sz val="11"/>
        <color rgb="FFD1005D"/>
        <rFont val="FocoMbcp"/>
        <family val="2"/>
      </rPr>
      <t>(EBA/GL/2020/07)</t>
    </r>
  </si>
  <si>
    <t xml:space="preserve"> Informações sobre os empréstimos e adiantamentos objeto de moratórias legislativas e não legislativas</t>
  </si>
  <si>
    <t>1. Empréstimos e adiantamentos objeto de uma moratória</t>
  </si>
  <si>
    <t>4. dos quais: sociedades não financeiras</t>
  </si>
  <si>
    <t xml:space="preserve">  5. dos quais: pequenas e médias empresas</t>
  </si>
  <si>
    <t>5. dos quais: pequenas e médias empresas</t>
  </si>
  <si>
    <t>2. dos quais: famílias</t>
  </si>
  <si>
    <t>Repartição dos empréstimos e adiantamentos objeto de moratórias legislativas e não legislativas por prazo residual das moratórias</t>
  </si>
  <si>
    <t>3. dos quais: caucionados por imóveis de  habitação</t>
  </si>
  <si>
    <t>6. dos quais: caucionados por imóveis comerciais</t>
  </si>
  <si>
    <t>1. Empréstimos e adiantamentos aos quais foi oferecida uma moratória</t>
  </si>
  <si>
    <t>2. Empréstimos e adiantamentos objeto de uma moratória (aplicada)</t>
  </si>
  <si>
    <t>3. dos quais: famílias</t>
  </si>
  <si>
    <t>5. dos quais: sociedades não financeiras</t>
  </si>
  <si>
    <t>6. dos quais: pequenas e médias  empresas</t>
  </si>
  <si>
    <t>7. dos quais: caucionados por   imóveis comerciais</t>
  </si>
  <si>
    <t>Informações sobre novos empréstimos e adiantamentos concedidos ao abrigo de novos sistemas de garantia pública introduzidos em resposta à crise da COVID-19</t>
  </si>
  <si>
    <r>
      <t>1. Novos empréstimos e adiantamentos objeto de sistemas</t>
    </r>
    <r>
      <rPr>
        <b/>
        <strike/>
        <sz val="8"/>
        <color rgb="FF575756"/>
        <rFont val="FocoMbcp"/>
        <family val="2"/>
      </rPr>
      <t xml:space="preserve"> </t>
    </r>
    <r>
      <rPr>
        <b/>
        <sz val="8"/>
        <color rgb="FF575756"/>
        <rFont val="FocoMbcp"/>
        <family val="2"/>
      </rPr>
      <t>de garantia pública</t>
    </r>
  </si>
  <si>
    <t>3. dos quais: caucionados por imóveis de habitação</t>
  </si>
  <si>
    <t xml:space="preserve">  6. dos quais: caucionados por imóveis comerciais</t>
  </si>
  <si>
    <r>
      <t xml:space="preserve">Dos quais: </t>
    </r>
    <r>
      <rPr>
        <b/>
        <strike/>
        <sz val="8"/>
        <color rgb="FF575756"/>
        <rFont val="FocoMbcp"/>
        <family val="2"/>
      </rPr>
      <t xml:space="preserve">
</t>
    </r>
    <r>
      <rPr>
        <b/>
        <sz val="8"/>
        <color rgb="FF575756"/>
        <rFont val="FocoMbcp"/>
        <family val="2"/>
      </rPr>
      <t>expiradas</t>
    </r>
  </si>
  <si>
    <t>Modelos das Guidelines EBA/GL/2020/07</t>
  </si>
  <si>
    <t>Informações sobre os empréstimos e adiantamentos objeto de moratórias legislativas e não legislativas</t>
  </si>
  <si>
    <t>* Rácio de Cobertura de Liquidez, calculado com base no LCR consolidado, considerando a média simples das observações de final de mês dos últimos 12 meses de cada trimestre (EBA/GL/2017/01). O valor pontual a 30 de junho de 2020 era de 249%.</t>
  </si>
  <si>
    <r>
      <t xml:space="preserve">Junho 2020 </t>
    </r>
    <r>
      <rPr>
        <b/>
        <vertAlign val="superscript"/>
        <sz val="8"/>
        <color rgb="FFD1005D"/>
        <rFont val="FocoMbcp"/>
        <family val="2"/>
      </rPr>
      <t>(1)</t>
    </r>
  </si>
  <si>
    <t>(1) Os valores apresentados são calculados pela mediana dos valores divulgados na informação regulamentar dos últimos 4 trimestres.
(2) A divulgação dos ativos onerados e desonerados EHQLA e HQLA é apresentada de acordo com o critério de liquidez definido no Regulamento Delegado (UE) 2015/61 da Comissão, que diverge do critério regulamentar de reporte que aponta para um critério operacional - elegibilidade junto de bancos centrais.</t>
  </si>
  <si>
    <t>(1) Os valores apresentados são calculados pela mediana dos valores divulgados na informação regulamentar dos últimos 4 trimestres.</t>
  </si>
  <si>
    <t>Os rácios de dezembro de 2019 não incluem os resultados líquidos acumulados não auditados.</t>
  </si>
  <si>
    <t>Os principais agregados dos fundos próprios e dos requisitos de fundos próprios consolidados com referência a 30 de junho de 2020 e 31 de dezembro de 2019, bem como os respetivos rácios de capital, são apresentados no quadro seguinte:</t>
  </si>
  <si>
    <t>30 jun 20</t>
  </si>
  <si>
    <t>31 dez 19</t>
  </si>
  <si>
    <t>No cumprimento do disposto no Regulamento de Execução (UE) nº 1423/2013, divulgamos seguidamente a reconciliação integral dos elementos dos fundos próprios com as demonstrações financeiras auditadas em 30 de junho de 2020 e 31 de dezembro de 2019.</t>
  </si>
  <si>
    <t>31 mar 20</t>
  </si>
  <si>
    <t>Dado que o Banco decidiu adotar a opção de reconhecer faseadamente os impactos da IFRS9, de acordo com o disposto no artº 473-A da CRR, apresenta-se seguidamente o modelo relativo à comparação dos fundos próprios, dos rácios de fundos próprios e de alavancagem da instituição com e sem a aplicação do regime transitório da IFRS9 ou perdas de crédito esperadas análogas, conforme referido nas orientações EBA/GL/2018/01, relativas à divulgação uniforme do regime transitório para reduzir o impacto da introdução da IFRS 9 sobre os fundos próprios.</t>
  </si>
  <si>
    <r>
      <t>Fixo (</t>
    </r>
    <r>
      <rPr>
        <i/>
        <sz val="8"/>
        <color theme="1" tint="0.249977111117893"/>
        <rFont val="FocoMbcp Light"/>
        <family val="2"/>
      </rPr>
      <t>reset</t>
    </r>
    <r>
      <rPr>
        <sz val="8"/>
        <color theme="1" tint="0.249977111117893"/>
        <rFont val="FocoMbcp Light"/>
        <family val="2"/>
      </rPr>
      <t>)</t>
    </r>
  </si>
  <si>
    <r>
      <t xml:space="preserve">(1) </t>
    </r>
    <r>
      <rPr>
        <sz val="8"/>
        <color theme="1" tint="0.249977111117893"/>
        <rFont val="FocoMbcp Light"/>
        <family val="2"/>
      </rPr>
      <t>Montante incluido no apuramento dos Fundos Próprios (</t>
    </r>
    <r>
      <rPr>
        <i/>
        <sz val="8"/>
        <color theme="1" tint="0.249977111117893"/>
        <rFont val="FocoMbcp Light"/>
        <family val="2"/>
      </rPr>
      <t>phased-in</t>
    </r>
    <r>
      <rPr>
        <sz val="8"/>
        <color theme="1" tint="0.249977111117893"/>
        <rFont val="FocoMbcp Light"/>
        <family val="2"/>
      </rPr>
      <t>) em 30 de junho de 2020</t>
    </r>
  </si>
  <si>
    <r>
      <t xml:space="preserve">(2) </t>
    </r>
    <r>
      <rPr>
        <sz val="8"/>
        <color theme="1" tint="0.249977111117893"/>
        <rFont val="FocoMbcp Light"/>
        <family val="2"/>
      </rPr>
      <t>Na data de emissão</t>
    </r>
  </si>
  <si>
    <r>
      <rPr>
        <vertAlign val="superscript"/>
        <sz val="8"/>
        <color theme="1" tint="0.249977111117893"/>
        <rFont val="FocoMbcp Light"/>
        <family val="2"/>
      </rPr>
      <t>(3)</t>
    </r>
    <r>
      <rPr>
        <sz val="8"/>
        <color theme="1" tint="0.249977111117893"/>
        <rFont val="FocoMbcp Light"/>
        <family val="2"/>
      </rPr>
      <t xml:space="preserve"> Sempre com sujeição ao cumprimento da regulamentação em vigor e aos Termos e Condições da emissão, se, a qualquer momento, enquanto as obrigações emitidas estiverem written down, o Emitente registar um lucro, poderá, a seu absoluto e exclusivo critério, decidir aumentar o valor nominal das obrigações por um montante que estipule. </t>
    </r>
  </si>
  <si>
    <t>4. dos quais: caucionados por  imóveis de habitação</t>
  </si>
  <si>
    <t>De acordo com o disposto no artigo 4º do Regulamento de Execução (UE) nº 1423/2013, divulgamos o modelo geral de relato da natureza e montante de elementos específicos dos fundos próprios.</t>
  </si>
  <si>
    <t>REQUISITO DE RESERVAS PRUDENCIAIS ESPECÍFICO DA INSTITUIÇÃO (REQUISITO DE FPP1 EM CONFORMIDADE COM O ARTIGO 92º, N.º1, ALÍNEA A, MAIS REQUISITOS DE PILAR 2), MAIS REQUISITOS DE RESERVAS PRUDENCIAIS DE CONSERVAÇÃO DE FUNDOS PRÓPRIOS E ANTICÍCLICAS, MAIS RESERVAS PRUDENCIAIS DO RISCO SISITÉMICO, MAIS RESERVAS PRUDENCIAIS DE INSTITUIÇÃO DE IMPORTÂNCIA SISTÉMICA (RESERVAS PRUDENCIAIS G-SII OU O-SII), EXPRESSOS EM PERCENTAGEM DO MONTANTE DAS POSIÇÕES EM RISCO)</t>
  </si>
  <si>
    <t>2019-7-1</t>
  </si>
  <si>
    <t>2019-9-2</t>
  </si>
  <si>
    <t>2019-11-4</t>
  </si>
  <si>
    <t>2020-1-8</t>
  </si>
  <si>
    <t>2020-3-11</t>
  </si>
  <si>
    <t>2020-5-15</t>
  </si>
  <si>
    <t>2019-7-2</t>
  </si>
  <si>
    <t>2019-9-3</t>
  </si>
  <si>
    <t>2019-11-5</t>
  </si>
  <si>
    <t>2020-1-9</t>
  </si>
  <si>
    <t>2020-3-12</t>
  </si>
  <si>
    <t>2020-5-18</t>
  </si>
  <si>
    <t>2019-7-3</t>
  </si>
  <si>
    <t>2019-9-4</t>
  </si>
  <si>
    <t>2019-11-6</t>
  </si>
  <si>
    <t>2020-1-10</t>
  </si>
  <si>
    <t>2020-3-13</t>
  </si>
  <si>
    <t>2020-5-19</t>
  </si>
  <si>
    <t>2019-7-4</t>
  </si>
  <si>
    <t>2019-9-5</t>
  </si>
  <si>
    <t>2019-11-7</t>
  </si>
  <si>
    <t>2020-1-13</t>
  </si>
  <si>
    <t>2020-3-16</t>
  </si>
  <si>
    <t>2020-5-20</t>
  </si>
  <si>
    <t>2019-7-5</t>
  </si>
  <si>
    <t>2019-9-6</t>
  </si>
  <si>
    <t>2019-11-8</t>
  </si>
  <si>
    <t>2020-1-14</t>
  </si>
  <si>
    <t>2020-3-17</t>
  </si>
  <si>
    <t>2020-5-21</t>
  </si>
  <si>
    <t>2019-7-8</t>
  </si>
  <si>
    <t>2019-9-9</t>
  </si>
  <si>
    <t>2019-11-11</t>
  </si>
  <si>
    <t>2020-1-15</t>
  </si>
  <si>
    <t>2020-3-18</t>
  </si>
  <si>
    <t>2020-5-22</t>
  </si>
  <si>
    <t>2019-7-9</t>
  </si>
  <si>
    <t>2019-9-10</t>
  </si>
  <si>
    <t>2019-11-12</t>
  </si>
  <si>
    <t>2020-1-16</t>
  </si>
  <si>
    <t>2020-3-19</t>
  </si>
  <si>
    <t>2020-5-25</t>
  </si>
  <si>
    <t>2019-7-10</t>
  </si>
  <si>
    <t>2019-9-11</t>
  </si>
  <si>
    <t>2019-11-13</t>
  </si>
  <si>
    <t>2020-1-17</t>
  </si>
  <si>
    <t>2020-3-20</t>
  </si>
  <si>
    <t>2020-5-26</t>
  </si>
  <si>
    <t>2019-7-11</t>
  </si>
  <si>
    <t>2019-9-12</t>
  </si>
  <si>
    <t>2019-11-14</t>
  </si>
  <si>
    <t>2020-1-20</t>
  </si>
  <si>
    <t>2020-3-23</t>
  </si>
  <si>
    <t>2020-5-27</t>
  </si>
  <si>
    <t>2019-7-12</t>
  </si>
  <si>
    <t>2019-9-13</t>
  </si>
  <si>
    <t>2019-11-15</t>
  </si>
  <si>
    <t>2020-1-21</t>
  </si>
  <si>
    <t>2020-3-24</t>
  </si>
  <si>
    <t>2020-5-28</t>
  </si>
  <si>
    <t>2019-7-15</t>
  </si>
  <si>
    <t>2019-9-16</t>
  </si>
  <si>
    <t>2019-11-18</t>
  </si>
  <si>
    <t>2020-1-22</t>
  </si>
  <si>
    <t>2020-3-25</t>
  </si>
  <si>
    <t>2020-5-29</t>
  </si>
  <si>
    <t>2019-7-16</t>
  </si>
  <si>
    <t>2019-9-17</t>
  </si>
  <si>
    <t>2019-11-19</t>
  </si>
  <si>
    <t>2020-1-23</t>
  </si>
  <si>
    <t>2020-3-26</t>
  </si>
  <si>
    <t>2020-6-1</t>
  </si>
  <si>
    <t>2019-7-17</t>
  </si>
  <si>
    <t>2019-9-18</t>
  </si>
  <si>
    <t>2019-11-20</t>
  </si>
  <si>
    <t>2020-1-24</t>
  </si>
  <si>
    <t>2020-3-27</t>
  </si>
  <si>
    <t>2020-6-2</t>
  </si>
  <si>
    <t>2019-7-18</t>
  </si>
  <si>
    <t>2019-9-19</t>
  </si>
  <si>
    <t>2019-11-21</t>
  </si>
  <si>
    <t>2020-1-27</t>
  </si>
  <si>
    <t>2020-3-30</t>
  </si>
  <si>
    <t>2020-6-3</t>
  </si>
  <si>
    <t>2019-7-19</t>
  </si>
  <si>
    <t>2019-9-20</t>
  </si>
  <si>
    <t>2019-11-22</t>
  </si>
  <si>
    <t>2020-1-28</t>
  </si>
  <si>
    <t>2020-3-31</t>
  </si>
  <si>
    <t>2020-6-4</t>
  </si>
  <si>
    <t>2019-7-22</t>
  </si>
  <si>
    <t>2019-9-23</t>
  </si>
  <si>
    <t>2019-11-25</t>
  </si>
  <si>
    <t>2020-1-29</t>
  </si>
  <si>
    <t>2020-4-1</t>
  </si>
  <si>
    <t>2020-6-5</t>
  </si>
  <si>
    <t>2019-7-23</t>
  </si>
  <si>
    <t>2019-9-24</t>
  </si>
  <si>
    <t>2019-11-26</t>
  </si>
  <si>
    <t>2020-1-30</t>
  </si>
  <si>
    <t>2020-4-2</t>
  </si>
  <si>
    <t>2020-6-8</t>
  </si>
  <si>
    <t>2019-7-24</t>
  </si>
  <si>
    <t>2019-9-25</t>
  </si>
  <si>
    <t>2019-11-27</t>
  </si>
  <si>
    <t>2020-1-31</t>
  </si>
  <si>
    <t>2020-4-3</t>
  </si>
  <si>
    <t>2020-6-9</t>
  </si>
  <si>
    <t>2019-7-25</t>
  </si>
  <si>
    <t>2019-9-26</t>
  </si>
  <si>
    <t>2019-11-28</t>
  </si>
  <si>
    <t>2020-2-3</t>
  </si>
  <si>
    <t>2020-4-6</t>
  </si>
  <si>
    <t>2020-6-10</t>
  </si>
  <si>
    <t>2019-7-26</t>
  </si>
  <si>
    <t>2019-9-27</t>
  </si>
  <si>
    <t>2019-11-29</t>
  </si>
  <si>
    <t>2020-2-4</t>
  </si>
  <si>
    <t>2020-4-7</t>
  </si>
  <si>
    <t>2020-6-11</t>
  </si>
  <si>
    <t>2019-7-29</t>
  </si>
  <si>
    <t>2019-9-30</t>
  </si>
  <si>
    <t>2019-12-2</t>
  </si>
  <si>
    <t>2020-2-5</t>
  </si>
  <si>
    <t>2020-4-8</t>
  </si>
  <si>
    <t>2020-6-12</t>
  </si>
  <si>
    <t>2019-7-30</t>
  </si>
  <si>
    <t>2019-10-1</t>
  </si>
  <si>
    <t>2019-12-3</t>
  </si>
  <si>
    <t>2020-2-6</t>
  </si>
  <si>
    <t>2020-4-9</t>
  </si>
  <si>
    <t>2020-6-15</t>
  </si>
  <si>
    <t>2019-7-31</t>
  </si>
  <si>
    <t>2019-10-2</t>
  </si>
  <si>
    <t>2019-12-4</t>
  </si>
  <si>
    <t>2020-2-7</t>
  </si>
  <si>
    <t>2020-4-13</t>
  </si>
  <si>
    <t>2020-6-16</t>
  </si>
  <si>
    <t>2019-8-1</t>
  </si>
  <si>
    <t>2019-10-3</t>
  </si>
  <si>
    <t>2019-12-5</t>
  </si>
  <si>
    <t>2020-2-10</t>
  </si>
  <si>
    <t>2020-4-14</t>
  </si>
  <si>
    <t>2020-6-17</t>
  </si>
  <si>
    <t>2019-8-2</t>
  </si>
  <si>
    <t>2019-10-4</t>
  </si>
  <si>
    <t>2019-12-6</t>
  </si>
  <si>
    <t>2020-2-11</t>
  </si>
  <si>
    <t>2020-4-15</t>
  </si>
  <si>
    <t>2020-6-18</t>
  </si>
  <si>
    <t>2019-8-5</t>
  </si>
  <si>
    <t>2019-10-7</t>
  </si>
  <si>
    <t>2019-12-9</t>
  </si>
  <si>
    <t>2020-2-12</t>
  </si>
  <si>
    <t>2020-4-16</t>
  </si>
  <si>
    <t>2020-6-19</t>
  </si>
  <si>
    <t>2019-8-6</t>
  </si>
  <si>
    <t>2019-10-8</t>
  </si>
  <si>
    <t>2019-12-10</t>
  </si>
  <si>
    <t>2020-2-13</t>
  </si>
  <si>
    <t>2020-4-17</t>
  </si>
  <si>
    <t>2020-6-22</t>
  </si>
  <si>
    <t>2019-8-7</t>
  </si>
  <si>
    <t>2019-10-9</t>
  </si>
  <si>
    <t>2019-12-11</t>
  </si>
  <si>
    <t>2020-2-14</t>
  </si>
  <si>
    <t>2020-4-20</t>
  </si>
  <si>
    <t>2020-6-23</t>
  </si>
  <si>
    <t>2019-8-8</t>
  </si>
  <si>
    <t>2019-10-10</t>
  </si>
  <si>
    <t>2019-12-12</t>
  </si>
  <si>
    <t>2020-2-17</t>
  </si>
  <si>
    <t>2020-4-21</t>
  </si>
  <si>
    <t>2020-6-24</t>
  </si>
  <si>
    <t>2019-8-9</t>
  </si>
  <si>
    <t>2019-10-11</t>
  </si>
  <si>
    <t>2019-12-13</t>
  </si>
  <si>
    <t>2020-2-18</t>
  </si>
  <si>
    <t>2020-4-22</t>
  </si>
  <si>
    <t>2020-6-25</t>
  </si>
  <si>
    <t>2019-8-12</t>
  </si>
  <si>
    <t>2019-10-14</t>
  </si>
  <si>
    <t>2019-12-16</t>
  </si>
  <si>
    <t>2020-2-19</t>
  </si>
  <si>
    <t>2020-4-23</t>
  </si>
  <si>
    <t>2020-6-26</t>
  </si>
  <si>
    <t>2019-8-13</t>
  </si>
  <si>
    <t>2019-10-15</t>
  </si>
  <si>
    <t>2019-12-17</t>
  </si>
  <si>
    <t>2020-2-20</t>
  </si>
  <si>
    <t>2020-4-24</t>
  </si>
  <si>
    <t>2020-6-29</t>
  </si>
  <si>
    <t>2019-8-14</t>
  </si>
  <si>
    <t>2019-10-16</t>
  </si>
  <si>
    <t>2019-12-18</t>
  </si>
  <si>
    <t>2020-2-21</t>
  </si>
  <si>
    <t>2020-4-27</t>
  </si>
  <si>
    <t>2020-6-30</t>
  </si>
  <si>
    <t>2019-8-15</t>
  </si>
  <si>
    <t>2019-10-17</t>
  </si>
  <si>
    <t>2019-12-19</t>
  </si>
  <si>
    <t>2020-2-24</t>
  </si>
  <si>
    <t>2020-4-28</t>
  </si>
  <si>
    <t>2019-8-16</t>
  </si>
  <si>
    <t>2019-10-18</t>
  </si>
  <si>
    <t>2019-12-20</t>
  </si>
  <si>
    <t>2020-2-25</t>
  </si>
  <si>
    <t>2020-4-29</t>
  </si>
  <si>
    <t>2019-8-19</t>
  </si>
  <si>
    <t>2019-10-21</t>
  </si>
  <si>
    <t>2019-12-23</t>
  </si>
  <si>
    <t>2020-2-26</t>
  </si>
  <si>
    <t>2020-4-30</t>
  </si>
  <si>
    <t>2019-8-20</t>
  </si>
  <si>
    <t>2019-10-22</t>
  </si>
  <si>
    <t>2019-12-24</t>
  </si>
  <si>
    <t>2020-2-27</t>
  </si>
  <si>
    <t>2020-5-4</t>
  </si>
  <si>
    <t>2019-8-21</t>
  </si>
  <si>
    <t>2019-10-23</t>
  </si>
  <si>
    <t>2019-12-26</t>
  </si>
  <si>
    <t>2020-2-28</t>
  </si>
  <si>
    <t>2020-5-5</t>
  </si>
  <si>
    <t>2019-8-22</t>
  </si>
  <si>
    <t>2019-10-24</t>
  </si>
  <si>
    <t>2019-12-27</t>
  </si>
  <si>
    <t>2020-3-2</t>
  </si>
  <si>
    <t>2020-5-6</t>
  </si>
  <si>
    <t>2019-8-23</t>
  </si>
  <si>
    <t>2019-10-25</t>
  </si>
  <si>
    <t>2019-12-30</t>
  </si>
  <si>
    <t>2020-3-3</t>
  </si>
  <si>
    <t>2020-5-7</t>
  </si>
  <si>
    <t>2019-8-26</t>
  </si>
  <si>
    <t>2019-10-28</t>
  </si>
  <si>
    <t>2019-12-31</t>
  </si>
  <si>
    <t>2020-3-4</t>
  </si>
  <si>
    <t>2020-5-8</t>
  </si>
  <si>
    <t>2019-8-27</t>
  </si>
  <si>
    <t>2019-10-29</t>
  </si>
  <si>
    <t>2020-1-2</t>
  </si>
  <si>
    <t>2020-3-5</t>
  </si>
  <si>
    <t>2020-5-11</t>
  </si>
  <si>
    <t>2019-8-28</t>
  </si>
  <si>
    <t>2019-10-30</t>
  </si>
  <si>
    <t>2020-1-3</t>
  </si>
  <si>
    <t>2020-3-6</t>
  </si>
  <si>
    <t>2020-5-12</t>
  </si>
  <si>
    <t>2019-8-29</t>
  </si>
  <si>
    <t>2019-10-31</t>
  </si>
  <si>
    <t>2020-1-6</t>
  </si>
  <si>
    <t>2020-3-9</t>
  </si>
  <si>
    <t>2020-5-13</t>
  </si>
  <si>
    <t>2019-8-30</t>
  </si>
  <si>
    <t>2019-11-1</t>
  </si>
  <si>
    <t>2020-1-7</t>
  </si>
  <si>
    <t>2020-3-10</t>
  </si>
  <si>
    <t>2020-5-14</t>
  </si>
  <si>
    <t xml:space="preserve">(1) Falha de sistemas IT preveniu o correto cálculo de NPV, prevenindo a comparação com o NPV com taxas do dia seguinte.                                     </t>
  </si>
  <si>
    <t xml:space="preserve">(2) Diminuição de 6pb das taxas de Obrigações Alemãs de 9 e 10 anos, diminuição de 10pb das taxas de Obrigações Portuguesas, 7 a 20 anos       </t>
  </si>
  <si>
    <t xml:space="preserve">(3) Falha de sistemas IT preveniu o correto cálculo de NPV, prevenindo a comparação com o NPV com taxas do dia seguinte.                                                 </t>
  </si>
  <si>
    <t xml:space="preserve">(4) Diminuição de 12pb das taxas de Obrigações Alemãs de 9 e 10 anos, aumento entre 7pb e 10pb das taxas de Obrigações Portuguesas a prazos entre 7 e 15 anos e desvalorização de 1% do USD face ao EUR                                   </t>
  </si>
  <si>
    <t xml:space="preserve">(10) Perdas em Bilhetes do Tesouro Português   </t>
  </si>
  <si>
    <t xml:space="preserve">(11) Perdas em Bilhetes do Tesouro Português                                                                                                                                                                                                                   </t>
  </si>
  <si>
    <t xml:space="preserve">(9) Perdas em Dívida Publica Portuguesa            </t>
  </si>
  <si>
    <t xml:space="preserve">(2) Falha de sistemas IT impossibilitando o cálculo do P/L diário                                      </t>
  </si>
  <si>
    <t>(3) Falha de sistemas IT impossibilitando o cálculo do P/L diário</t>
  </si>
  <si>
    <t xml:space="preserve">(4) Perdas em posições cambiais e em certificados                       </t>
  </si>
  <si>
    <t xml:space="preserve">(6) Perdas em posições cambiais e em certificados                         </t>
  </si>
  <si>
    <t xml:space="preserve"> (7) Perdas em posições cambiais e em certificados                              </t>
  </si>
  <si>
    <t xml:space="preserve">(8) Perdas em Futuros sobre Taxa de Juro Alemã e Dívida Publica Portuguesa  </t>
  </si>
  <si>
    <t>1) Perdas em certificados e aumento do spread de crédito da dívida publica portuguesa</t>
  </si>
  <si>
    <t xml:space="preserve"> (5) Perdas em certificados</t>
  </si>
  <si>
    <r>
      <t xml:space="preserve">100,00% </t>
    </r>
    <r>
      <rPr>
        <i/>
        <sz val="9"/>
        <color rgb="FF575756"/>
        <rFont val="FocoMbcp"/>
        <family val="2"/>
      </rPr>
      <t>(default)</t>
    </r>
  </si>
  <si>
    <t>O Governo Português, através do Decreto-Lei n.º 10-J/2020, de 26 de março, instituiu uma moratória dos créditos perante instituições financeiras tendo como objetivo apoiar as famílias e as empresas num contexto adverso de quebra acentuada de rendimentos provocada pela pandemia COVID-19. Esta moratória pública estabelece medidas excecionais de proteção dos créditos das entidades beneficiárias no âmbito da pandemia COVID-19, permitindo diferir o cumprimento das responsabilidades, quando representem créditos assumidos pelas entidades beneficiárias perante o Banco, que não se encontrem vencidos na data de receção da declaração de adesão à moratória pública. 
Com a evolução da crise económica gerada pela pandemia COVID-19, em junho de 2020, o Governo Português alargou o âmbito e o prazo da moratória pública. Assim, o Decreto-Lei n.º 26/2020 introduziu alterações à moratória pública, no que respeita ao prazo de vigência, à data-limite para adesão e ao âmbito dos beneficiários e das operações abrangidas. Com estas alterações, os clientes bancários passaram a beneficiar de uma extensão do prazo de vigência da moratória pública. O prazo da moratória inicialmente fixado em seis meses, até 30 de setembro de 2020, foi prorrogado até 31 de março de 2021. Este novo prazo é aplicável não só às novas moratórias como àquelas que foram subscritas em períodos anteriores ao prolongamento. No âmbito destas alterações foi também fixada uma data-limite para a adesão à moratória pública, podendo ser solicitada até 30 de setembro de 2020.
Com base neste enquadramento, o Banco passou a disponibilizar moratórias de crédito destinadas à proteção, designadamente, de empresas, empresários em nome individual e outros profissionais, instituições particulares de solidariedade social, associações sem fins lucrativos e às demais entidades da economia social, que reúnam os requisitos previstos na lei. A aplicação moratória foi transversal a todos os setores, excetuando o setor financeiro.
No caso dos particulares, estão abrangidos os empréstimos com garantia hipotecária (com multifinalidades, nomeadamente crédito à habitação, incluindo crédito concedido para a aquisição de habitação própria secundária ou com a finalidade de arrendamento), bem como a locação financeira de imóveis e os contratos de crédito aos consumidores com a finalidade de educação, incluindo para formação académica e profissional.
Na sequência da orientação emitida pela Autoridade Bancária Europeia sobre moratórias públicas e privadas aplicadas a operações de crédito no contexto da pandemia COVID-19, a Associação Portuguesa de Bancos disponibilizou o acesso a duas moratórias privadas destinadas a pessoas singulares, residentes ou não residentes em Portugal, sendo uma delas relativa a crédito hipotecário e outra a crédito não hipotecário (v.g., pessoal ou automóvel). No caso do crédito não hipotecário as moratórias contratadas até 30 de junho de 2020 são concedidas por um prazo de 12 meses, contados desde a data da sua contratação. As moratórias que venham a ser contratadas após 30 de junho de 2020 terminarão em 30 de junho de 2021. No caso do crédito hipotecário as moratórias têm duração até 31 de março de 2021.
As referidas moratórias envolvem os pagamentos associados ao crédito incluindo prestações de capital, capital, rendas, juros, comissões e outros encargos.
O Banco não atribui uma perda económica direta associada à concessão das moratórias.</t>
  </si>
  <si>
    <t>Relativamente à moratória legislativa (Decreto-Lei n.º 26/2020), o prazo da moratória foi inicialmente fixado em seis meses, até 30 de setembro de 2020, tendo posteriormente sido prorrogado até 31 de março de 2021. Este novo prazo é aplicável não só às novas moratórias como àquelas que foram subscritas em períodos anteriores ao prolongamento. 
No que respeita à moratória enquadrada no âmbito da Associação Portuguesa de Bancos, no caso do crédito não hipotecário as moratórias contratadas até 30 de junho de 2020 são concedidas por um prazo de 12 meses, contados desde a data da sua contratação e as moratórias que venham a ser contratadas após 30 de junho de 2020 terminarão em 30 de junho de 2021. No caso do crédito hipotecário as moratórias têm duração até 31 de março de 2021.</t>
  </si>
  <si>
    <t>No contexto da epidemia causada pelo novo Coronavírus, o Governo Português criou linhas de apoio à economia que permitem às empresas aceder a crédito para apoiar a tesouraria em condições mais favoráveis. Este apoio tem vindo a ser disponibilizado de forma faseada e distribuído em linhas específicas:
     i)	Linhas com garantia autónoma prestada por Sociedade de Garantia Mútua até 90% (cobertura do Fundo de Contragarantia Mútuo em 100%) no caso do crédito concedido às micro e pequenas empresas (exceção para as Linhas Capitalizar 2018 – Sublinha Covid-19 e Investe RAM Covid-19), bem como da Linha de Apoio ao Sector Social Covid-19;
     ii)	Linhas com garantia autónoma prestada por Sociedade de Garantia Mútua até 80% (cobertura do Fundo de Contragarantia Mútuo em 100%) no caso das empresas de maior dimensão, Linha Capitalizar 2018 – Sublinha Covid-19 e da Linha Investe RAM Covid-19;
     iii)	Linha apenas com bonificação de juros (parcial) no caso da Linha de Apoio ao Setor das Pescas Covid-19.
Em termos setoriais as linhas cobrem um universo muito alargado, abrangendo praticamente todos os setores de atividade económica, estando algumas linhas alocadas a setores específicos.
As linhas que se enquadram nos diversos setores e de acordo com determinada dimensão são as seguintes:
    - Capitalizar 2018 – sublinha COVID-19 – PME e Grandes Empresas - € 400 milhões
    - LINHA DE APOIO À ECONOMIA COVID-19, que inclui as seguintes linhas específicas:
                  a)   Linha Especifica “Covid 19 – Apoio a Empresas da Restauração e similares”– € 600 milhões
                  b)   Linha Especifica “Covid 19 - Apoio a Empresas do Turismo” – € 900 milhões
                  c)   Linha Específica “Covid 19 – Apoio a Agências de Viagem, Animação Turística, Organizadores de Eventos e Similares” - € 200 milhões
                  d)   Linha Especifica “Covid 19 - Apoio à Atividade Económica” – €4.500 milhões,
Nota: Com a assinatura da adenda ao Protocolo, cessam as linhas específicas identificadas de a) a d) e será criada uma Linha específica com plafond de € 400 milhões, destinada a Médias empresas, Small Mid Caps e Mid Caps com garantia autónoma prestada por Sociedade de Garantia Mútua até 80%.
   - COVID MPE: Micro e Pequenas Empresas - € 1.000 milhões
   - COVID Açores: PME e Small Mid Caps - € 150 milhões
   - COVID Apoiar Madeira 2020: Pequenas, Médias e Grandes Empresas - € 20 milhões
   - COVID Investe RAM: PME e Grandes Empresas da Região Autónoma da Madeira - € 100 milhões
   - COVID Sector Social: IPSS e Entidades Privadas sem fins lucrativos equipadas a PME - € 165 milhões
   - COVID Apoio ao Setor das Pescas - € 20 milhões
Para as linhas mais representativas, nomeadamente as quatro linhas específicas integradas nas Linhas de Apoio à Economia COVID-19 e a linha para Micro e Pequenas Empresas, o prazo das operações poderá ir até 6 anos após a contratação da operação, com 18 meses de carência.
As operações de financiamento enquadradas nas linhas de apoio acima referidas destinam-se apenas ao financiamento de necessidades de tesouraria. Deste modo, não podem constituir finalidades destas operações a reestruturação financeira e/ou consolidação de crédito vivo ou a liquidação ou substituição de financiamentos anteriormente acordados com o Banco ou a aquisição de terrenos e outros imóveis em estado de uso, bem como imóveis de uso geral que não possuam já (antes da aquisição) características adequadas às exigências técnicas do processo produtivo da empresa.</t>
  </si>
  <si>
    <r>
      <t xml:space="preserve">De acordo com o disposto no artigo 3º do Regulamento de Execução (UE) nº 1423/2013, divulgamos o modelo das principais características dos instrumentos de fundos próprios principais de nível 1, de fundos próprios adicionais de nível 1 e de fundos próprios de nível 2, emitidos pela instituição e incluídos no apuramento dos rácios de capital </t>
    </r>
    <r>
      <rPr>
        <i/>
        <sz val="9"/>
        <color rgb="FF575756"/>
        <rFont val="FocoMbcp"/>
        <family val="2"/>
      </rPr>
      <t>phased-in</t>
    </r>
    <r>
      <rPr>
        <sz val="9"/>
        <color rgb="FF575756"/>
        <rFont val="FocoMbcp"/>
        <family val="2"/>
      </rPr>
      <t xml:space="preserve"> em 30 de junho de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</si>
</sst>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4" formatCode="#,##0\ "/>
    <numFmt numFmtId="165" formatCode="##,##0.0_)"/>
    <numFmt numFmtId="166" formatCode="0_)"/>
    <numFmt numFmtId="167" formatCode="_ &quot;Fr.&quot;\ * #,##0_ ;_ &quot;Fr.&quot;\ * \-#,##0_ ;_ &quot;Fr.&quot;\ * &quot;-&quot;_ ;_ @_ "/>
    <numFmt numFmtId="168" formatCode="_ &quot;Fr.&quot;\ * #,##0.00_ ;_ &quot;Fr.&quot;\ * \-#,##0.00_ ;_ &quot;Fr.&quot;\ * &quot;-&quot;??_ ;_ @_ "/>
    <numFmt numFmtId="169" formatCode="General_)"/>
    <numFmt numFmtId="170" formatCode="00"/>
    <numFmt numFmtId="171" formatCode="#,##0\ \ \ "/>
    <numFmt numFmtId="172" formatCode="#,##0\ \ "/>
    <numFmt numFmtId="173" formatCode="0.0%"/>
    <numFmt numFmtId="174" formatCode="dd/mm/yyyy;@"/>
    <numFmt numFmtId="175" formatCode="#,##0;\(#,##0\);&quot;–&quot;"/>
    <numFmt numFmtId="176" formatCode="&quot;R$&quot;#,##0.00"/>
    <numFmt numFmtId="177" formatCode="&quot;Esc.&quot;#,##0.00"/>
    <numFmt numFmtId="178" formatCode="&quot;Z$&quot;#,##0.00"/>
    <numFmt numFmtId="179" formatCode="&quot;$&quot;#,##0.00"/>
    <numFmt numFmtId="180" formatCode="#,#00"/>
    <numFmt numFmtId="181" formatCode="[$-409]yyyy\-mm\-dd"/>
    <numFmt numFmtId="182" formatCode="_(* #,##0_);_(* \(#,##0\);_(* &quot;–&quot;_);_(@_)"/>
    <numFmt numFmtId="183" formatCode="_(* #,##0_);_(* \(#,##0\);_(* &quot; - &quot;_);_(@_)"/>
  </numFmts>
  <fonts count="170">
    <font>
      <sz val="10"/>
      <name val="Arial"/>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b/>
      <sz val="9"/>
      <color rgb="FFD1005D"/>
      <name val="FocoMbcp"/>
      <family val="2"/>
    </font>
    <font>
      <sz val="9"/>
      <name val="FocoMbcp"/>
      <family val="2"/>
    </font>
    <font>
      <b/>
      <sz val="9"/>
      <color indexed="9"/>
      <name val="FocoMbcp"/>
      <family val="2"/>
    </font>
    <font>
      <sz val="7"/>
      <color rgb="FF575756"/>
      <name val="FocoMbcp Light"/>
      <family val="2"/>
    </font>
    <font>
      <b/>
      <sz val="8"/>
      <color rgb="FF575756"/>
      <name val="FocoMbcp"/>
      <family val="2"/>
    </font>
    <font>
      <b/>
      <sz val="8"/>
      <color rgb="FFD1005D"/>
      <name val="FocoMbcp"/>
      <family val="2"/>
    </font>
    <font>
      <sz val="10"/>
      <name val="Arial"/>
      <family val="2"/>
    </font>
    <font>
      <sz val="8"/>
      <color rgb="FF575756"/>
      <name val="FocoMbcp Light"/>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b/>
      <sz val="10"/>
      <name val="Arial"/>
      <family val="2"/>
    </font>
    <font>
      <sz val="9"/>
      <color rgb="FFCD0067"/>
      <name val="FocoMbcp"/>
      <family val="2"/>
    </font>
    <font>
      <b/>
      <sz val="10"/>
      <color indexed="9"/>
      <name val="FocoMbcp"/>
      <family val="2"/>
    </font>
    <font>
      <sz val="10"/>
      <color indexed="9"/>
      <name val="FocoMbcp"/>
      <family val="2"/>
    </font>
    <font>
      <sz val="10"/>
      <name val="FocoMbcp"/>
      <family val="2"/>
    </font>
    <font>
      <b/>
      <sz val="8"/>
      <color rgb="FFCD0067"/>
      <name val="FocoMbcp"/>
      <family val="2"/>
    </font>
    <font>
      <b/>
      <sz val="10"/>
      <color indexed="10"/>
      <name val="FocoMbcp"/>
      <family val="2"/>
    </font>
    <font>
      <b/>
      <sz val="9"/>
      <color rgb="FFCD0067"/>
      <name val="FocoMbcp"/>
      <family val="2"/>
    </font>
    <font>
      <sz val="8"/>
      <color theme="1" tint="0.34998626667073579"/>
      <name val="FocoMbcp Light"/>
      <family val="2"/>
    </font>
    <font>
      <sz val="9"/>
      <color theme="1" tint="0.34998626667073579"/>
      <name val="FocoMbcp"/>
      <family val="2"/>
    </font>
    <font>
      <sz val="7"/>
      <color theme="1" tint="0.249977111117893"/>
      <name val="FocoMbcp Light"/>
      <family val="2"/>
    </font>
    <font>
      <sz val="8"/>
      <name val="FocoMbcp"/>
      <family val="2"/>
    </font>
    <font>
      <sz val="8"/>
      <name val="FocoMbcp Light"/>
      <family val="2"/>
    </font>
    <font>
      <b/>
      <sz val="7.5"/>
      <color indexed="9"/>
      <name val="FocoMbcp"/>
      <family val="2"/>
    </font>
    <font>
      <sz val="7"/>
      <color theme="1" tint="0.34998626667073579"/>
      <name val="FocoMbcp Light"/>
      <family val="2"/>
    </font>
    <font>
      <b/>
      <sz val="7.5"/>
      <color rgb="FF575756"/>
      <name val="FocoMbcp"/>
      <family val="2"/>
    </font>
    <font>
      <sz val="8"/>
      <color rgb="FF575756"/>
      <name val="FocoMbcp"/>
      <family val="2"/>
    </font>
    <font>
      <b/>
      <sz val="7"/>
      <color rgb="FF575756"/>
      <name val="FocoMbcp"/>
      <family val="2"/>
    </font>
    <font>
      <sz val="8"/>
      <color theme="1" tint="0.249977111117893"/>
      <name val="FocoMbcp"/>
      <family val="2"/>
    </font>
    <font>
      <b/>
      <i/>
      <sz val="8"/>
      <color rgb="FF575756"/>
      <name val="FocoMbcp"/>
      <family val="2"/>
    </font>
    <font>
      <sz val="9"/>
      <color rgb="FF575756"/>
      <name val="FocoMbcp"/>
      <family val="2"/>
    </font>
    <font>
      <b/>
      <sz val="8"/>
      <color indexed="9"/>
      <name val="FocoMbcp"/>
      <family val="2"/>
    </font>
    <font>
      <sz val="8"/>
      <color rgb="FFCD0067"/>
      <name val="FocoMbcp"/>
      <family val="2"/>
    </font>
    <font>
      <sz val="8"/>
      <color rgb="FFD1005D"/>
      <name val="FocoMbcp"/>
      <family val="2"/>
    </font>
    <font>
      <i/>
      <sz val="8"/>
      <color rgb="FF575756"/>
      <name val="FocoMbcp"/>
      <family val="2"/>
    </font>
    <font>
      <sz val="8"/>
      <color rgb="FFFF0000"/>
      <name val="FocoMbcp"/>
      <family val="2"/>
    </font>
    <font>
      <vertAlign val="superscript"/>
      <sz val="9"/>
      <name val="FocoMbcp"/>
      <family val="2"/>
    </font>
    <font>
      <sz val="7"/>
      <name val="FocoMbcp"/>
      <family val="2"/>
    </font>
    <font>
      <b/>
      <sz val="9"/>
      <name val="FocoMbcp"/>
      <family val="2"/>
    </font>
    <font>
      <b/>
      <sz val="9"/>
      <color rgb="FF575756"/>
      <name val="FocoMbcp"/>
      <family val="2"/>
    </font>
    <font>
      <sz val="8"/>
      <color theme="1" tint="0.34998626667073579"/>
      <name val="FocoMbcp"/>
      <family val="2"/>
    </font>
    <font>
      <vertAlign val="superscript"/>
      <sz val="9"/>
      <color theme="1" tint="0.249977111117893"/>
      <name val="FocoMbcp"/>
      <family val="2"/>
    </font>
    <font>
      <sz val="9"/>
      <color theme="1" tint="0.249977111117893"/>
      <name val="FocoMbcp"/>
      <family val="2"/>
    </font>
    <font>
      <sz val="8"/>
      <color theme="1"/>
      <name val="FocoMbcp"/>
      <family val="2"/>
    </font>
    <font>
      <sz val="10"/>
      <color rgb="FF000000"/>
      <name val="Trebuchet MS"/>
      <family val="2"/>
    </font>
    <font>
      <sz val="7"/>
      <color rgb="FF575756"/>
      <name val="Tahoma"/>
      <family val="2"/>
    </font>
    <font>
      <sz val="11"/>
      <color rgb="FF575756"/>
      <name val="FocoMbcp"/>
      <family val="2"/>
    </font>
    <font>
      <vertAlign val="superscript"/>
      <sz val="8"/>
      <color rgb="FF575756"/>
      <name val="FocoMbcp"/>
      <family val="2"/>
    </font>
    <font>
      <sz val="11"/>
      <name val="Arial"/>
      <family val="2"/>
    </font>
    <font>
      <sz val="10"/>
      <name val="Arial"/>
      <family val="2"/>
    </font>
    <font>
      <b/>
      <sz val="11"/>
      <color rgb="FFD1005D"/>
      <name val="FocoMbcp"/>
      <family val="2"/>
    </font>
    <font>
      <b/>
      <sz val="10"/>
      <color rgb="FFD1005D"/>
      <name val="FocoMbcp"/>
      <family val="2"/>
    </font>
    <font>
      <b/>
      <sz val="10"/>
      <color rgb="FF575756"/>
      <name val="FocoMbcp"/>
      <family val="2"/>
    </font>
    <font>
      <b/>
      <sz val="11"/>
      <color theme="0"/>
      <name val="FocoMbcp"/>
      <family val="2"/>
    </font>
    <font>
      <sz val="11"/>
      <name val="FocoMbcp"/>
      <family val="2"/>
    </font>
    <font>
      <sz val="9"/>
      <color rgb="FF575756"/>
      <name val="FocoMbcp Light"/>
      <family val="2"/>
    </font>
    <font>
      <sz val="9"/>
      <color theme="1" tint="0.34998626667073579"/>
      <name val="FocoMbcp Light"/>
      <family val="2"/>
    </font>
    <font>
      <sz val="10"/>
      <color rgb="FFD1005D"/>
      <name val="FocoMbcp"/>
      <family val="2"/>
    </font>
    <font>
      <b/>
      <sz val="8"/>
      <name val="FocoMbcp"/>
      <family val="2"/>
    </font>
    <font>
      <sz val="10"/>
      <name val="Times New Roman"/>
      <family val="1"/>
    </font>
    <font>
      <b/>
      <i/>
      <sz val="11"/>
      <color rgb="FFD1005D"/>
      <name val="FocoMbcp"/>
      <family val="2"/>
    </font>
    <font>
      <sz val="12"/>
      <color rgb="FF0000FF"/>
      <name val="FocoMbcp"/>
      <family val="2"/>
    </font>
    <font>
      <b/>
      <i/>
      <sz val="9"/>
      <color rgb="FF575756"/>
      <name val="FocoMbcp"/>
      <family val="2"/>
    </font>
    <font>
      <vertAlign val="superscript"/>
      <sz val="9"/>
      <color rgb="FF575756"/>
      <name val="FocoMbcp"/>
      <family val="2"/>
    </font>
    <font>
      <sz val="8"/>
      <color rgb="FFB50D5C"/>
      <name val="FocoMbcp"/>
      <family val="2"/>
    </font>
    <font>
      <sz val="10"/>
      <name val="Arial Rounded MT Bold"/>
      <family val="2"/>
    </font>
    <font>
      <sz val="7"/>
      <color rgb="FF575756"/>
      <name val="FocoMbcp"/>
      <family val="2"/>
    </font>
    <font>
      <i/>
      <sz val="8"/>
      <color rgb="FFFF0000"/>
      <name val="FocoMbcp"/>
      <family val="2"/>
    </font>
    <font>
      <sz val="11"/>
      <color theme="1" tint="0.34998626667073579"/>
      <name val="Calibri"/>
      <family val="2"/>
      <scheme val="minor"/>
    </font>
    <font>
      <sz val="11"/>
      <color rgb="FFB50D5C"/>
      <name val="Calibri"/>
      <family val="2"/>
      <scheme val="minor"/>
    </font>
    <font>
      <b/>
      <sz val="11"/>
      <color rgb="FFB50D5C"/>
      <name val="Calibri"/>
      <family val="2"/>
      <scheme val="minor"/>
    </font>
    <font>
      <sz val="11"/>
      <color theme="1" tint="0.34998626667073579"/>
      <name val="FocoMbcp"/>
      <family val="2"/>
    </font>
    <font>
      <sz val="11"/>
      <color rgb="FFD1005D"/>
      <name val="Trebuchet MS"/>
      <family val="2"/>
    </font>
    <font>
      <sz val="11"/>
      <color theme="1"/>
      <name val="Calibri"/>
      <family val="2"/>
      <scheme val="minor"/>
    </font>
    <font>
      <sz val="10"/>
      <color indexed="12"/>
      <name val="Times New Roman"/>
      <family val="1"/>
    </font>
    <font>
      <sz val="11"/>
      <color indexed="8"/>
      <name val="Calibri"/>
      <family val="2"/>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u/>
      <sz val="10"/>
      <color rgb="FFD1005D"/>
      <name val="FocoMbcp"/>
      <family val="2"/>
    </font>
    <font>
      <u/>
      <sz val="10"/>
      <color rgb="FFD1005D"/>
      <name val="Arial"/>
      <family val="2"/>
    </font>
    <font>
      <b/>
      <sz val="10"/>
      <color theme="1" tint="0.34998626667073579"/>
      <name val="FocoMbcp"/>
      <family val="2"/>
    </font>
    <font>
      <sz val="11"/>
      <color rgb="FF000000"/>
      <name val="Trebuchet MS"/>
      <family val="2"/>
    </font>
    <font>
      <sz val="11"/>
      <color rgb="FFD1005D"/>
      <name val="FocoMbcp"/>
      <family val="2"/>
    </font>
    <font>
      <b/>
      <sz val="8"/>
      <color rgb="FF575756"/>
      <name val="Trebuchet MS"/>
      <family val="2"/>
    </font>
    <font>
      <b/>
      <sz val="4"/>
      <color rgb="FF575756"/>
      <name val="FocoMbcp"/>
      <family val="2"/>
    </font>
    <font>
      <vertAlign val="superscript"/>
      <sz val="10"/>
      <color rgb="FF575756"/>
      <name val="FocoMbcp"/>
      <family val="2"/>
    </font>
    <font>
      <sz val="10"/>
      <color rgb="FF575756"/>
      <name val="FocoMbcp"/>
      <family val="2"/>
    </font>
    <font>
      <sz val="10"/>
      <color rgb="FF575756"/>
      <name val="Arial"/>
      <family val="2"/>
    </font>
    <font>
      <b/>
      <sz val="22"/>
      <color rgb="FFD1005D"/>
      <name val="FocoMbcp"/>
      <family val="2"/>
    </font>
    <font>
      <b/>
      <sz val="14"/>
      <color rgb="FFD1005D"/>
      <name val="FocoMbcp"/>
      <family val="2"/>
    </font>
    <font>
      <b/>
      <sz val="16"/>
      <color rgb="FFD1005D"/>
      <name val="FocoMbcp"/>
      <family val="2"/>
    </font>
    <font>
      <sz val="10"/>
      <color indexed="8"/>
      <name val="Helvetica Neue"/>
    </font>
    <font>
      <b/>
      <sz val="8.5"/>
      <name val="FocoMbcp"/>
      <family val="2"/>
    </font>
    <font>
      <sz val="12"/>
      <name val="FocoMbcp"/>
      <family val="2"/>
    </font>
    <font>
      <vertAlign val="superscript"/>
      <sz val="8"/>
      <name val="FocoMbcp"/>
      <family val="2"/>
    </font>
    <font>
      <b/>
      <strike/>
      <sz val="8"/>
      <color rgb="FF575756"/>
      <name val="FocoMbcp"/>
      <family val="2"/>
    </font>
    <font>
      <b/>
      <sz val="8.5"/>
      <color rgb="FFD1005D"/>
      <name val="FocoMbcp"/>
      <family val="2"/>
    </font>
    <font>
      <b/>
      <vertAlign val="superscript"/>
      <sz val="8"/>
      <color rgb="FFD1005D"/>
      <name val="FocoMbcp"/>
      <family val="2"/>
    </font>
    <font>
      <sz val="8"/>
      <color theme="1" tint="0.14999847407452621"/>
      <name val="FocoMbcp Light"/>
      <family val="2"/>
    </font>
    <font>
      <sz val="10"/>
      <color theme="1" tint="0.14999847407452621"/>
      <name val="Arial"/>
      <family val="2"/>
    </font>
    <font>
      <sz val="8"/>
      <color theme="1" tint="0.249977111117893"/>
      <name val="FocoMbcp Light"/>
      <family val="2"/>
    </font>
    <font>
      <b/>
      <sz val="8"/>
      <color rgb="FFCD0067"/>
      <name val="FocoMbcp Light"/>
      <family val="2"/>
    </font>
    <font>
      <i/>
      <sz val="8"/>
      <color theme="1" tint="0.249977111117893"/>
      <name val="FocoMbcp Light"/>
      <family val="2"/>
    </font>
    <font>
      <i/>
      <sz val="9"/>
      <color rgb="FF575756"/>
      <name val="FocoMbcp"/>
      <family val="2"/>
    </font>
    <font>
      <vertAlign val="superscript"/>
      <sz val="8"/>
      <color theme="1" tint="0.249977111117893"/>
      <name val="FocoMbcp Light"/>
      <family val="2"/>
    </font>
    <font>
      <b/>
      <sz val="8"/>
      <color rgb="FFFF0000"/>
      <name val="Trebuchet MS"/>
      <family val="2"/>
    </font>
    <font>
      <i/>
      <sz val="8.5"/>
      <color rgb="FF575756"/>
      <name val="FocoMbcp"/>
      <family val="2"/>
    </font>
    <font>
      <sz val="9"/>
      <color rgb="FFD1005D"/>
      <name val="FocoMbcp"/>
      <family val="2"/>
    </font>
    <font>
      <b/>
      <sz val="9"/>
      <color theme="0"/>
      <name val="FocoMbcp"/>
      <family val="2"/>
    </font>
    <font>
      <i/>
      <sz val="12"/>
      <color rgb="FF575756"/>
      <name val="Calibri Light"/>
      <family val="2"/>
    </font>
    <font>
      <i/>
      <sz val="12"/>
      <color rgb="FF00B050"/>
      <name val="Calibri Light"/>
      <family val="2"/>
    </font>
    <font>
      <i/>
      <sz val="12"/>
      <color rgb="FF2E75B6"/>
      <name val="Calibri Light"/>
      <family val="2"/>
    </font>
    <font>
      <i/>
      <sz val="12"/>
      <name val="Calibri Light"/>
      <family val="2"/>
    </font>
    <font>
      <b/>
      <sz val="10"/>
      <color theme="0"/>
      <name val="FocoMbcp"/>
      <family val="2"/>
    </font>
  </fonts>
  <fills count="43">
    <fill>
      <patternFill patternType="none"/>
    </fill>
    <fill>
      <patternFill patternType="gray125"/>
    </fill>
    <fill>
      <patternFill patternType="solid">
        <fgColor theme="0"/>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theme="0"/>
        <bgColor rgb="FF000000"/>
      </patternFill>
    </fill>
    <fill>
      <patternFill patternType="solid">
        <fgColor rgb="FFFFFFFF"/>
        <bgColor rgb="FF000000"/>
      </patternFill>
    </fill>
    <fill>
      <patternFill patternType="solid">
        <fgColor rgb="FFD9D9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5" tint="0.79998168889431442"/>
        <bgColor indexed="64"/>
      </patternFill>
    </fill>
    <fill>
      <patternFill patternType="solid">
        <fgColor rgb="FFD1005D"/>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0" tint="-0.249977111117893"/>
        <bgColor indexed="64"/>
      </patternFill>
    </fill>
  </fills>
  <borders count="97">
    <border>
      <left/>
      <right/>
      <top/>
      <bottom/>
      <diagonal/>
    </border>
    <border>
      <left/>
      <right/>
      <top style="dotted">
        <color rgb="FFD1005D"/>
      </top>
      <bottom/>
      <diagonal/>
    </border>
    <border>
      <left/>
      <right/>
      <top style="dotted">
        <color rgb="FFD1005D"/>
      </top>
      <bottom style="thin">
        <color rgb="FFD1005D"/>
      </bottom>
      <diagonal/>
    </border>
    <border>
      <left/>
      <right/>
      <top/>
      <bottom style="thin">
        <color rgb="FFD1005D"/>
      </bottom>
      <diagonal/>
    </border>
    <border>
      <left/>
      <right/>
      <top/>
      <bottom style="thin">
        <color rgb="FFBFBFBF"/>
      </bottom>
      <diagonal/>
    </border>
    <border>
      <left/>
      <right/>
      <top style="thin">
        <color rgb="FFBFBFBF"/>
      </top>
      <bottom style="thin">
        <color rgb="FFBFBFBF"/>
      </bottom>
      <diagonal/>
    </border>
    <border>
      <left/>
      <right/>
      <top style="thin">
        <color rgb="FFBFBFBF"/>
      </top>
      <bottom style="thick">
        <color rgb="FFD1005D"/>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thin">
        <color rgb="FFBFBFBF"/>
      </top>
      <bottom style="thin">
        <color rgb="FFD1005D"/>
      </bottom>
      <diagonal/>
    </border>
    <border>
      <left/>
      <right/>
      <top/>
      <bottom style="thick">
        <color rgb="FFD1005D"/>
      </bottom>
      <diagonal/>
    </border>
    <border>
      <left/>
      <right/>
      <top style="dotted">
        <color rgb="FFCD0067"/>
      </top>
      <bottom style="thin">
        <color rgb="FFCD0067"/>
      </bottom>
      <diagonal/>
    </border>
    <border>
      <left/>
      <right/>
      <top style="thin">
        <color rgb="FFD1005D"/>
      </top>
      <bottom style="thin">
        <color rgb="FFD1005D"/>
      </bottom>
      <diagonal/>
    </border>
    <border>
      <left/>
      <right/>
      <top/>
      <bottom style="dotted">
        <color rgb="FFD1005D"/>
      </bottom>
      <diagonal/>
    </border>
    <border>
      <left/>
      <right/>
      <top style="thick">
        <color rgb="FFD1005D"/>
      </top>
      <bottom/>
      <diagonal/>
    </border>
    <border>
      <left/>
      <right/>
      <top style="thin">
        <color rgb="FFD1005D"/>
      </top>
      <bottom style="thin">
        <color rgb="FFBFBFBF"/>
      </bottom>
      <diagonal/>
    </border>
    <border>
      <left/>
      <right/>
      <top style="thin">
        <color rgb="FFD1005D"/>
      </top>
      <bottom/>
      <diagonal/>
    </border>
    <border>
      <left/>
      <right/>
      <top style="thin">
        <color rgb="FFBFBFBF"/>
      </top>
      <bottom/>
      <diagonal/>
    </border>
    <border>
      <left/>
      <right/>
      <top style="thin">
        <color rgb="FFBFBFBF"/>
      </top>
      <bottom style="thick">
        <color rgb="FFB50D5C"/>
      </bottom>
      <diagonal/>
    </border>
    <border>
      <left/>
      <right/>
      <top style="thick">
        <color rgb="FFB50D5C"/>
      </top>
      <bottom/>
      <diagonal/>
    </border>
    <border>
      <left/>
      <right/>
      <top style="thin">
        <color rgb="FFD1005D"/>
      </top>
      <bottom style="thick">
        <color rgb="FFD1005D"/>
      </bottom>
      <diagonal/>
    </border>
    <border>
      <left/>
      <right/>
      <top style="dotted">
        <color rgb="FFB50D5C"/>
      </top>
      <bottom style="thin">
        <color rgb="FFB50D5C"/>
      </bottom>
      <diagonal/>
    </border>
    <border>
      <left/>
      <right/>
      <top/>
      <bottom style="medium">
        <color theme="1" tint="0.34998626667073579"/>
      </bottom>
      <diagonal/>
    </border>
    <border>
      <left/>
      <right/>
      <top/>
      <bottom style="medium">
        <color rgb="FFD1005D"/>
      </bottom>
      <diagonal/>
    </border>
    <border>
      <left/>
      <right/>
      <top style="medium">
        <color rgb="FFD1005D"/>
      </top>
      <bottom style="thin">
        <color theme="0" tint="-0.24994659260841701"/>
      </bottom>
      <diagonal/>
    </border>
    <border>
      <left style="hair">
        <color rgb="FFD1005D"/>
      </left>
      <right/>
      <top/>
      <bottom style="thin">
        <color rgb="FFD1005D"/>
      </bottom>
      <diagonal/>
    </border>
    <border>
      <left style="hair">
        <color rgb="FFD1005D"/>
      </left>
      <right/>
      <top/>
      <bottom style="thin">
        <color rgb="FFBFBFBF"/>
      </bottom>
      <diagonal/>
    </border>
    <border>
      <left style="hair">
        <color rgb="FFD1005D"/>
      </left>
      <right/>
      <top style="thin">
        <color rgb="FFBFBFBF"/>
      </top>
      <bottom style="thick">
        <color rgb="FFD1005D"/>
      </bottom>
      <diagonal/>
    </border>
    <border>
      <left/>
      <right style="hair">
        <color rgb="FFD1005D"/>
      </right>
      <top style="thin">
        <color rgb="FFD1005D"/>
      </top>
      <bottom style="thin">
        <color rgb="FFD1005D"/>
      </bottom>
      <diagonal/>
    </border>
    <border>
      <left style="hair">
        <color rgb="FFD1005D"/>
      </left>
      <right/>
      <top style="thin">
        <color rgb="FFD1005D"/>
      </top>
      <bottom/>
      <diagonal/>
    </border>
    <border>
      <left style="hair">
        <color rgb="FFD1005D"/>
      </left>
      <right style="hair">
        <color rgb="FFD1005D"/>
      </right>
      <top style="thin">
        <color rgb="FFD1005D"/>
      </top>
      <bottom/>
      <diagonal/>
    </border>
    <border>
      <left style="hair">
        <color rgb="FFD1005D"/>
      </left>
      <right style="hair">
        <color rgb="FFD1005D"/>
      </right>
      <top/>
      <bottom style="thin">
        <color rgb="FFD1005D"/>
      </bottom>
      <diagonal/>
    </border>
    <border>
      <left style="hair">
        <color rgb="FFD1005D"/>
      </left>
      <right style="hair">
        <color rgb="FFD1005D"/>
      </right>
      <top/>
      <bottom style="thin">
        <color rgb="FFBFBFBF"/>
      </bottom>
      <diagonal/>
    </border>
    <border>
      <left style="hair">
        <color rgb="FFD1005D"/>
      </left>
      <right style="hair">
        <color rgb="FFD1005D"/>
      </right>
      <top style="thin">
        <color rgb="FFBFBFBF"/>
      </top>
      <bottom style="thick">
        <color rgb="FFD1005D"/>
      </bottom>
      <diagonal/>
    </border>
    <border>
      <left style="hair">
        <color rgb="FFD1005D"/>
      </left>
      <right style="hair">
        <color rgb="FFD1005D"/>
      </right>
      <top style="thin">
        <color rgb="FFD1005D"/>
      </top>
      <bottom style="thin">
        <color rgb="FFD1005D"/>
      </bottom>
      <diagonal/>
    </border>
    <border>
      <left/>
      <right/>
      <top style="thin">
        <color rgb="FFD1005D"/>
      </top>
      <bottom style="medium">
        <color rgb="FFD1005D"/>
      </bottom>
      <diagonal/>
    </border>
    <border>
      <left/>
      <right style="hair">
        <color rgb="FFD1005D"/>
      </right>
      <top style="thin">
        <color rgb="FFD1005D"/>
      </top>
      <bottom/>
      <diagonal/>
    </border>
    <border>
      <left/>
      <right/>
      <top style="hair">
        <color rgb="FFD1005D"/>
      </top>
      <bottom style="thin">
        <color rgb="FFD1005D"/>
      </bottom>
      <diagonal/>
    </border>
    <border>
      <left/>
      <right/>
      <top style="thin">
        <color rgb="FFBFBFBF"/>
      </top>
      <bottom style="medium">
        <color rgb="FFD1005D"/>
      </bottom>
      <diagonal/>
    </border>
    <border>
      <left style="hair">
        <color rgb="FFD1005D"/>
      </left>
      <right/>
      <top style="thin">
        <color rgb="FFD1005D"/>
      </top>
      <bottom style="thin">
        <color rgb="FFD1005D"/>
      </bottom>
      <diagonal/>
    </border>
    <border>
      <left style="hair">
        <color rgb="FFD1005D"/>
      </left>
      <right style="hair">
        <color rgb="FFD1005D"/>
      </right>
      <top/>
      <bottom/>
      <diagonal/>
    </border>
    <border>
      <left style="hair">
        <color rgb="FFBFBFBF"/>
      </left>
      <right/>
      <top/>
      <bottom style="thin">
        <color rgb="FFD1005D"/>
      </bottom>
      <diagonal/>
    </border>
    <border>
      <left style="hair">
        <color rgb="FFBFBFBF"/>
      </left>
      <right/>
      <top style="thin">
        <color rgb="FFD1005D"/>
      </top>
      <bottom style="thin">
        <color rgb="FFD1005D"/>
      </bottom>
      <diagonal/>
    </border>
    <border>
      <left style="hair">
        <color rgb="FFBFBFBF"/>
      </left>
      <right style="hair">
        <color rgb="FFBFBFBF"/>
      </right>
      <top style="thin">
        <color rgb="FFD1005D"/>
      </top>
      <bottom/>
      <diagonal/>
    </border>
    <border>
      <left style="hair">
        <color rgb="FFBFBFBF"/>
      </left>
      <right style="hair">
        <color rgb="FFBFBFBF"/>
      </right>
      <top/>
      <bottom style="thin">
        <color rgb="FFD1005D"/>
      </bottom>
      <diagonal/>
    </border>
    <border>
      <left style="hair">
        <color rgb="FFBFBFBF"/>
      </left>
      <right style="hair">
        <color rgb="FFBFBFBF"/>
      </right>
      <top/>
      <bottom style="thin">
        <color rgb="FFBFBFBF"/>
      </bottom>
      <diagonal/>
    </border>
    <border>
      <left style="hair">
        <color rgb="FFBFBFBF"/>
      </left>
      <right style="hair">
        <color rgb="FFBFBFBF"/>
      </right>
      <top style="thin">
        <color rgb="FFBFBFBF"/>
      </top>
      <bottom style="thin">
        <color rgb="FFBFBFBF"/>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right/>
      <top style="hair">
        <color rgb="FFD1005D"/>
      </top>
      <bottom/>
      <diagonal/>
    </border>
    <border>
      <left style="hair">
        <color rgb="FFBFBFBF"/>
      </left>
      <right style="hair">
        <color rgb="FFBFBFBF"/>
      </right>
      <top style="thin">
        <color rgb="FFD1005D"/>
      </top>
      <bottom style="thick">
        <color rgb="FFD1005D"/>
      </bottom>
      <diagonal/>
    </border>
    <border>
      <left/>
      <right/>
      <top style="thin">
        <color rgb="FFD1005D"/>
      </top>
      <bottom style="thin">
        <color rgb="FFC00000"/>
      </bottom>
      <diagonal/>
    </border>
    <border>
      <left/>
      <right/>
      <top style="thin">
        <color rgb="FFB5005B"/>
      </top>
      <bottom/>
      <diagonal/>
    </border>
    <border>
      <left/>
      <right/>
      <top style="thin">
        <color theme="0" tint="-0.24994659260841701"/>
      </top>
      <bottom style="thick">
        <color rgb="FFD1005D"/>
      </bottom>
      <diagonal/>
    </border>
    <border>
      <left style="hair">
        <color rgb="FF575756"/>
      </left>
      <right/>
      <top/>
      <bottom/>
      <diagonal/>
    </border>
    <border>
      <left/>
      <right style="hair">
        <color rgb="FF575756"/>
      </right>
      <top/>
      <bottom/>
      <diagonal/>
    </border>
    <border>
      <left/>
      <right style="hair">
        <color rgb="FF575756"/>
      </right>
      <top/>
      <bottom style="thin">
        <color rgb="FFD1005D"/>
      </bottom>
      <diagonal/>
    </border>
    <border>
      <left/>
      <right style="hair">
        <color rgb="FF575756"/>
      </right>
      <top style="thin">
        <color rgb="FFD1005D"/>
      </top>
      <bottom style="thick">
        <color rgb="FFD1005D"/>
      </bottom>
      <diagonal/>
    </border>
    <border>
      <left/>
      <right style="hair">
        <color rgb="FF575756"/>
      </right>
      <top style="thin">
        <color rgb="FFD1005D"/>
      </top>
      <bottom/>
      <diagonal/>
    </border>
    <border>
      <left style="hair">
        <color rgb="FF575756"/>
      </left>
      <right/>
      <top style="dotted">
        <color rgb="FFD1005D"/>
      </top>
      <bottom/>
      <diagonal/>
    </border>
    <border>
      <left/>
      <right style="hair">
        <color rgb="FF575756"/>
      </right>
      <top style="dotted">
        <color rgb="FFD1005D"/>
      </top>
      <bottom/>
      <diagonal/>
    </border>
    <border>
      <left style="hair">
        <color rgb="FFD1005D"/>
      </left>
      <right/>
      <top/>
      <bottom/>
      <diagonal/>
    </border>
    <border>
      <left/>
      <right style="hair">
        <color rgb="FFD1005D"/>
      </right>
      <top style="thin">
        <color rgb="FFD1005D"/>
      </top>
      <bottom style="thin">
        <color rgb="FFBFBFBF"/>
      </bottom>
      <diagonal/>
    </border>
    <border>
      <left style="hair">
        <color rgb="FFD1005D"/>
      </left>
      <right style="hair">
        <color rgb="FFD1005D"/>
      </right>
      <top style="thin">
        <color rgb="FFD1005D"/>
      </top>
      <bottom style="thin">
        <color rgb="FFBFBFBF"/>
      </bottom>
      <diagonal/>
    </border>
    <border>
      <left/>
      <right style="hair">
        <color rgb="FFD1005D"/>
      </right>
      <top/>
      <bottom style="thin">
        <color rgb="FFD1005D"/>
      </bottom>
      <diagonal/>
    </border>
    <border>
      <left/>
      <right style="hair">
        <color rgb="FFD1005D"/>
      </right>
      <top style="thin">
        <color rgb="FFBFBFBF"/>
      </top>
      <bottom style="thick">
        <color rgb="FFD1005D"/>
      </bottom>
      <diagonal/>
    </border>
    <border>
      <left/>
      <right/>
      <top style="thin">
        <color theme="0" tint="-0.14996795556505021"/>
      </top>
      <bottom style="thin">
        <color theme="0" tint="-0.14996795556505021"/>
      </bottom>
      <diagonal/>
    </border>
    <border>
      <left/>
      <right/>
      <top style="medium">
        <color rgb="FFD1005D"/>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rgb="FFBFBFBF"/>
      </top>
      <bottom style="thin">
        <color theme="0" tint="-0.24994659260841701"/>
      </bottom>
      <diagonal/>
    </border>
    <border>
      <left/>
      <right style="thin">
        <color theme="0" tint="-0.24994659260841701"/>
      </right>
      <top style="thin">
        <color rgb="FFBFBFBF"/>
      </top>
      <bottom style="thin">
        <color theme="0" tint="-0.24994659260841701"/>
      </bottom>
      <diagonal/>
    </border>
    <border>
      <left style="hair">
        <color rgb="FF575756"/>
      </left>
      <right/>
      <top/>
      <bottom style="thin">
        <color rgb="FFD1005D"/>
      </bottom>
      <diagonal/>
    </border>
    <border>
      <left/>
      <right style="hair">
        <color rgb="FFD1005D"/>
      </right>
      <top style="thin">
        <color theme="0" tint="-0.24994659260841701"/>
      </top>
      <bottom style="thin">
        <color theme="0" tint="-0.24994659260841701"/>
      </bottom>
      <diagonal/>
    </border>
    <border>
      <left style="hair">
        <color rgb="FFD1005D"/>
      </left>
      <right style="hair">
        <color rgb="FFD1005D"/>
      </right>
      <top style="thin">
        <color theme="0" tint="-0.24994659260841701"/>
      </top>
      <bottom style="thin">
        <color theme="0" tint="-0.24994659260841701"/>
      </bottom>
      <diagonal/>
    </border>
    <border>
      <left/>
      <right style="hair">
        <color rgb="FFD1005D"/>
      </right>
      <top/>
      <bottom/>
      <diagonal/>
    </border>
    <border>
      <left/>
      <right style="hair">
        <color rgb="FFD1005D"/>
      </right>
      <top style="thin">
        <color rgb="FFD1005D"/>
      </top>
      <bottom style="thin">
        <color theme="0" tint="-0.24994659260841701"/>
      </bottom>
      <diagonal/>
    </border>
    <border>
      <left style="hair">
        <color rgb="FFD1005D"/>
      </left>
      <right style="hair">
        <color rgb="FFD1005D"/>
      </right>
      <top style="thin">
        <color rgb="FFD1005D"/>
      </top>
      <bottom style="thin">
        <color theme="0" tint="-0.24994659260841701"/>
      </bottom>
      <diagonal/>
    </border>
    <border>
      <left/>
      <right style="hair">
        <color rgb="FFD1005D"/>
      </right>
      <top style="thin">
        <color theme="0" tint="-0.24994659260841701"/>
      </top>
      <bottom style="thin">
        <color rgb="FFD1005D"/>
      </bottom>
      <diagonal/>
    </border>
    <border>
      <left style="hair">
        <color rgb="FFD1005D"/>
      </left>
      <right style="hair">
        <color rgb="FFD1005D"/>
      </right>
      <top style="thin">
        <color theme="0" tint="-0.24994659260841701"/>
      </top>
      <bottom style="thin">
        <color rgb="FFD1005D"/>
      </bottom>
      <diagonal/>
    </border>
  </borders>
  <cellStyleXfs count="316">
    <xf numFmtId="0" fontId="0" fillId="0" borderId="0"/>
    <xf numFmtId="165" fontId="18" fillId="0" borderId="7">
      <alignment horizontal="right"/>
      <protection locked="0"/>
    </xf>
    <xf numFmtId="166" fontId="16" fillId="0" borderId="8">
      <alignment horizontal="right"/>
    </xf>
    <xf numFmtId="165" fontId="18" fillId="0" borderId="9">
      <alignment horizontal="right"/>
    </xf>
    <xf numFmtId="165" fontId="16" fillId="0" borderId="9">
      <alignment horizontal="right"/>
    </xf>
    <xf numFmtId="0" fontId="16" fillId="0" borderId="0"/>
    <xf numFmtId="0" fontId="19" fillId="0" borderId="0"/>
    <xf numFmtId="41" fontId="20" fillId="0" borderId="0" applyFont="0" applyFill="0" applyBorder="0" applyAlignment="0" applyProtection="0"/>
    <xf numFmtId="43" fontId="20" fillId="0" borderId="0" applyFont="0" applyFill="0" applyBorder="0" applyAlignment="0" applyProtection="0"/>
    <xf numFmtId="167" fontId="16" fillId="0" borderId="0" applyFont="0" applyFill="0" applyBorder="0" applyAlignment="0" applyProtection="0"/>
    <xf numFmtId="168" fontId="16" fillId="0" borderId="0" applyFont="0" applyFill="0" applyBorder="0" applyAlignment="0" applyProtection="0"/>
    <xf numFmtId="0" fontId="21" fillId="0" borderId="0"/>
    <xf numFmtId="169" fontId="16" fillId="0" borderId="10">
      <alignment horizontal="left"/>
      <protection locked="0"/>
    </xf>
    <xf numFmtId="0" fontId="22" fillId="0" borderId="0"/>
    <xf numFmtId="0" fontId="9" fillId="0" borderId="0"/>
    <xf numFmtId="9" fontId="22" fillId="0" borderId="0" applyFont="0" applyFill="0" applyBorder="0" applyAlignment="0" applyProtection="0"/>
    <xf numFmtId="9" fontId="16" fillId="0" borderId="0" applyFont="0" applyFill="0" applyBorder="0" applyAlignment="0" applyProtection="0"/>
    <xf numFmtId="40" fontId="9" fillId="3" borderId="11"/>
    <xf numFmtId="3" fontId="23" fillId="4" borderId="11">
      <alignment vertical="center"/>
    </xf>
    <xf numFmtId="49" fontId="24" fillId="5" borderId="12">
      <alignment vertical="center"/>
    </xf>
    <xf numFmtId="49" fontId="16" fillId="5" borderId="12">
      <alignment vertical="center"/>
    </xf>
    <xf numFmtId="40" fontId="9" fillId="6" borderId="11"/>
    <xf numFmtId="169" fontId="25" fillId="0" borderId="0" applyFill="0" applyBorder="0">
      <alignment horizontal="left"/>
    </xf>
    <xf numFmtId="170" fontId="16" fillId="0" borderId="13">
      <alignment horizontal="center"/>
    </xf>
    <xf numFmtId="9" fontId="16" fillId="0" borderId="0" applyFont="0" applyFill="0" applyBorder="0" applyAlignment="0" applyProtection="0"/>
    <xf numFmtId="0" fontId="16" fillId="0" borderId="0"/>
    <xf numFmtId="0" fontId="16" fillId="0" borderId="0"/>
    <xf numFmtId="0" fontId="16" fillId="0" borderId="0"/>
    <xf numFmtId="0" fontId="8" fillId="0" borderId="0"/>
    <xf numFmtId="43" fontId="8" fillId="0" borderId="0" applyFont="0" applyFill="0" applyBorder="0" applyAlignment="0" applyProtection="0"/>
    <xf numFmtId="9" fontId="64" fillId="0" borderId="0" applyFont="0" applyFill="0" applyBorder="0" applyAlignment="0" applyProtection="0"/>
    <xf numFmtId="0" fontId="134" fillId="0" borderId="0" applyNumberFormat="0" applyFill="0" applyBorder="0" applyAlignment="0" applyProtection="0"/>
    <xf numFmtId="0" fontId="74" fillId="0" borderId="0"/>
    <xf numFmtId="0" fontId="16" fillId="0" borderId="0"/>
    <xf numFmtId="0" fontId="7" fillId="0" borderId="0"/>
    <xf numFmtId="9" fontId="6" fillId="0" borderId="0" applyFont="0" applyFill="0" applyBorder="0" applyAlignment="0" applyProtection="0"/>
    <xf numFmtId="0" fontId="80" fillId="0" borderId="0"/>
    <xf numFmtId="0" fontId="19" fillId="0" borderId="0"/>
    <xf numFmtId="0" fontId="5" fillId="0" borderId="0"/>
    <xf numFmtId="0" fontId="16" fillId="0" borderId="0"/>
    <xf numFmtId="0" fontId="88" fillId="0" borderId="0"/>
    <xf numFmtId="9" fontId="88" fillId="0" borderId="0" applyFont="0" applyFill="0" applyBorder="0" applyAlignment="0" applyProtection="0"/>
    <xf numFmtId="0" fontId="19" fillId="0" borderId="0"/>
    <xf numFmtId="0" fontId="16" fillId="0" borderId="0"/>
    <xf numFmtId="0" fontId="16" fillId="0" borderId="0"/>
    <xf numFmtId="175" fontId="74" fillId="0" borderId="0" applyFill="0" applyBorder="0" applyProtection="0"/>
    <xf numFmtId="175" fontId="89" fillId="0" borderId="0" applyFill="0" applyBorder="0" applyProtection="0"/>
    <xf numFmtId="0" fontId="90" fillId="16"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19" borderId="0" applyNumberFormat="0" applyBorder="0" applyAlignment="0" applyProtection="0"/>
    <xf numFmtId="0" fontId="90" fillId="22" borderId="0" applyNumberFormat="0" applyBorder="0" applyAlignment="0" applyProtection="0"/>
    <xf numFmtId="0" fontId="90" fillId="25"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19" borderId="0" applyNumberFormat="0" applyBorder="0" applyAlignment="0" applyProtection="0"/>
    <xf numFmtId="0" fontId="90" fillId="22" borderId="0" applyNumberFormat="0" applyBorder="0" applyAlignment="0" applyProtection="0"/>
    <xf numFmtId="0" fontId="90" fillId="25" borderId="0" applyNumberFormat="0" applyBorder="0" applyAlignment="0" applyProtection="0"/>
    <xf numFmtId="0" fontId="91" fillId="26"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6"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33" borderId="0" applyNumberFormat="0" applyBorder="0" applyAlignment="0" applyProtection="0"/>
    <xf numFmtId="0" fontId="92" fillId="17" borderId="0" applyNumberFormat="0" applyBorder="0" applyAlignment="0" applyProtection="0"/>
    <xf numFmtId="176" fontId="93" fillId="0" borderId="0" applyFill="0"/>
    <xf numFmtId="176" fontId="93" fillId="0" borderId="0" applyFill="0"/>
    <xf numFmtId="177" fontId="93" fillId="0" borderId="0" applyFill="0"/>
    <xf numFmtId="178" fontId="93" fillId="0" borderId="0" applyFill="0"/>
    <xf numFmtId="176" fontId="93" fillId="0" borderId="0" applyFill="0"/>
    <xf numFmtId="179" fontId="93" fillId="0" borderId="0" applyFill="0"/>
    <xf numFmtId="176" fontId="93" fillId="0" borderId="0">
      <alignment horizontal="center"/>
    </xf>
    <xf numFmtId="176" fontId="93" fillId="0" borderId="0">
      <alignment horizontal="center"/>
    </xf>
    <xf numFmtId="177" fontId="93" fillId="0" borderId="0">
      <alignment horizontal="center"/>
    </xf>
    <xf numFmtId="178" fontId="93" fillId="0" borderId="0">
      <alignment horizontal="center"/>
    </xf>
    <xf numFmtId="176" fontId="93" fillId="0" borderId="0">
      <alignment horizontal="center"/>
    </xf>
    <xf numFmtId="179" fontId="93" fillId="0" borderId="0">
      <alignment horizontal="center"/>
    </xf>
    <xf numFmtId="0" fontId="93" fillId="0" borderId="0" applyFill="0">
      <alignment horizontal="center"/>
    </xf>
    <xf numFmtId="176" fontId="94" fillId="0" borderId="54" applyFill="0"/>
    <xf numFmtId="176" fontId="94" fillId="0" borderId="54" applyFill="0"/>
    <xf numFmtId="177" fontId="94" fillId="0" borderId="54" applyFill="0"/>
    <xf numFmtId="178" fontId="94" fillId="0" borderId="54" applyFill="0"/>
    <xf numFmtId="176" fontId="94" fillId="0" borderId="54" applyFill="0"/>
    <xf numFmtId="179" fontId="94" fillId="0" borderId="54" applyFill="0"/>
    <xf numFmtId="0" fontId="16" fillId="0" borderId="0" applyFont="0" applyAlignment="0"/>
    <xf numFmtId="0" fontId="16" fillId="0" borderId="0" applyFont="0" applyAlignment="0"/>
    <xf numFmtId="0" fontId="95" fillId="0" borderId="0" applyFill="0">
      <alignment vertical="top"/>
    </xf>
    <xf numFmtId="0" fontId="94" fillId="0" borderId="0" applyFill="0">
      <alignment horizontal="left" vertical="top"/>
    </xf>
    <xf numFmtId="176" fontId="96" fillId="0" borderId="55" applyFill="0"/>
    <xf numFmtId="176" fontId="96" fillId="0" borderId="55" applyFill="0"/>
    <xf numFmtId="177" fontId="96" fillId="0" borderId="55" applyFill="0"/>
    <xf numFmtId="178" fontId="96" fillId="0" borderId="55" applyFill="0"/>
    <xf numFmtId="176" fontId="96" fillId="0" borderId="55" applyFill="0"/>
    <xf numFmtId="179" fontId="96" fillId="0" borderId="55" applyFill="0"/>
    <xf numFmtId="0" fontId="16" fillId="0" borderId="0" applyNumberFormat="0" applyFont="0" applyAlignment="0"/>
    <xf numFmtId="0" fontId="16" fillId="0" borderId="0" applyNumberFormat="0" applyFont="0" applyAlignment="0"/>
    <xf numFmtId="0" fontId="95" fillId="0" borderId="0" applyFill="0">
      <alignment wrapText="1"/>
    </xf>
    <xf numFmtId="0" fontId="94" fillId="0" borderId="0" applyFill="0">
      <alignment horizontal="left" vertical="top" wrapText="1"/>
    </xf>
    <xf numFmtId="176" fontId="97" fillId="0" borderId="0" applyFill="0"/>
    <xf numFmtId="176" fontId="97" fillId="0" borderId="0" applyFill="0"/>
    <xf numFmtId="177" fontId="97" fillId="0" borderId="0" applyFill="0"/>
    <xf numFmtId="178" fontId="97" fillId="0" borderId="0" applyFill="0"/>
    <xf numFmtId="176" fontId="97" fillId="0" borderId="0" applyFill="0"/>
    <xf numFmtId="179" fontId="97" fillId="0" borderId="0" applyFill="0"/>
    <xf numFmtId="0" fontId="98" fillId="0" borderId="0" applyNumberFormat="0" applyFont="0" applyAlignment="0">
      <alignment horizontal="center"/>
    </xf>
    <xf numFmtId="0" fontId="99" fillId="0" borderId="0" applyFill="0">
      <alignment vertical="top" wrapText="1"/>
    </xf>
    <xf numFmtId="0" fontId="96" fillId="0" borderId="0" applyFill="0">
      <alignment horizontal="left" vertical="top" wrapText="1"/>
    </xf>
    <xf numFmtId="176" fontId="16" fillId="0" borderId="0" applyFill="0"/>
    <xf numFmtId="177" fontId="16" fillId="0" borderId="0" applyFill="0"/>
    <xf numFmtId="176" fontId="16" fillId="0" borderId="0" applyFill="0"/>
    <xf numFmtId="177" fontId="16" fillId="0" borderId="0" applyFill="0"/>
    <xf numFmtId="178" fontId="16" fillId="0" borderId="0" applyFill="0"/>
    <xf numFmtId="176" fontId="16" fillId="0" borderId="0" applyFill="0"/>
    <xf numFmtId="179" fontId="16" fillId="0" borderId="0" applyFill="0"/>
    <xf numFmtId="0" fontId="98" fillId="0" borderId="0" applyNumberFormat="0" applyFont="0" applyAlignment="0">
      <alignment horizontal="center"/>
    </xf>
    <xf numFmtId="0" fontId="100" fillId="0" borderId="0" applyFill="0">
      <alignment vertical="center" wrapText="1"/>
    </xf>
    <xf numFmtId="0" fontId="101" fillId="0" borderId="0">
      <alignment horizontal="left" vertical="center" wrapText="1"/>
    </xf>
    <xf numFmtId="176" fontId="18" fillId="0" borderId="0" applyFill="0"/>
    <xf numFmtId="176" fontId="18" fillId="0" borderId="0" applyFill="0"/>
    <xf numFmtId="177" fontId="18" fillId="0" borderId="0" applyFill="0"/>
    <xf numFmtId="178" fontId="18" fillId="0" borderId="0" applyFill="0"/>
    <xf numFmtId="176" fontId="18" fillId="0" borderId="0" applyFill="0"/>
    <xf numFmtId="179" fontId="18" fillId="0" borderId="0" applyFill="0"/>
    <xf numFmtId="0" fontId="98" fillId="0" borderId="0" applyNumberFormat="0" applyFont="0" applyAlignment="0">
      <alignment horizontal="center"/>
    </xf>
    <xf numFmtId="0" fontId="102" fillId="0" borderId="0" applyFill="0">
      <alignment horizontal="center" vertical="center" wrapText="1"/>
    </xf>
    <xf numFmtId="0" fontId="16" fillId="0" borderId="0" applyFill="0">
      <alignment horizontal="center" vertical="center" wrapText="1"/>
    </xf>
    <xf numFmtId="0" fontId="16" fillId="0" borderId="0" applyFill="0">
      <alignment horizontal="center" vertical="center" wrapText="1"/>
    </xf>
    <xf numFmtId="176" fontId="103" fillId="0" borderId="0" applyFill="0"/>
    <xf numFmtId="176" fontId="103" fillId="0" borderId="0" applyFill="0"/>
    <xf numFmtId="177" fontId="103" fillId="0" borderId="0" applyFill="0"/>
    <xf numFmtId="178" fontId="103" fillId="0" borderId="0" applyFill="0"/>
    <xf numFmtId="176" fontId="103" fillId="0" borderId="0" applyFill="0"/>
    <xf numFmtId="179" fontId="103" fillId="0" borderId="0" applyFill="0"/>
    <xf numFmtId="0" fontId="98" fillId="0" borderId="0" applyNumberFormat="0" applyFont="0" applyAlignment="0">
      <alignment horizontal="center"/>
    </xf>
    <xf numFmtId="0" fontId="104" fillId="0" borderId="0" applyFill="0">
      <alignment horizontal="center" vertical="center" wrapText="1"/>
    </xf>
    <xf numFmtId="0" fontId="105" fillId="0" borderId="0" applyFill="0">
      <alignment horizontal="center" vertical="center" wrapText="1"/>
    </xf>
    <xf numFmtId="176" fontId="106" fillId="0" borderId="0" applyFill="0"/>
    <xf numFmtId="176" fontId="106" fillId="0" borderId="0" applyFill="0"/>
    <xf numFmtId="177" fontId="106" fillId="0" borderId="0" applyFill="0"/>
    <xf numFmtId="178" fontId="106" fillId="0" borderId="0" applyFill="0"/>
    <xf numFmtId="176" fontId="106" fillId="0" borderId="0" applyFill="0"/>
    <xf numFmtId="179" fontId="106" fillId="0" borderId="0" applyFill="0"/>
    <xf numFmtId="0" fontId="98" fillId="0" borderId="0" applyNumberFormat="0" applyFont="0" applyAlignment="0">
      <alignment horizontal="center"/>
    </xf>
    <xf numFmtId="0" fontId="107" fillId="0" borderId="0">
      <alignment horizontal="center" wrapText="1"/>
    </xf>
    <xf numFmtId="0" fontId="103" fillId="0" borderId="0" applyFill="0">
      <alignment horizontal="center" wrapText="1"/>
    </xf>
    <xf numFmtId="0" fontId="108" fillId="0" borderId="56" applyNumberFormat="0" applyFill="0" applyAlignment="0" applyProtection="0"/>
    <xf numFmtId="0" fontId="109" fillId="0" borderId="57" applyNumberFormat="0" applyFill="0" applyAlignment="0" applyProtection="0"/>
    <xf numFmtId="0" fontId="110" fillId="0" borderId="58" applyNumberFormat="0" applyFill="0" applyAlignment="0" applyProtection="0"/>
    <xf numFmtId="0" fontId="110" fillId="0" borderId="0" applyNumberFormat="0" applyFill="0" applyBorder="0" applyAlignment="0" applyProtection="0"/>
    <xf numFmtId="0" fontId="111" fillId="34" borderId="59" applyNumberFormat="0" applyAlignment="0" applyProtection="0"/>
    <xf numFmtId="0" fontId="111" fillId="34" borderId="59" applyNumberFormat="0" applyAlignment="0" applyProtection="0"/>
    <xf numFmtId="0" fontId="112" fillId="0" borderId="60" applyNumberFormat="0" applyFill="0" applyAlignment="0" applyProtection="0"/>
    <xf numFmtId="0" fontId="113" fillId="35" borderId="61" applyNumberFormat="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33" borderId="0" applyNumberFormat="0" applyBorder="0" applyAlignment="0" applyProtection="0"/>
    <xf numFmtId="0" fontId="114" fillId="18" borderId="0" applyNumberFormat="0" applyBorder="0" applyAlignment="0" applyProtection="0"/>
    <xf numFmtId="0" fontId="115" fillId="0" borderId="0">
      <protection locked="0"/>
    </xf>
    <xf numFmtId="0" fontId="116" fillId="21" borderId="59" applyNumberFormat="0" applyAlignment="0" applyProtection="0"/>
    <xf numFmtId="0" fontId="117" fillId="0" borderId="0"/>
    <xf numFmtId="0" fontId="118" fillId="0" borderId="0" applyNumberFormat="0" applyFill="0" applyBorder="0" applyAlignment="0" applyProtection="0"/>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180" fontId="115" fillId="0" borderId="0">
      <protection locked="0"/>
    </xf>
    <xf numFmtId="0" fontId="114" fillId="18" borderId="0" applyNumberFormat="0" applyBorder="0" applyAlignment="0" applyProtection="0"/>
    <xf numFmtId="0" fontId="16" fillId="0" borderId="0"/>
    <xf numFmtId="0" fontId="21" fillId="0" borderId="0"/>
    <xf numFmtId="0" fontId="119" fillId="0" borderId="0"/>
    <xf numFmtId="0" fontId="19" fillId="0" borderId="0"/>
    <xf numFmtId="0" fontId="21" fillId="0" borderId="0"/>
    <xf numFmtId="0" fontId="21" fillId="0" borderId="0"/>
    <xf numFmtId="0" fontId="74" fillId="0" borderId="0"/>
    <xf numFmtId="0" fontId="108" fillId="0" borderId="56" applyNumberFormat="0" applyFill="0" applyAlignment="0" applyProtection="0"/>
    <xf numFmtId="0" fontId="109" fillId="0" borderId="57" applyNumberFormat="0" applyFill="0" applyAlignment="0" applyProtection="0"/>
    <xf numFmtId="0" fontId="110" fillId="0" borderId="58" applyNumberFormat="0" applyFill="0" applyAlignment="0" applyProtection="0"/>
    <xf numFmtId="0" fontId="110" fillId="0" borderId="0" applyNumberFormat="0" applyFill="0" applyBorder="0" applyAlignment="0" applyProtection="0"/>
    <xf numFmtId="0" fontId="120" fillId="0" borderId="0">
      <protection locked="0"/>
    </xf>
    <xf numFmtId="0" fontId="120" fillId="0" borderId="0">
      <protection locked="0"/>
    </xf>
    <xf numFmtId="0" fontId="92" fillId="17" borderId="0" applyNumberFormat="0" applyBorder="0" applyAlignment="0" applyProtection="0"/>
    <xf numFmtId="0" fontId="116" fillId="21" borderId="59" applyNumberFormat="0" applyAlignment="0" applyProtection="0"/>
    <xf numFmtId="0" fontId="112" fillId="0" borderId="60" applyNumberFormat="0" applyFill="0" applyAlignment="0" applyProtection="0"/>
    <xf numFmtId="0" fontId="121" fillId="36" borderId="0" applyNumberFormat="0" applyBorder="0" applyAlignment="0" applyProtection="0"/>
    <xf numFmtId="0" fontId="121" fillId="36" borderId="0" applyNumberFormat="0" applyBorder="0" applyAlignment="0" applyProtection="0"/>
    <xf numFmtId="0" fontId="21" fillId="0" borderId="0"/>
    <xf numFmtId="0" fontId="4" fillId="0" borderId="0"/>
    <xf numFmtId="0" fontId="74" fillId="0" borderId="0"/>
    <xf numFmtId="0" fontId="4" fillId="0" borderId="0"/>
    <xf numFmtId="0" fontId="19" fillId="0" borderId="0"/>
    <xf numFmtId="0" fontId="19"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181" fontId="119" fillId="0" borderId="0"/>
    <xf numFmtId="0" fontId="16" fillId="0" borderId="0"/>
    <xf numFmtId="0" fontId="16" fillId="0" borderId="0"/>
    <xf numFmtId="0" fontId="16" fillId="0" borderId="0"/>
    <xf numFmtId="0" fontId="21" fillId="0" borderId="0"/>
    <xf numFmtId="0" fontId="19" fillId="0" borderId="0"/>
    <xf numFmtId="0" fontId="16" fillId="0" borderId="0"/>
    <xf numFmtId="0" fontId="122" fillId="0" borderId="0"/>
    <xf numFmtId="0" fontId="22" fillId="0" borderId="0"/>
    <xf numFmtId="0" fontId="4" fillId="0" borderId="0"/>
    <xf numFmtId="0" fontId="122" fillId="0" borderId="0"/>
    <xf numFmtId="0" fontId="123" fillId="0" borderId="0"/>
    <xf numFmtId="0" fontId="124" fillId="0" borderId="0"/>
    <xf numFmtId="0" fontId="19" fillId="37" borderId="62" applyNumberFormat="0" applyFont="0" applyAlignment="0" applyProtection="0"/>
    <xf numFmtId="0" fontId="19" fillId="37" borderId="62" applyNumberFormat="0" applyFont="0" applyAlignment="0" applyProtection="0"/>
    <xf numFmtId="0" fontId="19" fillId="37" borderId="62" applyNumberFormat="0" applyFont="0" applyAlignment="0" applyProtection="0"/>
    <xf numFmtId="0" fontId="19" fillId="37" borderId="62" applyNumberFormat="0" applyFont="0" applyAlignment="0" applyProtection="0"/>
    <xf numFmtId="0" fontId="125" fillId="34" borderId="63" applyNumberFormat="0" applyAlignment="0" applyProtection="0"/>
    <xf numFmtId="182" fontId="74" fillId="0" borderId="0" applyAlignment="0"/>
    <xf numFmtId="9" fontId="19" fillId="0" borderId="0" applyFont="0" applyFill="0" applyBorder="0" applyAlignment="0" applyProtection="0"/>
    <xf numFmtId="4" fontId="93" fillId="38" borderId="0" applyFill="0"/>
    <xf numFmtId="0" fontId="126" fillId="0" borderId="0">
      <alignment horizontal="left" indent="7"/>
    </xf>
    <xf numFmtId="0" fontId="93" fillId="0" borderId="0" applyFill="0">
      <alignment horizontal="left" indent="7"/>
    </xf>
    <xf numFmtId="176" fontId="127" fillId="0" borderId="64" applyFill="0">
      <alignment horizontal="right"/>
    </xf>
    <xf numFmtId="176" fontId="127" fillId="0" borderId="64" applyFill="0">
      <alignment horizontal="right"/>
    </xf>
    <xf numFmtId="177" fontId="127" fillId="0" borderId="64" applyFill="0">
      <alignment horizontal="right"/>
    </xf>
    <xf numFmtId="178" fontId="127" fillId="0" borderId="64" applyFill="0">
      <alignment horizontal="right"/>
    </xf>
    <xf numFmtId="176" fontId="127" fillId="0" borderId="64" applyFill="0">
      <alignment horizontal="right"/>
    </xf>
    <xf numFmtId="179" fontId="127" fillId="0" borderId="64" applyFill="0">
      <alignment horizontal="right"/>
    </xf>
    <xf numFmtId="0" fontId="25" fillId="0" borderId="11" applyNumberFormat="0" applyFont="0" applyBorder="0">
      <alignment horizontal="right"/>
    </xf>
    <xf numFmtId="0" fontId="128" fillId="0" borderId="0" applyFill="0"/>
    <xf numFmtId="0" fontId="96" fillId="0" borderId="0" applyFill="0"/>
    <xf numFmtId="4" fontId="127" fillId="0" borderId="64" applyFill="0"/>
    <xf numFmtId="0" fontId="16" fillId="0" borderId="0" applyNumberFormat="0" applyFont="0" applyBorder="0" applyAlignment="0"/>
    <xf numFmtId="0" fontId="16" fillId="0" borderId="0" applyNumberFormat="0" applyFont="0" applyBorder="0" applyAlignment="0"/>
    <xf numFmtId="0" fontId="99" fillId="0" borderId="0" applyFill="0">
      <alignment horizontal="left" indent="1"/>
    </xf>
    <xf numFmtId="0" fontId="129" fillId="0" borderId="0" applyFill="0">
      <alignment horizontal="left" indent="1"/>
    </xf>
    <xf numFmtId="4" fontId="18" fillId="0" borderId="0" applyFill="0"/>
    <xf numFmtId="0" fontId="16" fillId="0" borderId="0" applyNumberFormat="0" applyFont="0" applyFill="0" applyBorder="0" applyAlignment="0"/>
    <xf numFmtId="0" fontId="16" fillId="0" borderId="0" applyNumberFormat="0" applyFont="0" applyFill="0" applyBorder="0" applyAlignment="0"/>
    <xf numFmtId="0" fontId="99" fillId="0" borderId="0" applyFill="0">
      <alignment horizontal="left" indent="2"/>
    </xf>
    <xf numFmtId="0" fontId="96" fillId="0" borderId="0" applyFill="0">
      <alignment horizontal="left" indent="2"/>
    </xf>
    <xf numFmtId="4" fontId="18" fillId="0" borderId="0" applyFill="0"/>
    <xf numFmtId="0" fontId="16" fillId="0" borderId="0" applyNumberFormat="0" applyFont="0" applyBorder="0" applyAlignment="0"/>
    <xf numFmtId="0" fontId="16" fillId="0" borderId="0" applyNumberFormat="0" applyFont="0" applyBorder="0" applyAlignment="0"/>
    <xf numFmtId="0" fontId="130" fillId="0" borderId="0">
      <alignment horizontal="left" indent="3"/>
    </xf>
    <xf numFmtId="0" fontId="63" fillId="0" borderId="0" applyFill="0">
      <alignment horizontal="left" indent="3"/>
    </xf>
    <xf numFmtId="4" fontId="18" fillId="0" borderId="0" applyFill="0"/>
    <xf numFmtId="0" fontId="16" fillId="0" borderId="0" applyNumberFormat="0" applyFont="0" applyBorder="0" applyAlignment="0"/>
    <xf numFmtId="0" fontId="16" fillId="0" borderId="0" applyNumberFormat="0" applyFont="0" applyBorder="0" applyAlignment="0"/>
    <xf numFmtId="0" fontId="102" fillId="0" borderId="0">
      <alignment horizontal="left" indent="4"/>
    </xf>
    <xf numFmtId="0" fontId="16" fillId="0" borderId="0" applyFill="0">
      <alignment horizontal="left" indent="4"/>
    </xf>
    <xf numFmtId="0" fontId="16" fillId="0" borderId="0" applyFill="0">
      <alignment horizontal="left" indent="4"/>
    </xf>
    <xf numFmtId="4" fontId="103" fillId="0" borderId="0" applyFill="0"/>
    <xf numFmtId="0" fontId="16" fillId="0" borderId="0" applyNumberFormat="0" applyFont="0" applyBorder="0" applyAlignment="0"/>
    <xf numFmtId="0" fontId="16" fillId="0" borderId="0" applyNumberFormat="0" applyFont="0" applyBorder="0" applyAlignment="0"/>
    <xf numFmtId="0" fontId="104" fillId="0" borderId="0">
      <alignment horizontal="left" indent="5"/>
    </xf>
    <xf numFmtId="0" fontId="105" fillId="0" borderId="0" applyFill="0">
      <alignment horizontal="left" indent="5"/>
    </xf>
    <xf numFmtId="4" fontId="106" fillId="0" borderId="0" applyFill="0"/>
    <xf numFmtId="0" fontId="16" fillId="0" borderId="0" applyNumberFormat="0" applyFont="0" applyFill="0" applyBorder="0" applyAlignment="0"/>
    <xf numFmtId="0" fontId="16" fillId="0" borderId="0" applyNumberFormat="0" applyFont="0" applyFill="0" applyBorder="0" applyAlignment="0"/>
    <xf numFmtId="0" fontId="107" fillId="0" borderId="0" applyFill="0">
      <alignment horizontal="left" indent="6"/>
    </xf>
    <xf numFmtId="0" fontId="103" fillId="0" borderId="0" applyFill="0">
      <alignment horizontal="left" indent="6"/>
    </xf>
    <xf numFmtId="0" fontId="125" fillId="34" borderId="63" applyNumberFormat="0" applyAlignment="0" applyProtection="0"/>
    <xf numFmtId="0" fontId="117" fillId="0" borderId="0"/>
    <xf numFmtId="0" fontId="117" fillId="0" borderId="0"/>
    <xf numFmtId="0" fontId="131" fillId="0" borderId="0" applyNumberFormat="0" applyFill="0" applyBorder="0" applyAlignment="0" applyProtection="0"/>
    <xf numFmtId="0" fontId="118"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15" fillId="0" borderId="65">
      <protection locked="0"/>
    </xf>
    <xf numFmtId="0" fontId="133" fillId="0" borderId="66" applyNumberFormat="0" applyFill="0" applyAlignment="0" applyProtection="0"/>
    <xf numFmtId="0" fontId="133" fillId="0" borderId="66" applyNumberFormat="0" applyFill="0" applyAlignment="0" applyProtection="0"/>
    <xf numFmtId="0" fontId="113" fillId="35" borderId="61" applyNumberFormat="0" applyAlignment="0" applyProtection="0"/>
    <xf numFmtId="0" fontId="131" fillId="0" borderId="0" applyNumberFormat="0" applyFill="0" applyBorder="0" applyAlignment="0" applyProtection="0"/>
    <xf numFmtId="0" fontId="135" fillId="0" borderId="0" applyNumberFormat="0" applyFill="0" applyBorder="0" applyAlignment="0" applyProtection="0"/>
    <xf numFmtId="0" fontId="137" fillId="0" borderId="0"/>
    <xf numFmtId="0" fontId="3" fillId="0" borderId="0"/>
    <xf numFmtId="0" fontId="19" fillId="0" borderId="0"/>
    <xf numFmtId="0" fontId="2" fillId="0" borderId="0"/>
    <xf numFmtId="0" fontId="16" fillId="0" borderId="0"/>
    <xf numFmtId="0" fontId="16" fillId="0" borderId="0"/>
    <xf numFmtId="0" fontId="147" fillId="0" borderId="0" applyNumberFormat="0" applyFill="0" applyBorder="0" applyProtection="0">
      <alignment vertical="top" wrapText="1"/>
    </xf>
    <xf numFmtId="0" fontId="88" fillId="0" borderId="0"/>
    <xf numFmtId="0" fontId="16" fillId="0" borderId="0"/>
    <xf numFmtId="0" fontId="16" fillId="0" borderId="0"/>
    <xf numFmtId="0" fontId="1" fillId="0" borderId="0"/>
  </cellStyleXfs>
  <cellXfs count="1183">
    <xf numFmtId="0" fontId="0" fillId="0" borderId="0" xfId="0"/>
    <xf numFmtId="0" fontId="10" fillId="2" borderId="0" xfId="0" applyFont="1" applyFill="1" applyBorder="1" applyAlignment="1">
      <alignment horizontal="left" vertical="center"/>
    </xf>
    <xf numFmtId="0" fontId="11" fillId="2" borderId="0" xfId="0" applyFont="1" applyFill="1"/>
    <xf numFmtId="0" fontId="12" fillId="2" borderId="0" xfId="0" applyFont="1" applyFill="1" applyBorder="1" applyAlignment="1">
      <alignment horizontal="left" vertical="center"/>
    </xf>
    <xf numFmtId="6" fontId="13" fillId="2" borderId="0" xfId="0" applyNumberFormat="1" applyFont="1" applyFill="1" applyBorder="1" applyAlignment="1">
      <alignment horizontal="right"/>
    </xf>
    <xf numFmtId="0" fontId="26" fillId="2" borderId="0" xfId="0" applyFont="1" applyFill="1" applyBorder="1" applyAlignment="1">
      <alignment vertical="center"/>
    </xf>
    <xf numFmtId="3" fontId="11" fillId="2" borderId="0" xfId="0" applyNumberFormat="1" applyFont="1" applyFill="1"/>
    <xf numFmtId="6" fontId="28" fillId="0" borderId="0" xfId="0" applyNumberFormat="1" applyFont="1" applyBorder="1" applyAlignment="1">
      <alignment horizontal="right" vertical="center"/>
    </xf>
    <xf numFmtId="0" fontId="29" fillId="0" borderId="0" xfId="0" applyFont="1" applyBorder="1" applyAlignment="1">
      <alignment vertical="center"/>
    </xf>
    <xf numFmtId="3" fontId="29" fillId="0" borderId="0" xfId="0" applyNumberFormat="1" applyFont="1" applyBorder="1" applyAlignment="1">
      <alignment vertical="center"/>
    </xf>
    <xf numFmtId="0" fontId="29" fillId="0" borderId="0" xfId="0" applyFont="1" applyFill="1" applyBorder="1" applyAlignment="1">
      <alignment vertical="center"/>
    </xf>
    <xf numFmtId="172" fontId="31" fillId="0" borderId="0" xfId="0" applyNumberFormat="1" applyFont="1" applyBorder="1" applyAlignment="1">
      <alignment vertical="center"/>
    </xf>
    <xf numFmtId="3" fontId="11" fillId="2" borderId="0" xfId="0" applyNumberFormat="1" applyFont="1" applyFill="1" applyBorder="1"/>
    <xf numFmtId="0" fontId="32" fillId="2" borderId="16" xfId="0" applyFont="1" applyFill="1" applyBorder="1" applyAlignment="1">
      <alignment vertical="center"/>
    </xf>
    <xf numFmtId="0" fontId="32" fillId="2" borderId="2" xfId="0" applyFont="1" applyFill="1" applyBorder="1" applyAlignment="1">
      <alignment vertical="center"/>
    </xf>
    <xf numFmtId="0" fontId="34" fillId="2" borderId="0" xfId="0" applyFont="1" applyFill="1" applyBorder="1"/>
    <xf numFmtId="0" fontId="34" fillId="2" borderId="0" xfId="0" applyFont="1" applyFill="1"/>
    <xf numFmtId="3" fontId="34" fillId="2" borderId="0" xfId="0" applyNumberFormat="1" applyFont="1" applyFill="1"/>
    <xf numFmtId="0" fontId="33" fillId="2" borderId="0" xfId="0" applyFont="1" applyFill="1"/>
    <xf numFmtId="0" fontId="36" fillId="2" borderId="0" xfId="0" applyFont="1" applyFill="1"/>
    <xf numFmtId="0" fontId="37" fillId="2" borderId="0" xfId="0" applyFont="1" applyFill="1"/>
    <xf numFmtId="0" fontId="38" fillId="2" borderId="0" xfId="0" applyFont="1" applyFill="1" applyBorder="1" applyAlignment="1">
      <alignment vertical="center" wrapText="1"/>
    </xf>
    <xf numFmtId="0" fontId="41" fillId="2" borderId="0" xfId="0" applyFont="1" applyFill="1" applyAlignment="1">
      <alignment horizontal="right"/>
    </xf>
    <xf numFmtId="0" fontId="43" fillId="2" borderId="0" xfId="0" applyFont="1" applyFill="1"/>
    <xf numFmtId="0" fontId="43" fillId="2" borderId="0" xfId="0" applyFont="1" applyFill="1" applyAlignment="1">
      <alignment horizontal="right"/>
    </xf>
    <xf numFmtId="0" fontId="13" fillId="2" borderId="0" xfId="0" applyFont="1" applyFill="1" applyAlignment="1">
      <alignment horizontal="left" vertical="top"/>
    </xf>
    <xf numFmtId="0" fontId="13" fillId="2" borderId="0" xfId="0" applyFont="1" applyFill="1" applyAlignment="1">
      <alignment wrapText="1"/>
    </xf>
    <xf numFmtId="0" fontId="13" fillId="2" borderId="0" xfId="0" applyFont="1" applyFill="1" applyAlignment="1">
      <alignment horizontal="right" vertical="top" wrapText="1"/>
    </xf>
    <xf numFmtId="0" fontId="35" fillId="2" borderId="0" xfId="0" applyFont="1" applyFill="1"/>
    <xf numFmtId="0" fontId="10" fillId="2" borderId="0" xfId="0" applyFont="1" applyFill="1" applyAlignment="1"/>
    <xf numFmtId="3" fontId="43" fillId="2" borderId="0" xfId="0" applyNumberFormat="1" applyFont="1" applyFill="1"/>
    <xf numFmtId="0" fontId="30" fillId="2" borderId="3" xfId="0" applyFont="1" applyFill="1" applyBorder="1" applyAlignment="1">
      <alignment vertical="center"/>
    </xf>
    <xf numFmtId="0" fontId="14" fillId="2" borderId="4" xfId="0" applyFont="1" applyFill="1" applyBorder="1" applyAlignment="1">
      <alignment horizontal="left" vertical="center"/>
    </xf>
    <xf numFmtId="0" fontId="14" fillId="2" borderId="4" xfId="0" applyFont="1" applyFill="1" applyBorder="1" applyAlignment="1">
      <alignment vertical="center"/>
    </xf>
    <xf numFmtId="0" fontId="10" fillId="2" borderId="0" xfId="0" applyFont="1" applyFill="1" applyAlignment="1">
      <alignment horizontal="left" wrapText="1"/>
    </xf>
    <xf numFmtId="0" fontId="10" fillId="2" borderId="0" xfId="0" quotePrefix="1" applyFont="1" applyFill="1" applyBorder="1" applyAlignment="1">
      <alignment vertical="center" wrapText="1"/>
    </xf>
    <xf numFmtId="0" fontId="26" fillId="2" borderId="0" xfId="0" applyFont="1" applyFill="1" applyBorder="1"/>
    <xf numFmtId="0" fontId="11" fillId="2" borderId="0" xfId="0" applyFont="1" applyFill="1" applyAlignment="1"/>
    <xf numFmtId="0" fontId="14" fillId="2" borderId="3" xfId="25" applyNumberFormat="1" applyFont="1" applyFill="1" applyBorder="1" applyAlignment="1">
      <alignment horizontal="right" vertical="center" wrapText="1"/>
    </xf>
    <xf numFmtId="0" fontId="10" fillId="2" borderId="0" xfId="0" quotePrefix="1" applyFont="1" applyFill="1" applyBorder="1" applyAlignment="1">
      <alignment horizontal="left" vertical="center" wrapText="1"/>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0" fontId="14" fillId="2" borderId="3" xfId="0" applyFont="1" applyFill="1" applyBorder="1" applyAlignment="1">
      <alignment horizontal="right" vertical="center" wrapText="1"/>
    </xf>
    <xf numFmtId="0" fontId="11" fillId="0" borderId="0" xfId="0" applyFont="1" applyFill="1" applyBorder="1" applyAlignment="1">
      <alignment vertical="center"/>
    </xf>
    <xf numFmtId="0" fontId="45" fillId="2" borderId="0" xfId="0" applyFont="1" applyFill="1"/>
    <xf numFmtId="0" fontId="46" fillId="2" borderId="0" xfId="0" applyFont="1" applyFill="1" applyBorder="1" applyAlignment="1">
      <alignment horizontal="left" vertical="center"/>
    </xf>
    <xf numFmtId="0" fontId="14" fillId="2" borderId="3" xfId="0" applyFont="1" applyFill="1" applyBorder="1" applyAlignment="1">
      <alignment vertical="center"/>
    </xf>
    <xf numFmtId="0" fontId="47" fillId="2" borderId="0" xfId="0" applyFont="1" applyFill="1" applyBorder="1" applyAlignment="1">
      <alignment vertical="center"/>
    </xf>
    <xf numFmtId="3" fontId="15" fillId="8" borderId="4" xfId="26" applyNumberFormat="1" applyFont="1" applyFill="1" applyBorder="1" applyAlignment="1">
      <alignment horizontal="right" vertical="center"/>
    </xf>
    <xf numFmtId="3" fontId="14" fillId="8" borderId="4" xfId="26" applyNumberFormat="1" applyFont="1" applyFill="1" applyBorder="1" applyAlignment="1">
      <alignment horizontal="right" vertical="center"/>
    </xf>
    <xf numFmtId="0" fontId="41" fillId="2" borderId="5" xfId="25" applyNumberFormat="1" applyFont="1" applyFill="1" applyBorder="1" applyAlignment="1">
      <alignment horizontal="left" vertical="center" wrapText="1"/>
    </xf>
    <xf numFmtId="3" fontId="48" fillId="8" borderId="5" xfId="26" applyNumberFormat="1" applyFont="1" applyFill="1" applyBorder="1" applyAlignment="1">
      <alignment horizontal="right" vertical="center"/>
    </xf>
    <xf numFmtId="3" fontId="41" fillId="2" borderId="5" xfId="0" applyNumberFormat="1" applyFont="1" applyFill="1" applyBorder="1" applyAlignment="1">
      <alignment horizontal="right" vertical="center"/>
    </xf>
    <xf numFmtId="0" fontId="41" fillId="2" borderId="5" xfId="25" applyNumberFormat="1" applyFont="1" applyFill="1" applyBorder="1" applyAlignment="1">
      <alignment horizontal="left" vertical="center" wrapText="1" indent="1"/>
    </xf>
    <xf numFmtId="0" fontId="14" fillId="2" borderId="5" xfId="25" applyNumberFormat="1" applyFont="1" applyFill="1" applyBorder="1" applyAlignment="1">
      <alignment horizontal="left" vertical="center" wrapText="1"/>
    </xf>
    <xf numFmtId="3" fontId="15" fillId="8" borderId="5" xfId="26" applyNumberFormat="1" applyFont="1" applyFill="1" applyBorder="1" applyAlignment="1">
      <alignment horizontal="right" vertical="center"/>
    </xf>
    <xf numFmtId="3" fontId="14" fillId="2" borderId="5" xfId="0" applyNumberFormat="1" applyFont="1" applyFill="1" applyBorder="1" applyAlignment="1">
      <alignment horizontal="right" vertical="center"/>
    </xf>
    <xf numFmtId="3" fontId="41" fillId="0" borderId="5" xfId="0" applyNumberFormat="1" applyFont="1" applyFill="1" applyBorder="1" applyAlignment="1">
      <alignment horizontal="right" vertical="center"/>
    </xf>
    <xf numFmtId="3" fontId="48" fillId="8" borderId="22" xfId="26" applyNumberFormat="1" applyFont="1" applyFill="1" applyBorder="1" applyAlignment="1">
      <alignment horizontal="right" vertical="center"/>
    </xf>
    <xf numFmtId="3" fontId="41" fillId="2" borderId="22" xfId="0" applyNumberFormat="1" applyFont="1" applyFill="1" applyBorder="1" applyAlignment="1">
      <alignment horizontal="right" vertical="center"/>
    </xf>
    <xf numFmtId="0" fontId="14" fillId="2" borderId="6" xfId="25" applyNumberFormat="1" applyFont="1" applyFill="1" applyBorder="1" applyAlignment="1">
      <alignment horizontal="left" vertical="center" wrapText="1"/>
    </xf>
    <xf numFmtId="3" fontId="15" fillId="8" borderId="6" xfId="26" applyNumberFormat="1" applyFont="1" applyFill="1" applyBorder="1" applyAlignment="1">
      <alignment horizontal="right" vertical="center"/>
    </xf>
    <xf numFmtId="0" fontId="17" fillId="2" borderId="0" xfId="0" applyFont="1" applyFill="1" applyAlignment="1"/>
    <xf numFmtId="3" fontId="11" fillId="0" borderId="0" xfId="0" applyNumberFormat="1" applyFont="1" applyFill="1" applyBorder="1" applyAlignment="1">
      <alignment vertical="center"/>
    </xf>
    <xf numFmtId="0" fontId="45" fillId="0" borderId="0" xfId="0" applyFont="1" applyFill="1" applyBorder="1" applyAlignment="1">
      <alignment vertical="center"/>
    </xf>
    <xf numFmtId="0" fontId="36" fillId="2" borderId="0" xfId="0" applyFont="1" applyFill="1" applyBorder="1" applyAlignment="1">
      <alignment vertical="center"/>
    </xf>
    <xf numFmtId="0" fontId="47" fillId="2" borderId="0" xfId="0" applyFont="1" applyFill="1" applyBorder="1"/>
    <xf numFmtId="0" fontId="14" fillId="2" borderId="3" xfId="0" applyFont="1" applyFill="1" applyBorder="1" applyAlignment="1">
      <alignment vertical="center" wrapText="1"/>
    </xf>
    <xf numFmtId="14" fontId="14" fillId="2" borderId="3" xfId="25" applyNumberFormat="1" applyFont="1" applyFill="1" applyBorder="1" applyAlignment="1">
      <alignment horizontal="right" vertical="center" wrapText="1"/>
    </xf>
    <xf numFmtId="0" fontId="47" fillId="2" borderId="0" xfId="0" applyFont="1" applyFill="1" applyBorder="1" applyAlignment="1">
      <alignment horizontal="right"/>
    </xf>
    <xf numFmtId="3" fontId="36" fillId="2" borderId="0" xfId="0" applyNumberFormat="1" applyFont="1" applyFill="1"/>
    <xf numFmtId="0" fontId="14" fillId="2" borderId="17" xfId="0" applyFont="1" applyFill="1" applyBorder="1" applyAlignment="1">
      <alignment vertical="center" wrapText="1"/>
    </xf>
    <xf numFmtId="0" fontId="14" fillId="2" borderId="17" xfId="0" applyFont="1" applyFill="1" applyBorder="1" applyAlignment="1">
      <alignment horizontal="right" vertical="center" wrapText="1"/>
    </xf>
    <xf numFmtId="14" fontId="14" fillId="2" borderId="17" xfId="25" applyNumberFormat="1" applyFont="1" applyFill="1" applyBorder="1" applyAlignment="1">
      <alignment horizontal="right" vertical="center" wrapText="1"/>
    </xf>
    <xf numFmtId="14" fontId="15" fillId="2" borderId="17" xfId="25" applyNumberFormat="1" applyFont="1" applyFill="1" applyBorder="1" applyAlignment="1">
      <alignment horizontal="right" vertical="center" wrapText="1"/>
    </xf>
    <xf numFmtId="0" fontId="11" fillId="2" borderId="0" xfId="0" applyFont="1" applyFill="1" applyBorder="1" applyAlignment="1">
      <alignment vertical="center"/>
    </xf>
    <xf numFmtId="0" fontId="14" fillId="2" borderId="0" xfId="25" applyNumberFormat="1" applyFont="1" applyFill="1" applyBorder="1" applyAlignment="1">
      <alignment horizontal="right" vertical="center" wrapText="1"/>
    </xf>
    <xf numFmtId="0" fontId="41" fillId="2" borderId="4" xfId="25" applyNumberFormat="1" applyFont="1" applyFill="1" applyBorder="1" applyAlignment="1">
      <alignment horizontal="left" vertical="center" wrapText="1"/>
    </xf>
    <xf numFmtId="0" fontId="11" fillId="2" borderId="0" xfId="0" applyFont="1" applyFill="1" applyBorder="1"/>
    <xf numFmtId="0" fontId="51" fillId="2" borderId="0" xfId="0" quotePrefix="1" applyFont="1" applyFill="1" applyBorder="1" applyAlignment="1">
      <alignment horizontal="left"/>
    </xf>
    <xf numFmtId="0" fontId="51" fillId="2" borderId="0" xfId="0" applyFont="1" applyFill="1" applyBorder="1" applyAlignment="1">
      <alignment horizontal="left"/>
    </xf>
    <xf numFmtId="0" fontId="14" fillId="2" borderId="5" xfId="0" applyFont="1" applyFill="1" applyBorder="1" applyAlignment="1">
      <alignment horizontal="left" vertical="center" wrapText="1"/>
    </xf>
    <xf numFmtId="0" fontId="14" fillId="2" borderId="6" xfId="0" applyFont="1" applyFill="1" applyBorder="1" applyAlignment="1">
      <alignment horizontal="left" vertical="center"/>
    </xf>
    <xf numFmtId="3" fontId="14" fillId="2" borderId="6" xfId="0" applyNumberFormat="1" applyFont="1" applyFill="1" applyBorder="1" applyAlignment="1">
      <alignment horizontal="right" vertical="center"/>
    </xf>
    <xf numFmtId="0" fontId="41" fillId="2" borderId="20" xfId="25" applyNumberFormat="1" applyFont="1" applyFill="1" applyBorder="1" applyAlignment="1">
      <alignment horizontal="left" vertical="center" wrapText="1"/>
    </xf>
    <xf numFmtId="3" fontId="41" fillId="2" borderId="5" xfId="0" applyNumberFormat="1" applyFont="1" applyFill="1" applyBorder="1" applyAlignment="1">
      <alignment vertical="center"/>
    </xf>
    <xf numFmtId="3" fontId="41" fillId="8" borderId="5" xfId="0" applyNumberFormat="1" applyFont="1" applyFill="1" applyBorder="1" applyAlignment="1">
      <alignment vertical="center"/>
    </xf>
    <xf numFmtId="0" fontId="41" fillId="2" borderId="22" xfId="25" applyNumberFormat="1" applyFont="1" applyFill="1" applyBorder="1" applyAlignment="1">
      <alignment horizontal="left" vertical="center" wrapText="1"/>
    </xf>
    <xf numFmtId="3" fontId="41" fillId="8" borderId="22" xfId="0" applyNumberFormat="1" applyFont="1" applyFill="1" applyBorder="1" applyAlignment="1">
      <alignment vertical="center"/>
    </xf>
    <xf numFmtId="9" fontId="14" fillId="2" borderId="17" xfId="25" quotePrefix="1" applyNumberFormat="1" applyFont="1" applyFill="1" applyBorder="1" applyAlignment="1">
      <alignment horizontal="right" vertical="center" wrapText="1"/>
    </xf>
    <xf numFmtId="9" fontId="14" fillId="2" borderId="17" xfId="25" applyNumberFormat="1" applyFont="1" applyFill="1" applyBorder="1" applyAlignment="1">
      <alignment horizontal="right" vertical="center" wrapText="1"/>
    </xf>
    <xf numFmtId="0" fontId="41" fillId="2" borderId="5" xfId="25" applyNumberFormat="1" applyFont="1" applyFill="1" applyBorder="1" applyAlignment="1">
      <alignment vertical="center" wrapText="1"/>
    </xf>
    <xf numFmtId="0" fontId="39" fillId="2" borderId="0" xfId="0" applyFont="1" applyFill="1"/>
    <xf numFmtId="0" fontId="52" fillId="2" borderId="0" xfId="0" applyFont="1" applyFill="1" applyBorder="1" applyAlignment="1">
      <alignment vertical="center"/>
    </xf>
    <xf numFmtId="9" fontId="14" fillId="2" borderId="17" xfId="25" quotePrefix="1" applyNumberFormat="1" applyFont="1" applyFill="1" applyBorder="1" applyAlignment="1">
      <alignment horizontal="right" vertical="center"/>
    </xf>
    <xf numFmtId="9" fontId="14" fillId="2" borderId="17" xfId="25" applyNumberFormat="1" applyFont="1" applyFill="1" applyBorder="1" applyAlignment="1">
      <alignment horizontal="right" vertical="center"/>
    </xf>
    <xf numFmtId="3" fontId="41" fillId="0" borderId="5" xfId="0" applyNumberFormat="1" applyFont="1" applyFill="1" applyBorder="1" applyAlignment="1">
      <alignment vertical="center"/>
    </xf>
    <xf numFmtId="0" fontId="14" fillId="2" borderId="21" xfId="25" applyNumberFormat="1" applyFont="1" applyFill="1" applyBorder="1" applyAlignment="1">
      <alignment vertical="center" wrapText="1"/>
    </xf>
    <xf numFmtId="164" fontId="41" fillId="2" borderId="5" xfId="0" applyNumberFormat="1" applyFont="1" applyFill="1" applyBorder="1" applyAlignment="1">
      <alignment horizontal="right" vertical="center"/>
    </xf>
    <xf numFmtId="3" fontId="41" fillId="2" borderId="4" xfId="0" applyNumberFormat="1" applyFont="1" applyFill="1" applyBorder="1" applyAlignment="1">
      <alignment horizontal="right" vertical="center"/>
    </xf>
    <xf numFmtId="0" fontId="41" fillId="2" borderId="0" xfId="25" applyNumberFormat="1" applyFont="1" applyFill="1" applyBorder="1" applyAlignment="1">
      <alignment vertical="top" wrapText="1"/>
    </xf>
    <xf numFmtId="3" fontId="41" fillId="9" borderId="0" xfId="0" applyNumberFormat="1" applyFont="1" applyFill="1" applyBorder="1" applyAlignment="1">
      <alignment horizontal="right" vertical="center"/>
    </xf>
    <xf numFmtId="164" fontId="41" fillId="2" borderId="4" xfId="0" applyNumberFormat="1" applyFont="1" applyFill="1" applyBorder="1" applyAlignment="1">
      <alignment horizontal="right" vertical="center"/>
    </xf>
    <xf numFmtId="0" fontId="14" fillId="2" borderId="15" xfId="25" applyNumberFormat="1" applyFont="1" applyFill="1" applyBorder="1" applyAlignment="1">
      <alignment horizontal="right" vertical="center"/>
    </xf>
    <xf numFmtId="3" fontId="14" fillId="2" borderId="15" xfId="0" applyNumberFormat="1" applyFont="1" applyFill="1" applyBorder="1" applyAlignment="1">
      <alignment horizontal="right" vertical="center"/>
    </xf>
    <xf numFmtId="3" fontId="41" fillId="2" borderId="15" xfId="0" applyNumberFormat="1" applyFont="1" applyFill="1" applyBorder="1" applyAlignment="1">
      <alignment horizontal="right" vertical="center"/>
    </xf>
    <xf numFmtId="173" fontId="14" fillId="2" borderId="15" xfId="16" applyNumberFormat="1" applyFont="1" applyFill="1" applyBorder="1" applyAlignment="1">
      <alignment horizontal="right" vertical="center"/>
    </xf>
    <xf numFmtId="0" fontId="14" fillId="2" borderId="0" xfId="25" applyNumberFormat="1" applyFont="1" applyFill="1" applyBorder="1" applyAlignment="1">
      <alignment vertical="center" wrapText="1"/>
    </xf>
    <xf numFmtId="0" fontId="36" fillId="2" borderId="0" xfId="0" applyFont="1" applyFill="1" applyAlignment="1"/>
    <xf numFmtId="0" fontId="45" fillId="2" borderId="0" xfId="0" applyFont="1" applyFill="1" applyAlignment="1"/>
    <xf numFmtId="3" fontId="11" fillId="2" borderId="0" xfId="0" applyNumberFormat="1" applyFont="1" applyFill="1" applyBorder="1" applyAlignment="1">
      <alignment vertical="center"/>
    </xf>
    <xf numFmtId="3" fontId="35" fillId="2" borderId="0" xfId="0" applyNumberFormat="1" applyFont="1" applyFill="1"/>
    <xf numFmtId="0" fontId="14" fillId="2" borderId="25" xfId="25" applyNumberFormat="1" applyFont="1" applyFill="1" applyBorder="1" applyAlignment="1">
      <alignment vertical="center"/>
    </xf>
    <xf numFmtId="0" fontId="41" fillId="2" borderId="0" xfId="0" applyFont="1" applyFill="1" applyAlignment="1"/>
    <xf numFmtId="10" fontId="41" fillId="0" borderId="5" xfId="16" applyNumberFormat="1" applyFont="1" applyFill="1" applyBorder="1" applyAlignment="1">
      <alignment horizontal="right" vertical="center"/>
    </xf>
    <xf numFmtId="173" fontId="41" fillId="0" borderId="4" xfId="16" applyNumberFormat="1" applyFont="1" applyFill="1" applyBorder="1" applyAlignment="1">
      <alignment horizontal="right" vertical="center"/>
    </xf>
    <xf numFmtId="3" fontId="14" fillId="0" borderId="14" xfId="0" applyNumberFormat="1" applyFont="1" applyFill="1" applyBorder="1" applyAlignment="1">
      <alignment horizontal="right" vertical="center"/>
    </xf>
    <xf numFmtId="10" fontId="14" fillId="0" borderId="14" xfId="16" applyNumberFormat="1" applyFont="1" applyFill="1" applyBorder="1" applyAlignment="1">
      <alignment horizontal="right" vertical="center"/>
    </xf>
    <xf numFmtId="0" fontId="11" fillId="2" borderId="0" xfId="0" applyFont="1" applyFill="1" applyAlignment="1">
      <alignment vertical="center"/>
    </xf>
    <xf numFmtId="1" fontId="14" fillId="2" borderId="17" xfId="0" applyNumberFormat="1" applyFont="1" applyFill="1" applyBorder="1" applyAlignment="1">
      <alignment horizontal="right" vertical="center" wrapText="1"/>
    </xf>
    <xf numFmtId="0" fontId="14" fillId="2" borderId="0" xfId="0" applyFont="1" applyFill="1" applyBorder="1" applyAlignment="1">
      <alignment vertical="center"/>
    </xf>
    <xf numFmtId="3" fontId="17" fillId="2" borderId="0" xfId="0" applyNumberFormat="1" applyFont="1" applyFill="1" applyBorder="1" applyAlignment="1">
      <alignment vertical="center"/>
    </xf>
    <xf numFmtId="0" fontId="14" fillId="2" borderId="5" xfId="0" applyFont="1" applyFill="1" applyBorder="1" applyAlignment="1">
      <alignment vertical="center"/>
    </xf>
    <xf numFmtId="0" fontId="53" fillId="2" borderId="0" xfId="0" applyFont="1" applyFill="1" applyBorder="1" applyAlignment="1">
      <alignment horizontal="right" vertical="center"/>
    </xf>
    <xf numFmtId="0" fontId="17" fillId="2" borderId="0" xfId="0" applyFont="1" applyFill="1" applyBorder="1" applyAlignment="1">
      <alignment wrapText="1"/>
    </xf>
    <xf numFmtId="0" fontId="10" fillId="2" borderId="0" xfId="26" quotePrefix="1" applyFont="1" applyFill="1" applyBorder="1" applyAlignment="1">
      <alignment vertical="center" wrapText="1"/>
    </xf>
    <xf numFmtId="0" fontId="41" fillId="2" borderId="0" xfId="26" applyFont="1" applyFill="1"/>
    <xf numFmtId="0" fontId="41" fillId="2" borderId="0" xfId="26" applyFont="1" applyFill="1" applyAlignment="1">
      <alignment vertical="center"/>
    </xf>
    <xf numFmtId="0" fontId="14" fillId="2" borderId="0" xfId="26" applyFont="1" applyFill="1" applyBorder="1" applyAlignment="1">
      <alignment horizontal="left" vertical="center"/>
    </xf>
    <xf numFmtId="0" fontId="14" fillId="2" borderId="0" xfId="26" applyFont="1" applyFill="1" applyBorder="1" applyAlignment="1">
      <alignment vertical="center"/>
    </xf>
    <xf numFmtId="0" fontId="14" fillId="2" borderId="5" xfId="26" applyFont="1" applyFill="1" applyBorder="1" applyAlignment="1">
      <alignment vertical="center"/>
    </xf>
    <xf numFmtId="0" fontId="14" fillId="2" borderId="6" xfId="26" applyFont="1" applyFill="1" applyBorder="1" applyAlignment="1">
      <alignment vertical="center"/>
    </xf>
    <xf numFmtId="3" fontId="14" fillId="2" borderId="6" xfId="26" applyNumberFormat="1" applyFont="1" applyFill="1" applyBorder="1" applyAlignment="1">
      <alignment vertical="center"/>
    </xf>
    <xf numFmtId="3" fontId="41" fillId="2" borderId="0" xfId="26" applyNumberFormat="1" applyFont="1" applyFill="1"/>
    <xf numFmtId="0" fontId="11" fillId="2" borderId="0" xfId="26" applyFont="1" applyFill="1"/>
    <xf numFmtId="0" fontId="41" fillId="2" borderId="0" xfId="26" applyFont="1" applyFill="1" applyBorder="1" applyAlignment="1">
      <alignment vertical="center"/>
    </xf>
    <xf numFmtId="3" fontId="41" fillId="2" borderId="0" xfId="26" applyNumberFormat="1" applyFont="1" applyFill="1" applyBorder="1" applyAlignment="1">
      <alignment vertical="center"/>
    </xf>
    <xf numFmtId="10" fontId="41" fillId="2" borderId="0" xfId="16" applyNumberFormat="1" applyFont="1" applyFill="1"/>
    <xf numFmtId="0" fontId="50" fillId="2" borderId="0" xfId="26" applyFont="1" applyFill="1"/>
    <xf numFmtId="3" fontId="50" fillId="2" borderId="0" xfId="26" applyNumberFormat="1" applyFont="1" applyFill="1"/>
    <xf numFmtId="0" fontId="17" fillId="2" borderId="0" xfId="26" applyFont="1" applyFill="1" applyAlignment="1">
      <alignment vertical="center"/>
    </xf>
    <xf numFmtId="0" fontId="11" fillId="2" borderId="0" xfId="26" applyFont="1" applyFill="1" applyAlignment="1">
      <alignment vertical="center"/>
    </xf>
    <xf numFmtId="0" fontId="11" fillId="2" borderId="0" xfId="26" applyFont="1" applyFill="1" applyBorder="1"/>
    <xf numFmtId="0" fontId="53" fillId="2" borderId="0" xfId="26" applyFont="1" applyFill="1" applyBorder="1" applyAlignment="1">
      <alignment horizontal="right" vertical="center"/>
    </xf>
    <xf numFmtId="0" fontId="26" fillId="2" borderId="0" xfId="26" applyFont="1" applyFill="1" applyBorder="1" applyAlignment="1">
      <alignment vertical="center"/>
    </xf>
    <xf numFmtId="0" fontId="14" fillId="2" borderId="20" xfId="26" applyFont="1" applyFill="1" applyBorder="1" applyAlignment="1">
      <alignment vertical="center" wrapText="1"/>
    </xf>
    <xf numFmtId="3" fontId="14" fillId="2" borderId="20" xfId="26" applyNumberFormat="1" applyFont="1" applyFill="1" applyBorder="1" applyAlignment="1">
      <alignment horizontal="right" vertical="center"/>
    </xf>
    <xf numFmtId="0" fontId="14" fillId="2" borderId="23" xfId="26" applyFont="1" applyFill="1" applyBorder="1" applyAlignment="1">
      <alignment horizontal="left" vertical="center" wrapText="1"/>
    </xf>
    <xf numFmtId="3" fontId="14" fillId="2" borderId="23" xfId="26" applyNumberFormat="1" applyFont="1" applyFill="1" applyBorder="1" applyAlignment="1">
      <alignment horizontal="right" vertical="center" wrapText="1"/>
    </xf>
    <xf numFmtId="0" fontId="17" fillId="2" borderId="0" xfId="26" applyFont="1" applyFill="1" applyBorder="1" applyAlignment="1">
      <alignment wrapText="1"/>
    </xf>
    <xf numFmtId="0" fontId="36" fillId="2" borderId="0" xfId="26" applyFont="1" applyFill="1"/>
    <xf numFmtId="0" fontId="14" fillId="2" borderId="5" xfId="26" applyNumberFormat="1" applyFont="1" applyFill="1" applyBorder="1" applyAlignment="1">
      <alignment horizontal="right" vertical="center"/>
    </xf>
    <xf numFmtId="0" fontId="47" fillId="2" borderId="0" xfId="26" applyFont="1" applyFill="1" applyBorder="1" applyAlignment="1">
      <alignment vertical="center"/>
    </xf>
    <xf numFmtId="3" fontId="47" fillId="2" borderId="0" xfId="26" applyNumberFormat="1" applyFont="1" applyFill="1" applyBorder="1" applyAlignment="1">
      <alignment vertical="center"/>
    </xf>
    <xf numFmtId="0" fontId="55" fillId="2" borderId="0" xfId="26" applyFont="1" applyFill="1"/>
    <xf numFmtId="0" fontId="11" fillId="2" borderId="0" xfId="26" applyFont="1" applyFill="1" applyBorder="1" applyAlignment="1">
      <alignment vertical="center"/>
    </xf>
    <xf numFmtId="0" fontId="10" fillId="2" borderId="0" xfId="26" applyFont="1" applyFill="1" applyBorder="1" applyAlignment="1">
      <alignment vertical="center"/>
    </xf>
    <xf numFmtId="0" fontId="54" fillId="2" borderId="0" xfId="26" applyFont="1" applyFill="1" applyBorder="1" applyAlignment="1">
      <alignment horizontal="left" vertical="center" wrapText="1"/>
    </xf>
    <xf numFmtId="0" fontId="32" fillId="2" borderId="0" xfId="26" applyFont="1" applyFill="1" applyBorder="1"/>
    <xf numFmtId="0" fontId="14" fillId="2" borderId="2" xfId="25" applyNumberFormat="1" applyFont="1" applyFill="1" applyBorder="1" applyAlignment="1">
      <alignment vertical="center"/>
    </xf>
    <xf numFmtId="0" fontId="14" fillId="2" borderId="2" xfId="25" applyNumberFormat="1" applyFont="1" applyFill="1" applyBorder="1" applyAlignment="1">
      <alignment horizontal="right" vertical="center"/>
    </xf>
    <xf numFmtId="0" fontId="14" fillId="2" borderId="0" xfId="25" applyNumberFormat="1" applyFont="1" applyFill="1" applyBorder="1" applyAlignment="1">
      <alignment vertical="center"/>
    </xf>
    <xf numFmtId="0" fontId="14" fillId="2" borderId="26" xfId="25" applyNumberFormat="1" applyFont="1" applyFill="1" applyBorder="1" applyAlignment="1">
      <alignment vertical="center"/>
    </xf>
    <xf numFmtId="0" fontId="14" fillId="2" borderId="26" xfId="25" applyNumberFormat="1" applyFont="1" applyFill="1" applyBorder="1" applyAlignment="1">
      <alignment horizontal="right" vertical="center"/>
    </xf>
    <xf numFmtId="0" fontId="17" fillId="2" borderId="0" xfId="26" applyFont="1" applyFill="1" applyBorder="1" applyAlignment="1">
      <alignment vertical="center"/>
    </xf>
    <xf numFmtId="0" fontId="56" fillId="2" borderId="0" xfId="26" quotePrefix="1" applyFont="1" applyFill="1" applyBorder="1"/>
    <xf numFmtId="6" fontId="17" fillId="2" borderId="0" xfId="26" applyNumberFormat="1" applyFont="1" applyFill="1" applyBorder="1" applyAlignment="1">
      <alignment horizontal="right" vertical="center"/>
    </xf>
    <xf numFmtId="6" fontId="17" fillId="2" borderId="0" xfId="26" applyNumberFormat="1" applyFont="1" applyFill="1" applyBorder="1" applyAlignment="1">
      <alignment horizontal="left" vertical="center"/>
    </xf>
    <xf numFmtId="14" fontId="57" fillId="2" borderId="0" xfId="26" applyNumberFormat="1" applyFont="1" applyFill="1" applyBorder="1" applyAlignment="1">
      <alignment vertical="center"/>
    </xf>
    <xf numFmtId="3" fontId="57" fillId="2" borderId="0" xfId="26" applyNumberFormat="1" applyFont="1" applyFill="1" applyBorder="1" applyAlignment="1">
      <alignment vertical="center"/>
    </xf>
    <xf numFmtId="0" fontId="45" fillId="2" borderId="0" xfId="26" applyFont="1" applyFill="1"/>
    <xf numFmtId="0" fontId="45" fillId="2" borderId="0" xfId="26" applyFont="1" applyFill="1" applyBorder="1"/>
    <xf numFmtId="14" fontId="57" fillId="2" borderId="0" xfId="26" applyNumberFormat="1" applyFont="1" applyFill="1" applyBorder="1"/>
    <xf numFmtId="3" fontId="57" fillId="2" borderId="0" xfId="26" applyNumberFormat="1" applyFont="1" applyFill="1" applyBorder="1"/>
    <xf numFmtId="14" fontId="57" fillId="2" borderId="27" xfId="26" applyNumberFormat="1" applyFont="1" applyFill="1" applyBorder="1"/>
    <xf numFmtId="3" fontId="57" fillId="2" borderId="27" xfId="26" applyNumberFormat="1" applyFont="1" applyFill="1" applyBorder="1"/>
    <xf numFmtId="0" fontId="58" fillId="0" borderId="0" xfId="28" applyFont="1"/>
    <xf numFmtId="0" fontId="8" fillId="0" borderId="0" xfId="28"/>
    <xf numFmtId="0" fontId="59" fillId="0" borderId="0" xfId="28" applyFont="1" applyAlignment="1">
      <alignment vertical="center"/>
    </xf>
    <xf numFmtId="3" fontId="17" fillId="2" borderId="0" xfId="28" applyNumberFormat="1" applyFont="1" applyFill="1" applyBorder="1" applyAlignment="1">
      <alignment horizontal="right"/>
    </xf>
    <xf numFmtId="3" fontId="17" fillId="2" borderId="5" xfId="28" applyNumberFormat="1" applyFont="1" applyFill="1" applyBorder="1" applyAlignment="1">
      <alignment horizontal="right"/>
    </xf>
    <xf numFmtId="0" fontId="60" fillId="12" borderId="18" xfId="28" applyFont="1" applyFill="1" applyBorder="1" applyAlignment="1">
      <alignment vertical="center"/>
    </xf>
    <xf numFmtId="1" fontId="14" fillId="2" borderId="3" xfId="0" applyNumberFormat="1" applyFont="1" applyFill="1" applyBorder="1" applyAlignment="1">
      <alignment horizontal="right" vertical="center" wrapText="1"/>
    </xf>
    <xf numFmtId="0" fontId="14" fillId="2" borderId="23" xfId="0" applyFont="1" applyFill="1" applyBorder="1" applyAlignment="1">
      <alignment horizontal="left" vertical="center" wrapText="1"/>
    </xf>
    <xf numFmtId="0" fontId="26" fillId="2" borderId="0" xfId="26" applyFont="1" applyFill="1" applyBorder="1"/>
    <xf numFmtId="0" fontId="14" fillId="2" borderId="3" xfId="26" applyFont="1" applyFill="1" applyBorder="1" applyAlignment="1">
      <alignment horizontal="left" vertical="center"/>
    </xf>
    <xf numFmtId="0" fontId="14" fillId="2" borderId="6" xfId="26" applyFont="1" applyFill="1" applyBorder="1" applyAlignment="1">
      <alignment horizontal="left" vertical="center" wrapText="1"/>
    </xf>
    <xf numFmtId="0" fontId="14" fillId="2" borderId="22" xfId="26" applyFont="1" applyFill="1" applyBorder="1" applyAlignment="1">
      <alignment horizontal="left" vertical="center" wrapText="1"/>
    </xf>
    <xf numFmtId="0" fontId="45" fillId="0" borderId="0" xfId="0" applyFont="1" applyFill="1" applyAlignment="1">
      <alignment vertical="center" wrapText="1"/>
    </xf>
    <xf numFmtId="0" fontId="14" fillId="2" borderId="20" xfId="26" applyFont="1" applyFill="1" applyBorder="1" applyAlignment="1">
      <alignment vertical="center"/>
    </xf>
    <xf numFmtId="0" fontId="11" fillId="0" borderId="0" xfId="0" applyFont="1" applyFill="1"/>
    <xf numFmtId="0" fontId="41" fillId="12" borderId="4" xfId="28" applyFont="1" applyFill="1" applyBorder="1" applyAlignment="1">
      <alignment vertical="center" wrapText="1"/>
    </xf>
    <xf numFmtId="0" fontId="41" fillId="12" borderId="29" xfId="28" applyFont="1" applyFill="1" applyBorder="1" applyAlignment="1">
      <alignment vertical="center" wrapText="1"/>
    </xf>
    <xf numFmtId="0" fontId="14" fillId="2" borderId="6" xfId="0" applyFont="1" applyFill="1" applyBorder="1" applyAlignment="1">
      <alignment vertical="center"/>
    </xf>
    <xf numFmtId="0" fontId="14" fillId="2" borderId="2" xfId="0" applyFont="1" applyFill="1" applyBorder="1" applyAlignment="1">
      <alignment horizontal="right" vertical="top"/>
    </xf>
    <xf numFmtId="0" fontId="14" fillId="2" borderId="2" xfId="0" applyFont="1" applyFill="1" applyBorder="1" applyAlignment="1">
      <alignment horizontal="right" wrapText="1"/>
    </xf>
    <xf numFmtId="0" fontId="30" fillId="2" borderId="5" xfId="0" applyFont="1" applyFill="1" applyBorder="1" applyAlignment="1">
      <alignment horizontal="left" vertical="center"/>
    </xf>
    <xf numFmtId="0" fontId="14" fillId="2" borderId="17" xfId="25" applyNumberFormat="1" applyFont="1" applyFill="1" applyBorder="1" applyAlignment="1">
      <alignment horizontal="right" vertical="center" wrapText="1"/>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3" fontId="41" fillId="10" borderId="15" xfId="0" applyNumberFormat="1" applyFont="1" applyFill="1" applyBorder="1" applyAlignment="1">
      <alignment horizontal="right" vertical="center"/>
    </xf>
    <xf numFmtId="0" fontId="14" fillId="2" borderId="0" xfId="0" applyFont="1" applyFill="1" applyBorder="1" applyAlignment="1">
      <alignment horizontal="left" vertical="center"/>
    </xf>
    <xf numFmtId="0" fontId="14" fillId="2" borderId="39" xfId="0" applyFont="1" applyFill="1" applyBorder="1" applyAlignment="1">
      <alignment horizontal="right" vertical="center" wrapText="1"/>
    </xf>
    <xf numFmtId="0" fontId="14" fillId="2" borderId="36" xfId="25" quotePrefix="1" applyNumberFormat="1" applyFont="1" applyFill="1" applyBorder="1" applyAlignment="1">
      <alignment vertical="center" wrapText="1"/>
    </xf>
    <xf numFmtId="0" fontId="41" fillId="2" borderId="5" xfId="26" applyFont="1" applyFill="1" applyBorder="1" applyAlignment="1">
      <alignment horizontal="left" vertical="center" wrapText="1"/>
    </xf>
    <xf numFmtId="3" fontId="41" fillId="2" borderId="5" xfId="26" applyNumberFormat="1" applyFont="1" applyFill="1" applyBorder="1" applyAlignment="1">
      <alignment horizontal="right" vertical="center"/>
    </xf>
    <xf numFmtId="0" fontId="41" fillId="2" borderId="5" xfId="26" applyFont="1" applyFill="1" applyBorder="1" applyAlignment="1">
      <alignment horizontal="left" vertical="center"/>
    </xf>
    <xf numFmtId="0" fontId="41" fillId="2" borderId="23" xfId="26" applyFont="1" applyFill="1" applyBorder="1" applyAlignment="1">
      <alignment horizontal="left" vertical="center" wrapText="1"/>
    </xf>
    <xf numFmtId="0" fontId="41" fillId="2" borderId="5" xfId="26" applyFont="1" applyFill="1" applyBorder="1" applyAlignment="1">
      <alignment vertical="center"/>
    </xf>
    <xf numFmtId="0" fontId="41" fillId="2" borderId="6" xfId="25" applyNumberFormat="1" applyFont="1" applyFill="1" applyBorder="1" applyAlignment="1">
      <alignment horizontal="left" vertical="center" wrapText="1"/>
    </xf>
    <xf numFmtId="3" fontId="41" fillId="2" borderId="6" xfId="26" applyNumberFormat="1" applyFont="1" applyFill="1" applyBorder="1" applyAlignment="1">
      <alignment horizontal="right" vertical="center"/>
    </xf>
    <xf numFmtId="9" fontId="41" fillId="2" borderId="20" xfId="16" applyFont="1" applyFill="1" applyBorder="1" applyAlignment="1">
      <alignment vertical="center" wrapText="1"/>
    </xf>
    <xf numFmtId="9" fontId="41" fillId="2" borderId="4" xfId="16" applyFont="1" applyFill="1" applyBorder="1" applyAlignment="1">
      <alignment vertical="center" wrapText="1"/>
    </xf>
    <xf numFmtId="9" fontId="41" fillId="2" borderId="5" xfId="16" applyFont="1" applyFill="1" applyBorder="1" applyAlignment="1">
      <alignment vertical="center" wrapText="1"/>
    </xf>
    <xf numFmtId="3" fontId="41" fillId="8" borderId="5" xfId="24" applyNumberFormat="1" applyFont="1" applyFill="1" applyBorder="1" applyAlignment="1">
      <alignment vertical="center"/>
    </xf>
    <xf numFmtId="3" fontId="41" fillId="8" borderId="0" xfId="24" applyNumberFormat="1" applyFont="1" applyFill="1" applyBorder="1" applyAlignment="1">
      <alignment vertical="center"/>
    </xf>
    <xf numFmtId="9" fontId="41" fillId="8" borderId="0" xfId="24" applyFont="1" applyFill="1" applyBorder="1" applyAlignment="1">
      <alignment horizontal="right" vertical="center"/>
    </xf>
    <xf numFmtId="3" fontId="48" fillId="8" borderId="5" xfId="24" applyNumberFormat="1" applyFont="1" applyFill="1" applyBorder="1" applyAlignment="1">
      <alignment vertical="center"/>
    </xf>
    <xf numFmtId="9" fontId="41" fillId="8" borderId="5" xfId="24" applyFont="1" applyFill="1" applyBorder="1" applyAlignment="1">
      <alignment horizontal="right" vertical="center"/>
    </xf>
    <xf numFmtId="3" fontId="14" fillId="8" borderId="6" xfId="25" applyNumberFormat="1" applyFont="1" applyFill="1" applyBorder="1" applyAlignment="1">
      <alignment vertical="center"/>
    </xf>
    <xf numFmtId="9" fontId="41" fillId="8" borderId="6" xfId="24" applyFont="1" applyFill="1" applyBorder="1" applyAlignment="1">
      <alignment horizontal="right" vertical="center"/>
    </xf>
    <xf numFmtId="9" fontId="14" fillId="2" borderId="6" xfId="16" applyFont="1" applyFill="1" applyBorder="1" applyAlignment="1">
      <alignment vertical="center"/>
    </xf>
    <xf numFmtId="0" fontId="14" fillId="12" borderId="40" xfId="28" applyFont="1" applyFill="1" applyBorder="1" applyAlignment="1">
      <alignment horizontal="right" vertical="center" wrapText="1"/>
    </xf>
    <xf numFmtId="0" fontId="41" fillId="2" borderId="0" xfId="25" applyNumberFormat="1" applyFont="1" applyFill="1" applyBorder="1" applyAlignment="1">
      <alignment horizontal="left" vertical="center"/>
    </xf>
    <xf numFmtId="3" fontId="41" fillId="2" borderId="0" xfId="0" applyNumberFormat="1" applyFont="1" applyFill="1" applyBorder="1" applyAlignment="1">
      <alignment horizontal="right" vertical="center"/>
    </xf>
    <xf numFmtId="0" fontId="41" fillId="2" borderId="5" xfId="25" applyNumberFormat="1" applyFont="1" applyFill="1" applyBorder="1" applyAlignment="1">
      <alignment horizontal="left" vertical="center"/>
    </xf>
    <xf numFmtId="0" fontId="8" fillId="0" borderId="0" xfId="28" applyAlignment="1">
      <alignment vertical="center"/>
    </xf>
    <xf numFmtId="0" fontId="14" fillId="12" borderId="6" xfId="28" applyFont="1" applyFill="1" applyBorder="1" applyAlignment="1">
      <alignment vertical="center" wrapText="1"/>
    </xf>
    <xf numFmtId="3" fontId="14" fillId="2" borderId="6" xfId="28" applyNumberFormat="1" applyFont="1" applyFill="1" applyBorder="1" applyAlignment="1">
      <alignment horizontal="right"/>
    </xf>
    <xf numFmtId="3" fontId="41" fillId="2" borderId="0" xfId="0" applyNumberFormat="1" applyFont="1" applyFill="1" applyBorder="1" applyAlignment="1">
      <alignment vertical="center"/>
    </xf>
    <xf numFmtId="3" fontId="41" fillId="2" borderId="20" xfId="26" applyNumberFormat="1" applyFont="1" applyFill="1" applyBorder="1" applyAlignment="1">
      <alignment vertical="center"/>
    </xf>
    <xf numFmtId="3" fontId="41" fillId="9" borderId="5" xfId="26" applyNumberFormat="1" applyFont="1" applyFill="1" applyBorder="1" applyAlignment="1">
      <alignment vertical="center"/>
    </xf>
    <xf numFmtId="3" fontId="41" fillId="2" borderId="5" xfId="26" applyNumberFormat="1" applyFont="1" applyFill="1" applyBorder="1" applyAlignment="1">
      <alignment vertical="center"/>
    </xf>
    <xf numFmtId="3" fontId="41" fillId="9" borderId="22" xfId="26" applyNumberFormat="1" applyFont="1" applyFill="1" applyBorder="1" applyAlignment="1">
      <alignment vertical="center"/>
    </xf>
    <xf numFmtId="3" fontId="41" fillId="2" borderId="22" xfId="26" applyNumberFormat="1" applyFont="1" applyFill="1" applyBorder="1" applyAlignment="1">
      <alignment vertical="center"/>
    </xf>
    <xf numFmtId="3" fontId="41" fillId="9" borderId="20" xfId="26" applyNumberFormat="1" applyFont="1" applyFill="1" applyBorder="1" applyAlignment="1">
      <alignment vertical="center"/>
    </xf>
    <xf numFmtId="3" fontId="50" fillId="2" borderId="5" xfId="26" applyNumberFormat="1" applyFont="1" applyFill="1" applyBorder="1" applyAlignment="1">
      <alignment vertical="center"/>
    </xf>
    <xf numFmtId="0" fontId="41" fillId="2" borderId="5" xfId="26" applyFont="1" applyFill="1" applyBorder="1" applyAlignment="1">
      <alignment horizontal="left" vertical="center" indent="1"/>
    </xf>
    <xf numFmtId="0" fontId="41" fillId="2" borderId="6" xfId="26" applyFont="1" applyFill="1" applyBorder="1" applyAlignment="1">
      <alignment horizontal="left" vertical="center" indent="1"/>
    </xf>
    <xf numFmtId="3" fontId="41" fillId="2" borderId="6" xfId="26" applyNumberFormat="1" applyFont="1" applyFill="1" applyBorder="1" applyAlignment="1">
      <alignment vertical="center"/>
    </xf>
    <xf numFmtId="3" fontId="41" fillId="2" borderId="4" xfId="0" applyNumberFormat="1" applyFont="1" applyFill="1" applyBorder="1" applyAlignment="1">
      <alignment vertical="center"/>
    </xf>
    <xf numFmtId="14" fontId="41" fillId="2" borderId="5" xfId="26" applyNumberFormat="1" applyFont="1" applyFill="1" applyBorder="1" applyAlignment="1">
      <alignment horizontal="left" vertical="center"/>
    </xf>
    <xf numFmtId="14" fontId="41" fillId="2" borderId="6" xfId="26" applyNumberFormat="1" applyFont="1" applyFill="1" applyBorder="1" applyAlignment="1">
      <alignment horizontal="left" vertical="center"/>
    </xf>
    <xf numFmtId="0" fontId="41" fillId="2" borderId="0" xfId="26" quotePrefix="1" applyFont="1" applyFill="1" applyBorder="1" applyAlignment="1">
      <alignment horizontal="left" vertical="center"/>
    </xf>
    <xf numFmtId="0" fontId="14" fillId="2" borderId="0" xfId="0" applyFont="1" applyFill="1" applyBorder="1" applyAlignment="1">
      <alignment horizontal="left" vertical="center"/>
    </xf>
    <xf numFmtId="0" fontId="14" fillId="2" borderId="3" xfId="0" applyFont="1" applyFill="1" applyBorder="1" applyAlignment="1">
      <alignment horizontal="right" vertical="center" wrapText="1"/>
    </xf>
    <xf numFmtId="3" fontId="41" fillId="2" borderId="31" xfId="25" applyNumberFormat="1" applyFont="1" applyFill="1" applyBorder="1" applyAlignment="1">
      <alignment horizontal="right" vertical="center" wrapText="1"/>
    </xf>
    <xf numFmtId="3" fontId="41" fillId="2" borderId="37" xfId="25" applyNumberFormat="1" applyFont="1" applyFill="1" applyBorder="1" applyAlignment="1">
      <alignment horizontal="right" vertical="center" wrapText="1"/>
    </xf>
    <xf numFmtId="3" fontId="41" fillId="2" borderId="4" xfId="25" applyNumberFormat="1" applyFont="1" applyFill="1" applyBorder="1" applyAlignment="1">
      <alignment horizontal="right" vertical="center" wrapText="1"/>
    </xf>
    <xf numFmtId="0" fontId="41" fillId="2" borderId="6" xfId="0" applyFont="1" applyFill="1" applyBorder="1" applyAlignment="1">
      <alignment horizontal="left" vertical="center" wrapText="1"/>
    </xf>
    <xf numFmtId="3" fontId="41" fillId="2" borderId="32" xfId="0" applyNumberFormat="1" applyFont="1" applyFill="1" applyBorder="1" applyAlignment="1">
      <alignment horizontal="right" vertical="center" wrapText="1"/>
    </xf>
    <xf numFmtId="3" fontId="41" fillId="2" borderId="38" xfId="0" applyNumberFormat="1" applyFont="1" applyFill="1" applyBorder="1" applyAlignment="1">
      <alignment horizontal="right" vertical="center" wrapText="1"/>
    </xf>
    <xf numFmtId="3" fontId="41" fillId="2" borderId="6" xfId="0" applyNumberFormat="1" applyFont="1" applyFill="1" applyBorder="1" applyAlignment="1">
      <alignment horizontal="right" vertical="center" wrapText="1"/>
    </xf>
    <xf numFmtId="0" fontId="27" fillId="0" borderId="1" xfId="0" applyFont="1" applyBorder="1" applyAlignment="1">
      <alignment vertical="center"/>
    </xf>
    <xf numFmtId="171" fontId="15" fillId="2" borderId="0" xfId="0" applyNumberFormat="1" applyFont="1" applyFill="1" applyBorder="1" applyAlignment="1">
      <alignment horizontal="right" vertical="center"/>
    </xf>
    <xf numFmtId="0" fontId="41" fillId="2" borderId="5" xfId="0" applyFont="1" applyFill="1" applyBorder="1" applyAlignment="1">
      <alignment vertical="center"/>
    </xf>
    <xf numFmtId="0" fontId="41" fillId="2" borderId="5" xfId="0" applyFont="1" applyFill="1" applyBorder="1" applyAlignment="1">
      <alignment horizontal="left" vertical="center" indent="1"/>
    </xf>
    <xf numFmtId="173" fontId="41" fillId="2" borderId="5" xfId="24" applyNumberFormat="1" applyFont="1" applyFill="1" applyBorder="1" applyAlignment="1">
      <alignment horizontal="right" vertical="center"/>
    </xf>
    <xf numFmtId="0" fontId="55" fillId="2" borderId="0" xfId="0" applyFont="1" applyFill="1" applyBorder="1" applyAlignment="1">
      <alignment horizontal="left" vertical="center"/>
    </xf>
    <xf numFmtId="0" fontId="55" fillId="2" borderId="0" xfId="0" applyFont="1" applyFill="1" applyBorder="1" applyAlignment="1">
      <alignment vertical="center"/>
    </xf>
    <xf numFmtId="0" fontId="55" fillId="2" borderId="5" xfId="0" applyFont="1" applyFill="1" applyBorder="1" applyAlignment="1">
      <alignment horizontal="left" vertical="center"/>
    </xf>
    <xf numFmtId="0" fontId="55" fillId="2" borderId="5" xfId="0" applyFont="1" applyFill="1" applyBorder="1" applyAlignment="1">
      <alignment vertical="center"/>
    </xf>
    <xf numFmtId="3" fontId="48" fillId="0" borderId="5" xfId="0" applyNumberFormat="1" applyFont="1" applyFill="1" applyBorder="1" applyAlignment="1">
      <alignment vertical="center"/>
    </xf>
    <xf numFmtId="0" fontId="55" fillId="2" borderId="5" xfId="0" applyFont="1" applyFill="1" applyBorder="1" applyAlignment="1">
      <alignment horizontal="left" vertical="center" wrapText="1"/>
    </xf>
    <xf numFmtId="0" fontId="30" fillId="2" borderId="6" xfId="0" applyFont="1" applyFill="1" applyBorder="1" applyAlignment="1">
      <alignment horizontal="left" vertical="center"/>
    </xf>
    <xf numFmtId="0" fontId="41" fillId="2" borderId="5" xfId="0" applyFont="1" applyFill="1" applyBorder="1" applyAlignment="1">
      <alignment horizontal="left" vertical="center"/>
    </xf>
    <xf numFmtId="0" fontId="41" fillId="2" borderId="5" xfId="0" applyFont="1" applyFill="1" applyBorder="1" applyAlignment="1">
      <alignment vertical="center" wrapText="1"/>
    </xf>
    <xf numFmtId="0" fontId="41" fillId="2" borderId="6" xfId="0" applyFont="1" applyFill="1" applyBorder="1" applyAlignment="1">
      <alignment horizontal="left" vertical="center"/>
    </xf>
    <xf numFmtId="3" fontId="41" fillId="9" borderId="21" xfId="0" applyNumberFormat="1" applyFont="1" applyFill="1" applyBorder="1" applyAlignment="1">
      <alignment horizontal="right" vertical="center"/>
    </xf>
    <xf numFmtId="3" fontId="41" fillId="9" borderId="5" xfId="0" applyNumberFormat="1" applyFont="1" applyFill="1" applyBorder="1" applyAlignment="1">
      <alignment horizontal="right" vertical="center"/>
    </xf>
    <xf numFmtId="3" fontId="41" fillId="9" borderId="22" xfId="0" applyNumberFormat="1" applyFont="1" applyFill="1" applyBorder="1" applyAlignment="1">
      <alignment horizontal="right" vertical="center"/>
    </xf>
    <xf numFmtId="3" fontId="41" fillId="9" borderId="4" xfId="0" applyNumberFormat="1" applyFont="1" applyFill="1" applyBorder="1" applyAlignment="1">
      <alignment horizontal="right" vertical="center"/>
    </xf>
    <xf numFmtId="3" fontId="41" fillId="9" borderId="6" xfId="0" applyNumberFormat="1" applyFont="1" applyFill="1" applyBorder="1" applyAlignment="1">
      <alignment horizontal="right" vertical="center"/>
    </xf>
    <xf numFmtId="3" fontId="41" fillId="2" borderId="5" xfId="25" applyNumberFormat="1" applyFont="1" applyFill="1" applyBorder="1" applyAlignment="1">
      <alignment horizontal="right" vertical="center" wrapText="1"/>
    </xf>
    <xf numFmtId="3" fontId="49" fillId="2" borderId="5" xfId="25" applyNumberFormat="1" applyFont="1" applyFill="1" applyBorder="1" applyAlignment="1">
      <alignment horizontal="right" vertical="center" wrapText="1"/>
    </xf>
    <xf numFmtId="0" fontId="17" fillId="2" borderId="0" xfId="0" applyFont="1" applyFill="1" applyBorder="1" applyAlignment="1">
      <alignment horizontal="left" vertical="center" wrapText="1"/>
    </xf>
    <xf numFmtId="0" fontId="45" fillId="0" borderId="0" xfId="0" applyFont="1" applyFill="1" applyAlignment="1">
      <alignment horizontal="left" vertical="center"/>
    </xf>
    <xf numFmtId="173" fontId="14" fillId="0" borderId="14" xfId="16" applyNumberFormat="1" applyFont="1" applyFill="1" applyBorder="1" applyAlignment="1">
      <alignment horizontal="right" vertical="center"/>
    </xf>
    <xf numFmtId="0" fontId="65" fillId="2" borderId="0" xfId="0" quotePrefix="1" applyFont="1" applyFill="1" applyBorder="1" applyAlignment="1">
      <alignment vertical="center" wrapText="1"/>
    </xf>
    <xf numFmtId="0" fontId="65" fillId="0" borderId="0" xfId="0" quotePrefix="1" applyFont="1" applyFill="1" applyBorder="1" applyAlignment="1">
      <alignment horizontal="left" vertical="center" wrapText="1"/>
    </xf>
    <xf numFmtId="0" fontId="63" fillId="0" borderId="0" xfId="0" applyFont="1" applyAlignment="1"/>
    <xf numFmtId="0" fontId="65" fillId="0" borderId="0" xfId="0" quotePrefix="1" applyFont="1" applyFill="1" applyBorder="1" applyAlignment="1">
      <alignment horizontal="left" vertical="center"/>
    </xf>
    <xf numFmtId="14" fontId="67" fillId="2" borderId="3" xfId="0" quotePrefix="1" applyNumberFormat="1" applyFont="1" applyFill="1" applyBorder="1" applyAlignment="1">
      <alignment horizontal="right" vertical="center"/>
    </xf>
    <xf numFmtId="0" fontId="69" fillId="2" borderId="0" xfId="0" applyFont="1" applyFill="1" applyAlignment="1">
      <alignment vertical="center"/>
    </xf>
    <xf numFmtId="0" fontId="65" fillId="2" borderId="0" xfId="0" quotePrefix="1" applyFont="1" applyFill="1" applyBorder="1" applyAlignment="1">
      <alignment horizontal="left" vertical="center"/>
    </xf>
    <xf numFmtId="0" fontId="69" fillId="2" borderId="0" xfId="0" applyFont="1" applyFill="1"/>
    <xf numFmtId="0" fontId="69" fillId="2" borderId="0" xfId="0" applyFont="1" applyFill="1" applyAlignment="1"/>
    <xf numFmtId="0" fontId="65" fillId="2" borderId="0" xfId="28" quotePrefix="1" applyFont="1" applyFill="1" applyBorder="1" applyAlignment="1">
      <alignment horizontal="left" vertical="center"/>
    </xf>
    <xf numFmtId="0" fontId="65" fillId="2" borderId="0" xfId="26" quotePrefix="1" applyFont="1" applyFill="1" applyBorder="1" applyAlignment="1">
      <alignment vertical="center" wrapText="1"/>
    </xf>
    <xf numFmtId="0" fontId="65" fillId="2" borderId="0" xfId="26" quotePrefix="1" applyFont="1" applyFill="1" applyBorder="1" applyAlignment="1">
      <alignment horizontal="left" vertical="center"/>
    </xf>
    <xf numFmtId="0" fontId="65" fillId="2" borderId="0" xfId="26" applyFont="1" applyFill="1" applyBorder="1" applyAlignment="1">
      <alignment vertical="center"/>
    </xf>
    <xf numFmtId="6" fontId="45" fillId="2" borderId="0" xfId="0" applyNumberFormat="1" applyFont="1" applyFill="1" applyBorder="1" applyAlignment="1">
      <alignment horizontal="right"/>
    </xf>
    <xf numFmtId="0" fontId="71" fillId="2" borderId="18" xfId="0" applyFont="1" applyFill="1" applyBorder="1" applyAlignment="1">
      <alignment horizontal="right" vertical="center" wrapText="1"/>
    </xf>
    <xf numFmtId="0" fontId="71" fillId="2" borderId="18" xfId="0" applyFont="1" applyFill="1" applyBorder="1" applyAlignment="1">
      <alignment horizontal="right" vertical="center"/>
    </xf>
    <xf numFmtId="0" fontId="65" fillId="2" borderId="0" xfId="0" applyFont="1" applyFill="1" applyAlignment="1">
      <alignment horizontal="left" wrapText="1"/>
    </xf>
    <xf numFmtId="3" fontId="14" fillId="2" borderId="0" xfId="0" applyNumberFormat="1" applyFont="1" applyFill="1" applyBorder="1" applyAlignment="1">
      <alignment horizontal="right" vertical="center"/>
    </xf>
    <xf numFmtId="0" fontId="72" fillId="0" borderId="0" xfId="31" applyFont="1" applyFill="1" applyBorder="1" applyAlignment="1">
      <alignment horizontal="center" vertical="center" wrapText="1"/>
    </xf>
    <xf numFmtId="0" fontId="14" fillId="2" borderId="5" xfId="26" applyFont="1" applyFill="1" applyBorder="1" applyAlignment="1">
      <alignment horizontal="left" vertical="center" wrapText="1"/>
    </xf>
    <xf numFmtId="0" fontId="14" fillId="2" borderId="6" xfId="26" applyFont="1" applyFill="1" applyBorder="1" applyAlignment="1">
      <alignment horizontal="center" vertical="center"/>
    </xf>
    <xf numFmtId="0" fontId="43" fillId="2" borderId="0" xfId="26" applyFont="1" applyFill="1" applyBorder="1" applyAlignment="1">
      <alignment horizontal="center" vertical="center"/>
    </xf>
    <xf numFmtId="0" fontId="43" fillId="2" borderId="0" xfId="26" applyFont="1" applyFill="1" applyBorder="1" applyAlignment="1">
      <alignment horizontal="left" vertical="center"/>
    </xf>
    <xf numFmtId="3" fontId="43" fillId="2" borderId="0" xfId="26" applyNumberFormat="1" applyFont="1" applyFill="1" applyBorder="1" applyAlignment="1">
      <alignment horizontal="right" vertical="center"/>
    </xf>
    <xf numFmtId="0" fontId="43" fillId="2" borderId="5" xfId="26" applyFont="1" applyFill="1" applyBorder="1" applyAlignment="1">
      <alignment horizontal="center" vertical="center"/>
    </xf>
    <xf numFmtId="0" fontId="43" fillId="2" borderId="5" xfId="26" applyFont="1" applyFill="1" applyBorder="1" applyAlignment="1">
      <alignment horizontal="left" vertical="center" wrapText="1"/>
    </xf>
    <xf numFmtId="3" fontId="43" fillId="2" borderId="5" xfId="26" applyNumberFormat="1" applyFont="1" applyFill="1" applyBorder="1" applyAlignment="1">
      <alignment horizontal="right" vertical="center"/>
    </xf>
    <xf numFmtId="3" fontId="14" fillId="2" borderId="6" xfId="26" applyNumberFormat="1" applyFont="1" applyFill="1" applyBorder="1" applyAlignment="1">
      <alignment horizontal="right" vertical="center"/>
    </xf>
    <xf numFmtId="3" fontId="43" fillId="2" borderId="5" xfId="26" applyNumberFormat="1" applyFont="1" applyFill="1" applyBorder="1" applyAlignment="1">
      <alignment vertical="center"/>
    </xf>
    <xf numFmtId="0" fontId="41" fillId="2" borderId="5" xfId="26" applyFont="1" applyFill="1" applyBorder="1" applyAlignment="1">
      <alignment horizontal="center" vertical="center"/>
    </xf>
    <xf numFmtId="0" fontId="43" fillId="2" borderId="5" xfId="26" applyFont="1" applyFill="1" applyBorder="1" applyAlignment="1">
      <alignment horizontal="left" vertical="center"/>
    </xf>
    <xf numFmtId="0" fontId="43" fillId="2" borderId="6" xfId="26" applyFont="1" applyFill="1" applyBorder="1" applyAlignment="1">
      <alignment horizontal="center" vertical="center"/>
    </xf>
    <xf numFmtId="0" fontId="43" fillId="2" borderId="6" xfId="26" applyFont="1" applyFill="1" applyBorder="1" applyAlignment="1">
      <alignment horizontal="left" vertical="center" wrapText="1"/>
    </xf>
    <xf numFmtId="3" fontId="43" fillId="2" borderId="6" xfId="26" applyNumberFormat="1" applyFont="1" applyFill="1" applyBorder="1" applyAlignment="1">
      <alignment vertical="center"/>
    </xf>
    <xf numFmtId="0" fontId="43" fillId="2" borderId="0" xfId="26" applyFont="1" applyFill="1" applyBorder="1" applyAlignment="1">
      <alignment horizontal="left" vertical="center" wrapText="1"/>
    </xf>
    <xf numFmtId="3" fontId="43" fillId="2" borderId="6" xfId="26" applyNumberFormat="1" applyFont="1" applyFill="1" applyBorder="1" applyAlignment="1">
      <alignment horizontal="right" vertical="center"/>
    </xf>
    <xf numFmtId="0" fontId="14" fillId="2" borderId="6" xfId="26" applyFont="1" applyFill="1" applyBorder="1" applyAlignment="1">
      <alignment horizontal="left" vertical="center"/>
    </xf>
    <xf numFmtId="0" fontId="14" fillId="2" borderId="5" xfId="0" applyFont="1" applyFill="1" applyBorder="1" applyAlignment="1">
      <alignment horizontal="left" vertical="center"/>
    </xf>
    <xf numFmtId="0" fontId="14" fillId="2" borderId="20" xfId="0" applyFont="1" applyFill="1" applyBorder="1" applyAlignment="1">
      <alignment horizontal="left" vertical="center" wrapText="1"/>
    </xf>
    <xf numFmtId="0" fontId="65" fillId="2" borderId="0" xfId="0" applyFont="1" applyFill="1" applyAlignment="1">
      <alignment horizontal="left" wrapText="1"/>
    </xf>
    <xf numFmtId="0" fontId="10" fillId="2" borderId="0" xfId="0" applyFont="1" applyFill="1" applyAlignment="1">
      <alignment horizontal="left" wrapText="1"/>
    </xf>
    <xf numFmtId="0" fontId="14" fillId="2" borderId="3" xfId="25" applyNumberFormat="1" applyFont="1" applyFill="1" applyBorder="1" applyAlignment="1">
      <alignment horizontal="right" vertical="center" wrapText="1"/>
    </xf>
    <xf numFmtId="0" fontId="61" fillId="0" borderId="0" xfId="0" applyFont="1" applyFill="1" applyAlignment="1">
      <alignment horizontal="left" vertical="center" wrapText="1"/>
    </xf>
    <xf numFmtId="0" fontId="45" fillId="2" borderId="0" xfId="26" applyFont="1" applyFill="1" applyBorder="1" applyAlignment="1">
      <alignment horizontal="left" vertical="center" wrapText="1"/>
    </xf>
    <xf numFmtId="1" fontId="14" fillId="2" borderId="3" xfId="26" applyNumberFormat="1" applyFont="1" applyFill="1" applyBorder="1" applyAlignment="1">
      <alignment horizontal="right" vertical="center" wrapText="1"/>
    </xf>
    <xf numFmtId="0" fontId="14" fillId="2" borderId="0" xfId="25" applyNumberFormat="1" applyFont="1" applyFill="1" applyBorder="1" applyAlignment="1">
      <alignment horizontal="left" vertical="center" wrapText="1"/>
    </xf>
    <xf numFmtId="0" fontId="41" fillId="2" borderId="0" xfId="0" applyFont="1" applyFill="1" applyBorder="1" applyAlignment="1">
      <alignment horizontal="left" vertical="center" wrapText="1"/>
    </xf>
    <xf numFmtId="0" fontId="14" fillId="12" borderId="28" xfId="28"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41" fillId="2" borderId="6" xfId="26" applyFont="1" applyFill="1" applyBorder="1" applyAlignment="1">
      <alignment vertical="center"/>
    </xf>
    <xf numFmtId="3" fontId="48" fillId="2" borderId="5" xfId="26" applyNumberFormat="1" applyFont="1" applyFill="1" applyBorder="1" applyAlignment="1">
      <alignment horizontal="right" vertical="center"/>
    </xf>
    <xf numFmtId="3" fontId="48" fillId="2" borderId="6" xfId="26" applyNumberFormat="1" applyFont="1" applyFill="1" applyBorder="1" applyAlignment="1">
      <alignment horizontal="right" vertical="center"/>
    </xf>
    <xf numFmtId="0" fontId="65" fillId="2" borderId="0" xfId="26" applyFont="1" applyFill="1" applyBorder="1" applyAlignment="1">
      <alignment horizontal="left" vertical="center"/>
    </xf>
    <xf numFmtId="0" fontId="41" fillId="2" borderId="0" xfId="26" quotePrefix="1" applyFont="1" applyFill="1" applyBorder="1" applyAlignment="1">
      <alignment horizontal="center" vertical="center"/>
    </xf>
    <xf numFmtId="3" fontId="67" fillId="2" borderId="2" xfId="0" quotePrefix="1" applyNumberFormat="1" applyFont="1" applyFill="1" applyBorder="1" applyAlignment="1">
      <alignment horizontal="right" vertical="center"/>
    </xf>
    <xf numFmtId="0" fontId="76" fillId="2" borderId="0" xfId="0" applyFont="1" applyFill="1" applyBorder="1" applyAlignment="1">
      <alignment vertical="center"/>
    </xf>
    <xf numFmtId="0" fontId="14" fillId="2" borderId="20" xfId="0" applyFont="1" applyFill="1" applyBorder="1" applyAlignment="1">
      <alignment horizontal="left" vertical="center"/>
    </xf>
    <xf numFmtId="173" fontId="41" fillId="2" borderId="5" xfId="0" applyNumberFormat="1" applyFont="1" applyFill="1" applyBorder="1" applyAlignment="1">
      <alignment horizontal="right" vertical="center"/>
    </xf>
    <xf numFmtId="0" fontId="14" fillId="2" borderId="2" xfId="25" applyNumberFormat="1" applyFont="1" applyFill="1" applyBorder="1" applyAlignment="1">
      <alignment horizontal="right" vertical="center" wrapText="1"/>
    </xf>
    <xf numFmtId="0" fontId="65" fillId="2" borderId="0" xfId="0" applyFont="1" applyFill="1" applyBorder="1" applyAlignment="1">
      <alignment horizontal="left" vertical="center"/>
    </xf>
    <xf numFmtId="9" fontId="41" fillId="2" borderId="0" xfId="16" applyFont="1" applyFill="1" applyBorder="1" applyAlignment="1">
      <alignment horizontal="center" vertical="center"/>
    </xf>
    <xf numFmtId="0" fontId="41" fillId="2" borderId="0" xfId="25" applyNumberFormat="1" applyFont="1" applyFill="1" applyBorder="1" applyAlignment="1">
      <alignment horizontal="left" vertical="center" indent="1"/>
    </xf>
    <xf numFmtId="3" fontId="14" fillId="2" borderId="0" xfId="25" applyNumberFormat="1" applyFont="1" applyFill="1" applyBorder="1" applyAlignment="1">
      <alignment horizontal="right" vertical="center"/>
    </xf>
    <xf numFmtId="9" fontId="14" fillId="2" borderId="0" xfId="16" applyFont="1" applyFill="1" applyBorder="1" applyAlignment="1">
      <alignment horizontal="right" vertical="center"/>
    </xf>
    <xf numFmtId="3" fontId="15" fillId="2" borderId="0" xfId="25" applyNumberFormat="1" applyFont="1" applyFill="1" applyBorder="1" applyAlignment="1">
      <alignment horizontal="right" vertical="center"/>
    </xf>
    <xf numFmtId="6" fontId="41" fillId="2" borderId="0" xfId="0" applyNumberFormat="1" applyFont="1" applyFill="1" applyBorder="1" applyAlignment="1">
      <alignment horizontal="right"/>
    </xf>
    <xf numFmtId="0" fontId="14" fillId="2" borderId="3" xfId="26" applyFont="1" applyFill="1" applyBorder="1" applyAlignment="1">
      <alignment vertical="center"/>
    </xf>
    <xf numFmtId="0" fontId="0" fillId="0" borderId="0" xfId="0" applyBorder="1"/>
    <xf numFmtId="0" fontId="14" fillId="2" borderId="3" xfId="25" applyNumberFormat="1" applyFont="1" applyFill="1" applyBorder="1" applyAlignment="1">
      <alignment horizontal="center" vertical="center" wrapText="1"/>
    </xf>
    <xf numFmtId="3" fontId="41" fillId="2" borderId="0" xfId="0" applyNumberFormat="1" applyFont="1" applyFill="1" applyBorder="1" applyAlignment="1">
      <alignment horizontal="right" vertical="center" wrapText="1"/>
    </xf>
    <xf numFmtId="6" fontId="41" fillId="2" borderId="0" xfId="26" applyNumberFormat="1" applyFont="1" applyFill="1" applyBorder="1" applyAlignment="1">
      <alignment horizontal="right" vertical="center"/>
    </xf>
    <xf numFmtId="0" fontId="11" fillId="0" borderId="0" xfId="26" applyFont="1" applyFill="1"/>
    <xf numFmtId="0" fontId="14" fillId="2" borderId="3" xfId="25" quotePrefix="1" applyNumberFormat="1" applyFont="1" applyFill="1" applyBorder="1" applyAlignment="1">
      <alignment horizontal="right" vertical="center" wrapText="1"/>
    </xf>
    <xf numFmtId="3" fontId="14" fillId="2" borderId="0" xfId="0" applyNumberFormat="1" applyFont="1" applyFill="1" applyBorder="1" applyAlignment="1">
      <alignment vertical="center"/>
    </xf>
    <xf numFmtId="6" fontId="41" fillId="2" borderId="0" xfId="0" applyNumberFormat="1" applyFont="1" applyFill="1" applyBorder="1" applyAlignment="1">
      <alignment horizontal="right" vertical="center"/>
    </xf>
    <xf numFmtId="0" fontId="14" fillId="2" borderId="3"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1" fillId="12" borderId="0" xfId="28" applyFont="1" applyFill="1" applyAlignment="1">
      <alignment horizontal="right" vertical="center"/>
    </xf>
    <xf numFmtId="0" fontId="14" fillId="12" borderId="28" xfId="28" applyFont="1" applyFill="1" applyBorder="1" applyAlignment="1">
      <alignment vertical="center"/>
    </xf>
    <xf numFmtId="1" fontId="14" fillId="2" borderId="3" xfId="0" applyNumberFormat="1" applyFont="1" applyFill="1" applyBorder="1" applyAlignment="1">
      <alignment horizontal="right" vertical="center"/>
    </xf>
    <xf numFmtId="0" fontId="8" fillId="0" borderId="0" xfId="28" applyBorder="1"/>
    <xf numFmtId="0" fontId="41" fillId="12" borderId="0" xfId="28" applyFont="1" applyFill="1" applyBorder="1" applyAlignment="1">
      <alignment horizontal="right" vertical="center"/>
    </xf>
    <xf numFmtId="14" fontId="14" fillId="2" borderId="3" xfId="25" applyNumberFormat="1" applyFont="1" applyFill="1" applyBorder="1" applyAlignment="1">
      <alignment horizontal="center" vertical="center" wrapText="1"/>
    </xf>
    <xf numFmtId="1" fontId="14" fillId="2" borderId="3" xfId="26" applyNumberFormat="1" applyFont="1" applyFill="1" applyBorder="1" applyAlignment="1">
      <alignment horizontal="center" vertical="center" wrapText="1"/>
    </xf>
    <xf numFmtId="0" fontId="69" fillId="2" borderId="0" xfId="26" applyFont="1" applyFill="1" applyAlignment="1">
      <alignment vertical="center"/>
    </xf>
    <xf numFmtId="0" fontId="14" fillId="2" borderId="20" xfId="26" applyNumberFormat="1" applyFont="1" applyFill="1" applyBorder="1" applyAlignment="1">
      <alignment horizontal="right" vertical="center"/>
    </xf>
    <xf numFmtId="14" fontId="10" fillId="2" borderId="3" xfId="0" quotePrefix="1" applyNumberFormat="1" applyFont="1" applyFill="1" applyBorder="1" applyAlignment="1">
      <alignment horizontal="right" vertical="center"/>
    </xf>
    <xf numFmtId="14" fontId="54" fillId="2" borderId="3" xfId="0" quotePrefix="1" applyNumberFormat="1" applyFont="1" applyFill="1" applyBorder="1" applyAlignment="1">
      <alignment horizontal="right" vertical="center"/>
    </xf>
    <xf numFmtId="0" fontId="27" fillId="0" borderId="0" xfId="0" applyFont="1" applyBorder="1" applyAlignment="1">
      <alignment vertical="center"/>
    </xf>
    <xf numFmtId="0" fontId="27" fillId="0" borderId="0" xfId="0" applyFont="1" applyBorder="1" applyAlignment="1">
      <alignment horizontal="left" vertical="center"/>
    </xf>
    <xf numFmtId="3" fontId="10" fillId="2" borderId="2" xfId="0" quotePrefix="1" applyNumberFormat="1" applyFont="1" applyFill="1" applyBorder="1" applyAlignment="1">
      <alignment horizontal="right" vertical="center"/>
    </xf>
    <xf numFmtId="3" fontId="54" fillId="2" borderId="2" xfId="0" quotePrefix="1" applyNumberFormat="1" applyFont="1" applyFill="1" applyBorder="1" applyAlignment="1">
      <alignment horizontal="right" vertical="center"/>
    </xf>
    <xf numFmtId="0" fontId="15" fillId="2" borderId="2" xfId="26" applyFont="1" applyFill="1" applyBorder="1" applyAlignment="1">
      <alignment horizontal="right" vertical="center" wrapText="1"/>
    </xf>
    <xf numFmtId="14" fontId="15" fillId="2" borderId="2" xfId="26" applyNumberFormat="1" applyFont="1" applyFill="1" applyBorder="1" applyAlignment="1">
      <alignment horizontal="right" vertical="center" wrapText="1"/>
    </xf>
    <xf numFmtId="14" fontId="14" fillId="2" borderId="2" xfId="26" applyNumberFormat="1" applyFont="1" applyFill="1" applyBorder="1" applyAlignment="1">
      <alignment horizontal="right" vertical="center" wrapText="1"/>
    </xf>
    <xf numFmtId="0" fontId="16" fillId="0" borderId="0" xfId="33"/>
    <xf numFmtId="0" fontId="41" fillId="2" borderId="6" xfId="26" applyFont="1" applyFill="1" applyBorder="1" applyAlignment="1">
      <alignment horizontal="left" vertical="center"/>
    </xf>
    <xf numFmtId="3" fontId="50" fillId="0" borderId="0" xfId="6" applyNumberFormat="1" applyFont="1" applyFill="1" applyAlignment="1">
      <alignment horizontal="center" vertical="center" wrapText="1"/>
    </xf>
    <xf numFmtId="3" fontId="41" fillId="0" borderId="0" xfId="6" applyNumberFormat="1" applyFont="1" applyFill="1" applyBorder="1" applyAlignment="1">
      <alignment horizontal="center" wrapText="1"/>
    </xf>
    <xf numFmtId="3" fontId="41" fillId="0" borderId="0" xfId="6" applyNumberFormat="1" applyFont="1" applyFill="1" applyBorder="1" applyAlignment="1">
      <alignment horizontal="left" wrapText="1"/>
    </xf>
    <xf numFmtId="3" fontId="41" fillId="0" borderId="0" xfId="6" applyNumberFormat="1" applyFont="1" applyFill="1" applyBorder="1" applyAlignment="1">
      <alignment horizontal="center"/>
    </xf>
    <xf numFmtId="3" fontId="41" fillId="0" borderId="0" xfId="6" applyNumberFormat="1" applyFont="1" applyFill="1" applyBorder="1" applyAlignment="1">
      <alignment horizontal="left"/>
    </xf>
    <xf numFmtId="0" fontId="83" fillId="2" borderId="0" xfId="38" applyFont="1" applyFill="1"/>
    <xf numFmtId="0" fontId="83" fillId="2" borderId="0" xfId="38" applyFont="1" applyFill="1" applyBorder="1"/>
    <xf numFmtId="0" fontId="84" fillId="2" borderId="0" xfId="38" applyFont="1" applyFill="1" applyBorder="1"/>
    <xf numFmtId="3" fontId="83" fillId="2" borderId="0" xfId="38" applyNumberFormat="1" applyFont="1" applyFill="1" applyBorder="1"/>
    <xf numFmtId="3" fontId="83" fillId="2" borderId="0" xfId="38" applyNumberFormat="1" applyFont="1" applyFill="1"/>
    <xf numFmtId="173" fontId="83" fillId="2" borderId="0" xfId="38" applyNumberFormat="1" applyFont="1" applyFill="1" applyBorder="1"/>
    <xf numFmtId="0" fontId="85" fillId="2" borderId="0" xfId="38" applyFont="1" applyFill="1" applyBorder="1"/>
    <xf numFmtId="0" fontId="83" fillId="2" borderId="0" xfId="38" applyFont="1" applyFill="1" applyAlignment="1">
      <alignment horizontal="left"/>
    </xf>
    <xf numFmtId="0" fontId="55" fillId="2" borderId="0" xfId="38" applyFont="1" applyFill="1" applyAlignment="1">
      <alignment vertical="center"/>
    </xf>
    <xf numFmtId="0" fontId="55" fillId="2" borderId="0" xfId="38" applyFont="1" applyFill="1" applyBorder="1" applyAlignment="1">
      <alignment vertical="center"/>
    </xf>
    <xf numFmtId="0" fontId="14" fillId="2" borderId="0" xfId="38" applyFont="1" applyFill="1" applyAlignment="1">
      <alignment vertical="center"/>
    </xf>
    <xf numFmtId="0" fontId="86" fillId="2" borderId="0" xfId="38" applyFont="1" applyFill="1"/>
    <xf numFmtId="0" fontId="41" fillId="2" borderId="0" xfId="38" applyFont="1" applyFill="1" applyAlignment="1">
      <alignment vertical="center"/>
    </xf>
    <xf numFmtId="0" fontId="41" fillId="2" borderId="0" xfId="38" applyFont="1" applyFill="1" applyBorder="1" applyAlignment="1">
      <alignment vertical="center"/>
    </xf>
    <xf numFmtId="0" fontId="41" fillId="2" borderId="0" xfId="38" applyFont="1" applyFill="1" applyAlignment="1">
      <alignment horizontal="center" vertical="center"/>
    </xf>
    <xf numFmtId="0" fontId="55" fillId="2" borderId="0" xfId="38" applyFont="1" applyFill="1" applyAlignment="1">
      <alignment horizontal="center" vertical="center"/>
    </xf>
    <xf numFmtId="0" fontId="55" fillId="2" borderId="0" xfId="38" applyFont="1" applyFill="1" applyAlignment="1">
      <alignment horizontal="left" vertical="center" wrapText="1"/>
    </xf>
    <xf numFmtId="0" fontId="17" fillId="2" borderId="0" xfId="38" applyFont="1" applyFill="1" applyAlignment="1">
      <alignment horizontal="right" vertical="center"/>
    </xf>
    <xf numFmtId="0" fontId="8" fillId="0" borderId="0" xfId="28" applyFill="1"/>
    <xf numFmtId="0" fontId="11" fillId="0" borderId="0" xfId="0" applyFont="1" applyFill="1" applyBorder="1"/>
    <xf numFmtId="0" fontId="8" fillId="0" borderId="0" xfId="28" applyFill="1" applyAlignment="1">
      <alignment vertical="center"/>
    </xf>
    <xf numFmtId="0" fontId="65" fillId="0" borderId="0" xfId="28" quotePrefix="1" applyFont="1" applyFill="1" applyBorder="1" applyAlignment="1">
      <alignment horizontal="left" vertical="center" wrapText="1"/>
    </xf>
    <xf numFmtId="6" fontId="41" fillId="0" borderId="0" xfId="28" applyNumberFormat="1" applyFont="1" applyFill="1" applyBorder="1" applyAlignment="1">
      <alignment horizontal="right" vertical="center"/>
    </xf>
    <xf numFmtId="0" fontId="14" fillId="0" borderId="3" xfId="28" applyFont="1" applyFill="1" applyBorder="1" applyAlignment="1">
      <alignment vertical="center"/>
    </xf>
    <xf numFmtId="1" fontId="14" fillId="0" borderId="3" xfId="28" applyNumberFormat="1" applyFont="1" applyFill="1" applyBorder="1" applyAlignment="1">
      <alignment horizontal="right" vertical="center" wrapText="1"/>
    </xf>
    <xf numFmtId="0" fontId="8" fillId="0" borderId="0" xfId="28" applyFill="1" applyBorder="1" applyAlignment="1">
      <alignment vertical="center"/>
    </xf>
    <xf numFmtId="0" fontId="41" fillId="0" borderId="0" xfId="28" applyFont="1" applyFill="1" applyBorder="1" applyAlignment="1">
      <alignment horizontal="left" vertical="center"/>
    </xf>
    <xf numFmtId="3" fontId="41" fillId="0" borderId="0" xfId="28" applyNumberFormat="1" applyFont="1" applyFill="1" applyBorder="1" applyAlignment="1">
      <alignment horizontal="right" vertical="center"/>
    </xf>
    <xf numFmtId="0" fontId="41" fillId="0" borderId="5" xfId="25" applyNumberFormat="1" applyFont="1" applyFill="1" applyBorder="1" applyAlignment="1">
      <alignment horizontal="left" vertical="center" wrapText="1"/>
    </xf>
    <xf numFmtId="3" fontId="41" fillId="0" borderId="5" xfId="28" applyNumberFormat="1" applyFont="1" applyFill="1" applyBorder="1" applyAlignment="1">
      <alignment horizontal="right" vertical="center"/>
    </xf>
    <xf numFmtId="0" fontId="14" fillId="0" borderId="6" xfId="28" applyFont="1" applyFill="1" applyBorder="1" applyAlignment="1">
      <alignment horizontal="left" vertical="center" wrapText="1"/>
    </xf>
    <xf numFmtId="0" fontId="58" fillId="0" borderId="0" xfId="28" applyFont="1" applyFill="1"/>
    <xf numFmtId="0" fontId="11" fillId="0" borderId="0" xfId="28" applyFont="1" applyFill="1"/>
    <xf numFmtId="0" fontId="10" fillId="0" borderId="0" xfId="28" quotePrefix="1" applyFont="1" applyFill="1" applyBorder="1" applyAlignment="1">
      <alignment vertical="center" wrapText="1"/>
    </xf>
    <xf numFmtId="0" fontId="11" fillId="0" borderId="0" xfId="28" applyFont="1" applyFill="1" applyBorder="1"/>
    <xf numFmtId="0" fontId="53" fillId="0" borderId="0" xfId="28" applyFont="1" applyFill="1" applyBorder="1" applyAlignment="1">
      <alignment horizontal="right" vertical="center"/>
    </xf>
    <xf numFmtId="0" fontId="26" fillId="0" borderId="0" xfId="28" applyFont="1" applyFill="1" applyBorder="1" applyAlignment="1">
      <alignment vertical="center"/>
    </xf>
    <xf numFmtId="3" fontId="17" fillId="2" borderId="0" xfId="0" applyNumberFormat="1" applyFont="1" applyFill="1" applyAlignment="1"/>
    <xf numFmtId="0" fontId="43" fillId="2" borderId="5" xfId="26" applyFont="1" applyFill="1" applyBorder="1" applyAlignment="1">
      <alignment horizontal="right" vertical="center"/>
    </xf>
    <xf numFmtId="0" fontId="43" fillId="2" borderId="6" xfId="26" applyFont="1" applyFill="1" applyBorder="1" applyAlignment="1">
      <alignment horizontal="right" vertical="center"/>
    </xf>
    <xf numFmtId="0" fontId="10" fillId="2" borderId="0" xfId="0" quotePrefix="1" applyFont="1" applyFill="1" applyBorder="1" applyAlignment="1">
      <alignment horizontal="left" vertical="center" wrapText="1"/>
    </xf>
    <xf numFmtId="0" fontId="65" fillId="0" borderId="0" xfId="0" quotePrefix="1" applyFont="1" applyFill="1" applyBorder="1" applyAlignment="1">
      <alignment horizontal="left" vertical="center" wrapText="1"/>
    </xf>
    <xf numFmtId="3" fontId="43" fillId="2" borderId="22" xfId="26" applyNumberFormat="1" applyFont="1" applyFill="1" applyBorder="1" applyAlignment="1">
      <alignment vertical="center"/>
    </xf>
    <xf numFmtId="3" fontId="14" fillId="2" borderId="21" xfId="26" applyNumberFormat="1" applyFont="1" applyFill="1" applyBorder="1" applyAlignment="1">
      <alignment vertical="center"/>
    </xf>
    <xf numFmtId="3" fontId="48" fillId="2" borderId="5" xfId="26" applyNumberFormat="1" applyFont="1" applyFill="1" applyBorder="1" applyAlignment="1">
      <alignment vertical="center"/>
    </xf>
    <xf numFmtId="3" fontId="48" fillId="2" borderId="22" xfId="26" applyNumberFormat="1" applyFont="1" applyFill="1" applyBorder="1" applyAlignment="1">
      <alignment vertical="center"/>
    </xf>
    <xf numFmtId="3" fontId="15" fillId="2" borderId="21" xfId="26" applyNumberFormat="1" applyFont="1" applyFill="1" applyBorder="1" applyAlignment="1">
      <alignment vertical="center"/>
    </xf>
    <xf numFmtId="3" fontId="48" fillId="2" borderId="6" xfId="26" applyNumberFormat="1" applyFont="1" applyFill="1" applyBorder="1" applyAlignment="1">
      <alignment vertical="center"/>
    </xf>
    <xf numFmtId="0" fontId="43" fillId="2" borderId="4" xfId="26" applyFont="1" applyFill="1" applyBorder="1" applyAlignment="1">
      <alignment horizontal="center" vertical="center"/>
    </xf>
    <xf numFmtId="0" fontId="43" fillId="2" borderId="4" xfId="26" applyFont="1" applyFill="1" applyBorder="1" applyAlignment="1">
      <alignment horizontal="left" vertical="center" wrapText="1"/>
    </xf>
    <xf numFmtId="3" fontId="48" fillId="2" borderId="4" xfId="26" applyNumberFormat="1" applyFont="1" applyFill="1" applyBorder="1" applyAlignment="1">
      <alignment vertical="center"/>
    </xf>
    <xf numFmtId="3" fontId="43" fillId="2" borderId="4" xfId="26" applyNumberFormat="1" applyFont="1" applyFill="1" applyBorder="1" applyAlignment="1">
      <alignment vertical="center"/>
    </xf>
    <xf numFmtId="0" fontId="41" fillId="2" borderId="22" xfId="26" applyFont="1" applyFill="1" applyBorder="1" applyAlignment="1">
      <alignment horizontal="center" vertical="center"/>
    </xf>
    <xf numFmtId="0" fontId="41" fillId="11" borderId="5" xfId="26" applyFont="1" applyFill="1" applyBorder="1" applyAlignment="1">
      <alignment horizontal="center" vertical="center"/>
    </xf>
    <xf numFmtId="0" fontId="14" fillId="11" borderId="5" xfId="26" applyFont="1" applyFill="1" applyBorder="1" applyAlignment="1">
      <alignment horizontal="left" vertical="center" wrapText="1"/>
    </xf>
    <xf numFmtId="3" fontId="15" fillId="2" borderId="5" xfId="26" applyNumberFormat="1" applyFont="1" applyFill="1" applyBorder="1" applyAlignment="1">
      <alignment vertical="center"/>
    </xf>
    <xf numFmtId="3" fontId="14" fillId="2" borderId="5" xfId="26" applyNumberFormat="1" applyFont="1" applyFill="1" applyBorder="1" applyAlignment="1">
      <alignment vertical="center"/>
    </xf>
    <xf numFmtId="3" fontId="15" fillId="11" borderId="5" xfId="26" applyNumberFormat="1" applyFont="1" applyFill="1" applyBorder="1" applyAlignment="1">
      <alignment vertical="center"/>
    </xf>
    <xf numFmtId="3" fontId="14" fillId="11" borderId="5" xfId="26" applyNumberFormat="1" applyFont="1" applyFill="1" applyBorder="1" applyAlignment="1">
      <alignment vertical="center"/>
    </xf>
    <xf numFmtId="0" fontId="67" fillId="2" borderId="2" xfId="26" applyFont="1" applyFill="1" applyBorder="1" applyAlignment="1">
      <alignment horizontal="left" vertical="center"/>
    </xf>
    <xf numFmtId="3" fontId="15" fillId="2" borderId="6" xfId="26" applyNumberFormat="1" applyFont="1" applyFill="1" applyBorder="1" applyAlignment="1">
      <alignment horizontal="right" vertical="center"/>
    </xf>
    <xf numFmtId="0" fontId="65" fillId="0" borderId="0" xfId="0" quotePrefix="1" applyFont="1" applyFill="1" applyBorder="1" applyAlignment="1">
      <alignment horizontal="left" vertical="center" wrapText="1"/>
    </xf>
    <xf numFmtId="6" fontId="41" fillId="2" borderId="0" xfId="0" applyNumberFormat="1" applyFont="1" applyFill="1" applyBorder="1" applyAlignment="1">
      <alignment horizontal="right"/>
    </xf>
    <xf numFmtId="6" fontId="41" fillId="2" borderId="0" xfId="26" applyNumberFormat="1" applyFont="1" applyFill="1" applyBorder="1" applyAlignment="1">
      <alignment horizontal="right" vertical="center"/>
    </xf>
    <xf numFmtId="6" fontId="41" fillId="2" borderId="0" xfId="0" applyNumberFormat="1" applyFont="1" applyFill="1" applyBorder="1" applyAlignment="1">
      <alignment horizontal="right" vertical="center"/>
    </xf>
    <xf numFmtId="0" fontId="61" fillId="0" borderId="0" xfId="0" applyFont="1" applyFill="1" applyAlignment="1">
      <alignment horizontal="left" vertical="center" wrapText="1"/>
    </xf>
    <xf numFmtId="3" fontId="14" fillId="8" borderId="6" xfId="26" applyNumberFormat="1" applyFont="1" applyFill="1" applyBorder="1" applyAlignment="1">
      <alignment horizontal="right" vertical="center"/>
    </xf>
    <xf numFmtId="0" fontId="48" fillId="2" borderId="3" xfId="25" applyNumberFormat="1" applyFont="1" applyFill="1" applyBorder="1" applyAlignment="1">
      <alignment horizontal="center" vertical="center" wrapText="1"/>
    </xf>
    <xf numFmtId="17" fontId="48" fillId="0" borderId="3" xfId="26" quotePrefix="1" applyNumberFormat="1" applyFont="1" applyFill="1" applyBorder="1" applyAlignment="1">
      <alignment horizontal="center" vertical="center"/>
    </xf>
    <xf numFmtId="0" fontId="11" fillId="0" borderId="0" xfId="26" applyFont="1" applyFill="1" applyBorder="1"/>
    <xf numFmtId="3" fontId="11" fillId="0" borderId="0" xfId="0" applyNumberFormat="1" applyFont="1" applyFill="1"/>
    <xf numFmtId="3" fontId="11" fillId="0" borderId="0" xfId="0" applyNumberFormat="1" applyFont="1" applyFill="1" applyBorder="1"/>
    <xf numFmtId="3" fontId="41" fillId="10" borderId="22" xfId="28" applyNumberFormat="1" applyFont="1" applyFill="1" applyBorder="1" applyAlignment="1">
      <alignment horizontal="right" vertical="center"/>
    </xf>
    <xf numFmtId="3" fontId="41" fillId="10" borderId="4" xfId="28" applyNumberFormat="1" applyFont="1" applyFill="1" applyBorder="1" applyAlignment="1">
      <alignment horizontal="right" vertical="center"/>
    </xf>
    <xf numFmtId="0" fontId="87" fillId="0" borderId="0" xfId="28" applyFont="1" applyFill="1"/>
    <xf numFmtId="0" fontId="87" fillId="0" borderId="0" xfId="28" applyFont="1" applyFill="1" applyAlignment="1">
      <alignment vertical="center"/>
    </xf>
    <xf numFmtId="0" fontId="48" fillId="0" borderId="0" xfId="0" applyFont="1" applyAlignment="1">
      <alignment horizontal="center"/>
    </xf>
    <xf numFmtId="0" fontId="48" fillId="2" borderId="3" xfId="0" applyFont="1" applyFill="1" applyBorder="1" applyAlignment="1">
      <alignment horizontal="center"/>
    </xf>
    <xf numFmtId="6" fontId="41" fillId="2" borderId="0" xfId="0" applyNumberFormat="1" applyFont="1" applyFill="1" applyBorder="1" applyAlignment="1">
      <alignment horizontal="left"/>
    </xf>
    <xf numFmtId="6" fontId="41" fillId="2" borderId="0" xfId="0" applyNumberFormat="1" applyFont="1" applyFill="1" applyBorder="1" applyAlignment="1">
      <alignment horizontal="left" vertical="center"/>
    </xf>
    <xf numFmtId="0" fontId="14" fillId="2" borderId="17" xfId="0" applyFont="1" applyFill="1" applyBorder="1" applyAlignment="1">
      <alignment horizontal="center" vertical="center"/>
    </xf>
    <xf numFmtId="14" fontId="66" fillId="2" borderId="46" xfId="0" quotePrefix="1" applyNumberFormat="1" applyFont="1" applyFill="1" applyBorder="1" applyAlignment="1">
      <alignment horizontal="right" vertical="center"/>
    </xf>
    <xf numFmtId="6" fontId="14" fillId="2" borderId="47" xfId="0" applyNumberFormat="1" applyFont="1" applyFill="1" applyBorder="1" applyAlignment="1">
      <alignment horizontal="right" vertical="center" wrapText="1"/>
    </xf>
    <xf numFmtId="0" fontId="48" fillId="2" borderId="0" xfId="0" applyFont="1" applyFill="1" applyBorder="1" applyAlignment="1">
      <alignment horizontal="center"/>
    </xf>
    <xf numFmtId="9" fontId="41" fillId="2" borderId="5" xfId="16" applyFont="1" applyFill="1" applyBorder="1" applyAlignment="1">
      <alignment horizontal="left" vertical="center"/>
    </xf>
    <xf numFmtId="0" fontId="65" fillId="2" borderId="0" xfId="26" quotePrefix="1" applyFont="1" applyFill="1" applyBorder="1" applyAlignment="1">
      <alignment horizontal="left" vertical="center" wrapText="1"/>
    </xf>
    <xf numFmtId="0" fontId="14" fillId="2" borderId="3" xfId="0" applyFont="1" applyFill="1" applyBorder="1" applyAlignment="1">
      <alignment horizontal="left" vertical="center"/>
    </xf>
    <xf numFmtId="6" fontId="41" fillId="2" borderId="0" xfId="0" applyNumberFormat="1" applyFont="1" applyFill="1" applyBorder="1" applyAlignment="1">
      <alignment horizontal="left" vertical="center"/>
    </xf>
    <xf numFmtId="0" fontId="65" fillId="2" borderId="0" xfId="0" quotePrefix="1" applyFont="1" applyFill="1" applyBorder="1" applyAlignment="1">
      <alignment horizontal="left" vertical="center" wrapText="1"/>
    </xf>
    <xf numFmtId="0" fontId="65" fillId="0" borderId="0" xfId="0" applyFont="1" applyBorder="1" applyAlignment="1">
      <alignment horizontal="left" vertical="center"/>
    </xf>
    <xf numFmtId="0" fontId="65" fillId="2" borderId="0" xfId="0" applyFont="1" applyFill="1" applyAlignment="1">
      <alignment horizontal="left" wrapText="1"/>
    </xf>
    <xf numFmtId="0" fontId="65" fillId="2" borderId="0" xfId="0" applyFont="1" applyFill="1" applyBorder="1" applyAlignment="1">
      <alignment horizontal="left" vertical="center"/>
    </xf>
    <xf numFmtId="0" fontId="65" fillId="0" borderId="0" xfId="0" quotePrefix="1" applyFont="1" applyFill="1" applyBorder="1" applyAlignment="1">
      <alignment horizontal="left" vertical="center"/>
    </xf>
    <xf numFmtId="0" fontId="65" fillId="2" borderId="0" xfId="26" applyFont="1" applyFill="1" applyBorder="1" applyAlignment="1">
      <alignment horizontal="left" vertical="center"/>
    </xf>
    <xf numFmtId="6" fontId="41" fillId="0" borderId="0" xfId="0" applyNumberFormat="1" applyFont="1" applyBorder="1" applyAlignment="1">
      <alignment horizontal="left" vertical="center"/>
    </xf>
    <xf numFmtId="0" fontId="12" fillId="2" borderId="18" xfId="26" applyFont="1" applyFill="1" applyBorder="1" applyAlignment="1">
      <alignment horizontal="left" vertical="center"/>
    </xf>
    <xf numFmtId="173" fontId="41" fillId="2" borderId="5" xfId="16" applyNumberFormat="1" applyFont="1" applyFill="1" applyBorder="1" applyAlignment="1">
      <alignment vertical="center"/>
    </xf>
    <xf numFmtId="0" fontId="41" fillId="0" borderId="0" xfId="26" applyFont="1" applyFill="1" applyBorder="1" applyAlignment="1">
      <alignment horizontal="left" vertical="center"/>
    </xf>
    <xf numFmtId="0" fontId="15" fillId="2" borderId="3" xfId="38" applyFont="1" applyFill="1" applyBorder="1" applyAlignment="1">
      <alignment horizontal="center" vertical="center"/>
    </xf>
    <xf numFmtId="0" fontId="15" fillId="2" borderId="3" xfId="38" applyFont="1" applyFill="1" applyBorder="1" applyAlignment="1">
      <alignment vertical="center"/>
    </xf>
    <xf numFmtId="0" fontId="15" fillId="2" borderId="25" xfId="38" applyFont="1" applyFill="1" applyBorder="1" applyAlignment="1">
      <alignment horizontal="center" vertical="center"/>
    </xf>
    <xf numFmtId="0" fontId="15" fillId="2" borderId="25" xfId="38" applyFont="1" applyFill="1" applyBorder="1" applyAlignment="1">
      <alignment vertical="center"/>
    </xf>
    <xf numFmtId="3" fontId="41" fillId="2" borderId="5" xfId="0" applyNumberFormat="1" applyFont="1" applyFill="1" applyBorder="1" applyAlignment="1">
      <alignment horizontal="center" vertical="center"/>
    </xf>
    <xf numFmtId="4" fontId="11" fillId="2" borderId="0" xfId="26" applyNumberFormat="1" applyFont="1" applyFill="1"/>
    <xf numFmtId="0" fontId="14" fillId="2" borderId="25" xfId="25" applyNumberFormat="1" applyFont="1" applyFill="1" applyBorder="1" applyAlignment="1">
      <alignment horizontal="left" vertical="center" wrapText="1"/>
    </xf>
    <xf numFmtId="3" fontId="14" fillId="2" borderId="25" xfId="0" applyNumberFormat="1" applyFont="1" applyFill="1" applyBorder="1" applyAlignment="1">
      <alignment horizontal="right" vertical="center"/>
    </xf>
    <xf numFmtId="0" fontId="14" fillId="2" borderId="25" xfId="0" applyFont="1" applyFill="1" applyBorder="1" applyAlignment="1">
      <alignment horizontal="left" vertical="center" wrapText="1"/>
    </xf>
    <xf numFmtId="3" fontId="41" fillId="9" borderId="15" xfId="0" applyNumberFormat="1" applyFont="1" applyFill="1" applyBorder="1" applyAlignment="1">
      <alignment horizontal="right" vertical="center"/>
    </xf>
    <xf numFmtId="3" fontId="41" fillId="9" borderId="4" xfId="26" applyNumberFormat="1" applyFont="1" applyFill="1" applyBorder="1" applyAlignment="1">
      <alignment vertical="center"/>
    </xf>
    <xf numFmtId="3" fontId="41" fillId="9" borderId="0" xfId="26" applyNumberFormat="1" applyFont="1" applyFill="1" applyBorder="1" applyAlignment="1">
      <alignment vertical="center"/>
    </xf>
    <xf numFmtId="0" fontId="41" fillId="2" borderId="22" xfId="0" applyFont="1" applyFill="1" applyBorder="1" applyAlignment="1">
      <alignment vertical="center"/>
    </xf>
    <xf numFmtId="0" fontId="14" fillId="2" borderId="69" xfId="0" applyFont="1" applyFill="1" applyBorder="1" applyAlignment="1">
      <alignment vertical="center"/>
    </xf>
    <xf numFmtId="0" fontId="36" fillId="2" borderId="0" xfId="33" applyFont="1" applyFill="1"/>
    <xf numFmtId="0" fontId="42" fillId="2" borderId="2" xfId="33" applyFont="1" applyFill="1" applyBorder="1" applyAlignment="1">
      <alignment horizontal="right" vertical="top"/>
    </xf>
    <xf numFmtId="0" fontId="42" fillId="2" borderId="2" xfId="33" applyFont="1" applyFill="1" applyBorder="1" applyAlignment="1">
      <alignment horizontal="right" wrapText="1"/>
    </xf>
    <xf numFmtId="0" fontId="41" fillId="2" borderId="0" xfId="33" applyFont="1" applyFill="1" applyAlignment="1">
      <alignment horizontal="right"/>
    </xf>
    <xf numFmtId="0" fontId="41" fillId="2" borderId="0" xfId="33" applyFont="1" applyFill="1" applyBorder="1" applyAlignment="1">
      <alignment horizontal="center" vertical="center"/>
    </xf>
    <xf numFmtId="0" fontId="41" fillId="2" borderId="0" xfId="33" applyFont="1" applyFill="1" applyBorder="1" applyAlignment="1">
      <alignment vertical="center" wrapText="1"/>
    </xf>
    <xf numFmtId="0" fontId="43" fillId="2" borderId="0" xfId="33" applyFont="1" applyFill="1"/>
    <xf numFmtId="0" fontId="41" fillId="2" borderId="5" xfId="33" applyFont="1" applyFill="1" applyBorder="1" applyAlignment="1">
      <alignment horizontal="center" vertical="center"/>
    </xf>
    <xf numFmtId="0" fontId="41" fillId="2" borderId="5" xfId="33" applyFont="1" applyFill="1" applyBorder="1" applyAlignment="1">
      <alignment vertical="center" wrapText="1"/>
    </xf>
    <xf numFmtId="0" fontId="14" fillId="2" borderId="5" xfId="33" applyFont="1" applyFill="1" applyBorder="1" applyAlignment="1">
      <alignment horizontal="left" vertical="center"/>
    </xf>
    <xf numFmtId="0" fontId="30" fillId="2" borderId="5" xfId="33" applyFont="1" applyFill="1" applyBorder="1" applyAlignment="1">
      <alignment horizontal="left" wrapText="1"/>
    </xf>
    <xf numFmtId="0" fontId="43" fillId="2" borderId="0" xfId="33" applyFont="1" applyFill="1" applyAlignment="1">
      <alignment horizontal="right"/>
    </xf>
    <xf numFmtId="0" fontId="41" fillId="2" borderId="5" xfId="33" applyFont="1" applyFill="1" applyBorder="1" applyAlignment="1">
      <alignment horizontal="left" vertical="center" wrapText="1"/>
    </xf>
    <xf numFmtId="0" fontId="30" fillId="2" borderId="5" xfId="33" applyFont="1" applyFill="1" applyBorder="1" applyAlignment="1">
      <alignment horizontal="left" vertical="center"/>
    </xf>
    <xf numFmtId="0" fontId="41" fillId="2" borderId="0" xfId="33" applyFont="1" applyFill="1" applyBorder="1" applyAlignment="1">
      <alignment horizontal="left" vertical="center" wrapText="1"/>
    </xf>
    <xf numFmtId="0" fontId="41" fillId="2" borderId="6" xfId="33" applyFont="1" applyFill="1" applyBorder="1" applyAlignment="1">
      <alignment horizontal="center" vertical="center"/>
    </xf>
    <xf numFmtId="0" fontId="41" fillId="2" borderId="6" xfId="33" applyFont="1" applyFill="1" applyBorder="1" applyAlignment="1">
      <alignment horizontal="left" vertical="center" wrapText="1"/>
    </xf>
    <xf numFmtId="0" fontId="13" fillId="2" borderId="0" xfId="33" applyFont="1" applyFill="1" applyBorder="1" applyAlignment="1">
      <alignment horizontal="left" vertical="center"/>
    </xf>
    <xf numFmtId="0" fontId="13" fillId="2" borderId="0" xfId="33" applyFont="1" applyFill="1" applyBorder="1" applyAlignment="1">
      <alignment horizontal="left" vertical="center" wrapText="1"/>
    </xf>
    <xf numFmtId="0" fontId="13" fillId="2" borderId="0" xfId="33" applyFont="1" applyFill="1" applyBorder="1" applyAlignment="1">
      <alignment horizontal="right" vertical="center" wrapText="1"/>
    </xf>
    <xf numFmtId="0" fontId="35" fillId="2" borderId="0" xfId="33" applyFont="1" applyFill="1" applyBorder="1" applyAlignment="1">
      <alignment horizontal="right" vertical="center" wrapText="1"/>
    </xf>
    <xf numFmtId="0" fontId="37" fillId="2" borderId="0" xfId="33" applyFont="1" applyFill="1"/>
    <xf numFmtId="0" fontId="14" fillId="2" borderId="3" xfId="25" applyNumberFormat="1" applyFont="1" applyFill="1" applyBorder="1" applyAlignment="1">
      <alignment horizontal="right" vertical="center" wrapText="1"/>
    </xf>
    <xf numFmtId="0" fontId="14" fillId="2" borderId="14" xfId="25" applyNumberFormat="1" applyFont="1" applyFill="1" applyBorder="1" applyAlignment="1">
      <alignment horizontal="right" vertical="center"/>
    </xf>
    <xf numFmtId="0" fontId="36" fillId="2" borderId="3" xfId="0" applyFont="1" applyFill="1" applyBorder="1" applyAlignment="1"/>
    <xf numFmtId="0" fontId="14" fillId="12" borderId="29" xfId="28" applyFont="1" applyFill="1" applyBorder="1" applyAlignment="1">
      <alignment vertical="center"/>
    </xf>
    <xf numFmtId="3" fontId="41" fillId="9" borderId="29" xfId="28" applyNumberFormat="1" applyFont="1" applyFill="1" applyBorder="1" applyAlignment="1">
      <alignment horizontal="right" vertical="center"/>
    </xf>
    <xf numFmtId="3" fontId="41" fillId="12" borderId="29" xfId="28" applyNumberFormat="1" applyFont="1" applyFill="1" applyBorder="1" applyAlignment="1">
      <alignment horizontal="right" vertical="center"/>
    </xf>
    <xf numFmtId="0" fontId="41" fillId="12" borderId="52" xfId="28" applyFont="1" applyFill="1" applyBorder="1" applyAlignment="1">
      <alignment vertical="center" wrapText="1"/>
    </xf>
    <xf numFmtId="3" fontId="41" fillId="12" borderId="52" xfId="28" applyNumberFormat="1" applyFont="1" applyFill="1" applyBorder="1" applyAlignment="1">
      <alignment horizontal="right" vertical="center"/>
    </xf>
    <xf numFmtId="0" fontId="41" fillId="12" borderId="52" xfId="0" applyFont="1" applyFill="1" applyBorder="1" applyAlignment="1">
      <alignment horizontal="left" vertical="center" wrapText="1" indent="1"/>
    </xf>
    <xf numFmtId="3" fontId="41" fillId="2" borderId="52" xfId="0" applyNumberFormat="1" applyFont="1" applyFill="1" applyBorder="1" applyAlignment="1">
      <alignment horizontal="right" vertical="center"/>
    </xf>
    <xf numFmtId="3" fontId="41" fillId="12" borderId="52" xfId="0" applyNumberFormat="1" applyFont="1" applyFill="1" applyBorder="1" applyAlignment="1">
      <alignment horizontal="right" vertical="center"/>
    </xf>
    <xf numFmtId="0" fontId="41" fillId="12" borderId="52" xfId="28" applyFont="1" applyFill="1" applyBorder="1" applyAlignment="1">
      <alignment horizontal="left" vertical="center" wrapText="1" indent="1"/>
    </xf>
    <xf numFmtId="0" fontId="41" fillId="12" borderId="52" xfId="0" applyFont="1" applyFill="1" applyBorder="1" applyAlignment="1">
      <alignment vertical="center" wrapText="1"/>
    </xf>
    <xf numFmtId="3" fontId="41" fillId="9" borderId="52" xfId="0" applyNumberFormat="1" applyFont="1" applyFill="1" applyBorder="1" applyAlignment="1">
      <alignment horizontal="right" vertical="center"/>
    </xf>
    <xf numFmtId="0" fontId="14" fillId="12" borderId="52" xfId="28" applyFont="1" applyFill="1" applyBorder="1" applyAlignment="1">
      <alignment vertical="center"/>
    </xf>
    <xf numFmtId="3" fontId="41" fillId="9" borderId="52" xfId="28" applyNumberFormat="1" applyFont="1" applyFill="1" applyBorder="1" applyAlignment="1">
      <alignment horizontal="right" vertical="center"/>
    </xf>
    <xf numFmtId="0" fontId="41" fillId="12" borderId="71" xfId="28" applyFont="1" applyFill="1" applyBorder="1" applyAlignment="1">
      <alignment vertical="center" wrapText="1"/>
    </xf>
    <xf numFmtId="3" fontId="41" fillId="12" borderId="71" xfId="28" applyNumberFormat="1" applyFont="1" applyFill="1" applyBorder="1" applyAlignment="1">
      <alignment horizontal="right" vertical="center"/>
    </xf>
    <xf numFmtId="0" fontId="65" fillId="0" borderId="0" xfId="26" applyFont="1" applyFill="1" applyBorder="1" applyAlignment="1">
      <alignment horizontal="left" vertical="center"/>
    </xf>
    <xf numFmtId="0" fontId="41" fillId="2" borderId="0" xfId="38" applyFont="1" applyFill="1" applyBorder="1" applyAlignment="1">
      <alignment horizontal="left" vertical="center"/>
    </xf>
    <xf numFmtId="0" fontId="41" fillId="2" borderId="0" xfId="38" applyFont="1" applyFill="1" applyAlignment="1">
      <alignment horizontal="left" vertical="center"/>
    </xf>
    <xf numFmtId="0" fontId="14" fillId="2" borderId="0" xfId="38" quotePrefix="1" applyFont="1" applyFill="1" applyBorder="1" applyAlignment="1">
      <alignment horizontal="center" vertical="center"/>
    </xf>
    <xf numFmtId="0" fontId="79" fillId="2" borderId="3" xfId="38" applyFont="1" applyFill="1" applyBorder="1" applyAlignment="1">
      <alignment vertical="center"/>
    </xf>
    <xf numFmtId="0" fontId="86" fillId="2" borderId="1" xfId="38" applyFont="1" applyFill="1" applyBorder="1" applyAlignment="1"/>
    <xf numFmtId="0" fontId="41" fillId="2" borderId="1" xfId="38" applyFont="1" applyFill="1" applyBorder="1" applyAlignment="1">
      <alignment vertical="center"/>
    </xf>
    <xf numFmtId="14" fontId="14" fillId="2" borderId="72" xfId="38" applyNumberFormat="1" applyFont="1" applyFill="1" applyBorder="1" applyAlignment="1">
      <alignment horizontal="center" vertical="center"/>
    </xf>
    <xf numFmtId="0" fontId="55" fillId="2" borderId="0" xfId="38" applyFont="1" applyFill="1" applyAlignment="1">
      <alignment horizontal="justify" vertical="center"/>
    </xf>
    <xf numFmtId="0" fontId="65" fillId="2" borderId="0" xfId="0" quotePrefix="1" applyFont="1" applyFill="1" applyBorder="1" applyAlignment="1">
      <alignment horizontal="left" vertical="center" wrapText="1"/>
    </xf>
    <xf numFmtId="0" fontId="65" fillId="0" borderId="0" xfId="0" quotePrefix="1" applyFont="1" applyFill="1" applyBorder="1" applyAlignment="1">
      <alignment horizontal="left" vertical="center"/>
    </xf>
    <xf numFmtId="0" fontId="65" fillId="2" borderId="0" xfId="26" quotePrefix="1" applyFont="1" applyFill="1" applyBorder="1" applyAlignment="1">
      <alignment horizontal="left" vertical="center"/>
    </xf>
    <xf numFmtId="0" fontId="14" fillId="2" borderId="34" xfId="25" applyNumberFormat="1" applyFont="1" applyFill="1" applyBorder="1" applyAlignment="1">
      <alignment horizontal="center" vertical="center" wrapText="1"/>
    </xf>
    <xf numFmtId="0" fontId="14" fillId="2" borderId="41" xfId="25" applyNumberFormat="1" applyFont="1" applyFill="1" applyBorder="1" applyAlignment="1">
      <alignment horizontal="center" vertical="center" wrapText="1"/>
    </xf>
    <xf numFmtId="0" fontId="14" fillId="2" borderId="36" xfId="0" applyFont="1" applyFill="1" applyBorder="1" applyAlignment="1">
      <alignment horizontal="left" vertical="center"/>
    </xf>
    <xf numFmtId="6" fontId="41" fillId="2" borderId="0" xfId="0" applyNumberFormat="1" applyFont="1" applyFill="1" applyBorder="1" applyAlignment="1">
      <alignment horizontal="left" vertical="center"/>
    </xf>
    <xf numFmtId="0" fontId="65" fillId="2" borderId="0" xfId="0" quotePrefix="1" applyFont="1" applyFill="1" applyBorder="1" applyAlignment="1">
      <alignment horizontal="left" vertical="center"/>
    </xf>
    <xf numFmtId="0" fontId="14" fillId="2" borderId="3" xfId="0" applyFont="1" applyFill="1" applyBorder="1" applyAlignment="1">
      <alignment horizontal="left" vertical="center"/>
    </xf>
    <xf numFmtId="0" fontId="41" fillId="2" borderId="0" xfId="25" applyNumberFormat="1" applyFont="1" applyFill="1" applyBorder="1" applyAlignment="1">
      <alignment horizontal="left" vertical="center" wrapText="1" indent="1"/>
    </xf>
    <xf numFmtId="0" fontId="41" fillId="2" borderId="4" xfId="25" applyNumberFormat="1" applyFont="1" applyFill="1" applyBorder="1" applyAlignment="1">
      <alignment horizontal="left" vertical="center" wrapText="1" indent="1"/>
    </xf>
    <xf numFmtId="0" fontId="41" fillId="2" borderId="4" xfId="25" applyNumberFormat="1" applyFont="1" applyFill="1" applyBorder="1" applyAlignment="1">
      <alignment horizontal="left" vertical="center" wrapText="1"/>
    </xf>
    <xf numFmtId="0" fontId="65" fillId="2" borderId="0" xfId="28" quotePrefix="1" applyFont="1" applyFill="1" applyBorder="1" applyAlignment="1">
      <alignment horizontal="left" vertical="center"/>
    </xf>
    <xf numFmtId="0" fontId="65" fillId="0" borderId="0" xfId="0" quotePrefix="1" applyFont="1" applyFill="1" applyBorder="1" applyAlignment="1">
      <alignment horizontal="left" vertical="center"/>
    </xf>
    <xf numFmtId="0" fontId="67" fillId="2" borderId="2" xfId="26" applyFont="1" applyFill="1" applyBorder="1" applyAlignment="1">
      <alignment horizontal="left" vertical="center" wrapText="1"/>
    </xf>
    <xf numFmtId="0" fontId="14" fillId="10" borderId="20" xfId="26" applyFont="1" applyFill="1" applyBorder="1" applyAlignment="1">
      <alignment horizontal="center" vertical="center"/>
    </xf>
    <xf numFmtId="0" fontId="14" fillId="10" borderId="5" xfId="26" applyFont="1" applyFill="1" applyBorder="1" applyAlignment="1">
      <alignment horizontal="center" vertical="center"/>
    </xf>
    <xf numFmtId="0" fontId="14" fillId="10" borderId="4" xfId="26" applyFont="1" applyFill="1" applyBorder="1" applyAlignment="1">
      <alignment horizontal="center" vertical="center"/>
    </xf>
    <xf numFmtId="0" fontId="14" fillId="2" borderId="2" xfId="26" applyFont="1" applyFill="1" applyBorder="1" applyAlignment="1">
      <alignment horizontal="right" vertical="center" wrapText="1"/>
    </xf>
    <xf numFmtId="0" fontId="14" fillId="2" borderId="2" xfId="26" applyFont="1" applyFill="1" applyBorder="1" applyAlignment="1">
      <alignment horizontal="left" vertical="center"/>
    </xf>
    <xf numFmtId="3" fontId="41" fillId="2" borderId="80" xfId="25" applyNumberFormat="1" applyFont="1" applyFill="1" applyBorder="1" applyAlignment="1">
      <alignment horizontal="left" vertical="center" wrapText="1"/>
    </xf>
    <xf numFmtId="0" fontId="14" fillId="2" borderId="39" xfId="25" quotePrefix="1" applyNumberFormat="1" applyFont="1" applyFill="1" applyBorder="1" applyAlignment="1">
      <alignment horizontal="left" vertical="center" wrapText="1"/>
    </xf>
    <xf numFmtId="0" fontId="41" fillId="2" borderId="4" xfId="25" applyNumberFormat="1" applyFont="1" applyFill="1" applyBorder="1" applyAlignment="1">
      <alignment horizontal="left" vertical="center" wrapText="1" indent="3"/>
    </xf>
    <xf numFmtId="3" fontId="41" fillId="2" borderId="45" xfId="25" applyNumberFormat="1" applyFont="1" applyFill="1" applyBorder="1" applyAlignment="1">
      <alignment horizontal="right" vertical="center" wrapText="1"/>
    </xf>
    <xf numFmtId="3" fontId="41" fillId="2" borderId="0" xfId="25" applyNumberFormat="1" applyFont="1" applyFill="1" applyBorder="1" applyAlignment="1">
      <alignment horizontal="right" vertical="center" wrapText="1"/>
    </xf>
    <xf numFmtId="0" fontId="14" fillId="2" borderId="6" xfId="0" applyFont="1" applyFill="1" applyBorder="1" applyAlignment="1">
      <alignment vertical="center" wrapText="1"/>
    </xf>
    <xf numFmtId="0" fontId="14" fillId="2" borderId="6" xfId="0" applyFont="1" applyFill="1" applyBorder="1" applyAlignment="1">
      <alignment horizontal="left" vertical="center" wrapText="1"/>
    </xf>
    <xf numFmtId="3" fontId="41" fillId="2" borderId="81" xfId="25" applyNumberFormat="1" applyFont="1" applyFill="1" applyBorder="1" applyAlignment="1">
      <alignment horizontal="right" vertical="center" wrapText="1"/>
    </xf>
    <xf numFmtId="3" fontId="41" fillId="39" borderId="37" xfId="25" applyNumberFormat="1" applyFont="1" applyFill="1" applyBorder="1" applyAlignment="1">
      <alignment horizontal="right" vertical="center" wrapText="1"/>
    </xf>
    <xf numFmtId="3" fontId="41" fillId="39" borderId="45" xfId="25" applyNumberFormat="1" applyFont="1" applyFill="1" applyBorder="1" applyAlignment="1">
      <alignment horizontal="right" vertical="center" wrapText="1"/>
    </xf>
    <xf numFmtId="3" fontId="41" fillId="0" borderId="37" xfId="25" applyNumberFormat="1" applyFont="1" applyFill="1" applyBorder="1" applyAlignment="1">
      <alignment horizontal="right" vertical="center" wrapText="1"/>
    </xf>
    <xf numFmtId="3" fontId="41" fillId="0" borderId="4" xfId="25" applyNumberFormat="1" applyFont="1" applyFill="1" applyBorder="1" applyAlignment="1">
      <alignment horizontal="right" vertical="center" wrapText="1"/>
    </xf>
    <xf numFmtId="3" fontId="41" fillId="40" borderId="37" xfId="25" applyNumberFormat="1" applyFont="1" applyFill="1" applyBorder="1" applyAlignment="1">
      <alignment horizontal="right" vertical="center" wrapText="1"/>
    </xf>
    <xf numFmtId="3" fontId="41" fillId="2" borderId="20" xfId="25" applyNumberFormat="1" applyFont="1" applyFill="1" applyBorder="1" applyAlignment="1">
      <alignment horizontal="center" vertical="center" wrapText="1"/>
    </xf>
    <xf numFmtId="0" fontId="41" fillId="2" borderId="4" xfId="25" applyNumberFormat="1"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4" fillId="2" borderId="82" xfId="0" applyFont="1" applyFill="1" applyBorder="1" applyAlignment="1">
      <alignment horizontal="left" vertical="center"/>
    </xf>
    <xf numFmtId="3" fontId="41" fillId="40" borderId="4" xfId="25" applyNumberFormat="1" applyFont="1" applyFill="1" applyBorder="1" applyAlignment="1">
      <alignment horizontal="right" vertical="center" wrapText="1"/>
    </xf>
    <xf numFmtId="0" fontId="138" fillId="2" borderId="0" xfId="0" quotePrefix="1" applyFont="1" applyFill="1" applyBorder="1" applyAlignment="1">
      <alignment horizontal="left" vertical="center"/>
    </xf>
    <xf numFmtId="0" fontId="14" fillId="2" borderId="83" xfId="25" applyNumberFormat="1" applyFont="1" applyFill="1" applyBorder="1" applyAlignment="1">
      <alignment horizontal="left" vertical="center" wrapText="1"/>
    </xf>
    <xf numFmtId="3" fontId="41" fillId="0" borderId="81" xfId="25" applyNumberFormat="1" applyFont="1" applyFill="1" applyBorder="1" applyAlignment="1">
      <alignment horizontal="right" vertical="center" wrapText="1"/>
    </xf>
    <xf numFmtId="0" fontId="41" fillId="2" borderId="4" xfId="25" applyNumberFormat="1" applyFont="1" applyFill="1" applyBorder="1" applyAlignment="1">
      <alignment horizontal="right" vertical="center" wrapText="1" indent="1"/>
    </xf>
    <xf numFmtId="0" fontId="14" fillId="2" borderId="6" xfId="0" applyFont="1" applyFill="1" applyBorder="1" applyAlignment="1">
      <alignment horizontal="center" vertical="center" wrapText="1"/>
    </xf>
    <xf numFmtId="3" fontId="14" fillId="2" borderId="38" xfId="0" applyNumberFormat="1" applyFont="1" applyFill="1" applyBorder="1" applyAlignment="1">
      <alignment horizontal="right" vertical="center" wrapText="1"/>
    </xf>
    <xf numFmtId="9" fontId="14" fillId="2" borderId="4" xfId="16" applyFont="1" applyFill="1" applyBorder="1" applyAlignment="1">
      <alignment horizontal="left" vertical="center"/>
    </xf>
    <xf numFmtId="0" fontId="14" fillId="2" borderId="6" xfId="25" applyNumberFormat="1" applyFont="1" applyFill="1" applyBorder="1" applyAlignment="1">
      <alignment horizontal="left" vertical="center"/>
    </xf>
    <xf numFmtId="9" fontId="14" fillId="2" borderId="5" xfId="16" applyFont="1" applyFill="1" applyBorder="1" applyAlignment="1">
      <alignment horizontal="left" vertical="center"/>
    </xf>
    <xf numFmtId="3" fontId="14" fillId="0" borderId="15" xfId="0" applyNumberFormat="1" applyFont="1" applyFill="1" applyBorder="1" applyAlignment="1">
      <alignment horizontal="right" vertical="center"/>
    </xf>
    <xf numFmtId="3" fontId="14" fillId="2" borderId="5" xfId="0" applyNumberFormat="1" applyFont="1" applyFill="1" applyBorder="1" applyAlignment="1">
      <alignment horizontal="center" vertical="center"/>
    </xf>
    <xf numFmtId="3" fontId="41" fillId="2" borderId="6" xfId="0" applyNumberFormat="1" applyFont="1" applyFill="1" applyBorder="1" applyAlignment="1">
      <alignment horizontal="center" vertical="center"/>
    </xf>
    <xf numFmtId="3" fontId="14" fillId="2" borderId="14" xfId="0" applyNumberFormat="1" applyFont="1" applyFill="1" applyBorder="1" applyAlignment="1">
      <alignment vertical="center"/>
    </xf>
    <xf numFmtId="3" fontId="14" fillId="2" borderId="15" xfId="0" applyNumberFormat="1" applyFont="1" applyFill="1" applyBorder="1" applyAlignment="1">
      <alignment vertical="center"/>
    </xf>
    <xf numFmtId="0" fontId="11" fillId="2" borderId="0" xfId="26" applyFont="1" applyFill="1" applyAlignment="1"/>
    <xf numFmtId="0" fontId="36" fillId="2" borderId="0" xfId="26" applyFont="1" applyFill="1" applyAlignment="1"/>
    <xf numFmtId="3" fontId="55" fillId="2" borderId="21" xfId="305" applyNumberFormat="1" applyFont="1" applyFill="1" applyBorder="1" applyAlignment="1">
      <alignment horizontal="right" vertical="center"/>
    </xf>
    <xf numFmtId="3" fontId="15" fillId="2" borderId="3" xfId="305" applyNumberFormat="1" applyFont="1" applyFill="1" applyBorder="1" applyAlignment="1">
      <alignment horizontal="right" vertical="center"/>
    </xf>
    <xf numFmtId="3" fontId="14" fillId="2" borderId="3" xfId="305" applyNumberFormat="1" applyFont="1" applyFill="1" applyBorder="1" applyAlignment="1">
      <alignment horizontal="right" vertical="center"/>
    </xf>
    <xf numFmtId="9" fontId="15" fillId="2" borderId="25" xfId="305" applyNumberFormat="1" applyFont="1" applyFill="1" applyBorder="1" applyAlignment="1">
      <alignment horizontal="right" vertical="center"/>
    </xf>
    <xf numFmtId="9" fontId="14" fillId="2" borderId="25" xfId="305" applyNumberFormat="1" applyFont="1" applyFill="1" applyBorder="1" applyAlignment="1">
      <alignment horizontal="right" vertical="center"/>
    </xf>
    <xf numFmtId="3" fontId="41" fillId="2" borderId="21" xfId="305" applyNumberFormat="1" applyFont="1" applyFill="1" applyBorder="1" applyAlignment="1">
      <alignment horizontal="right" vertical="center"/>
    </xf>
    <xf numFmtId="0" fontId="14" fillId="10" borderId="20" xfId="26" applyFont="1" applyFill="1" applyBorder="1" applyAlignment="1">
      <alignment horizontal="left" vertical="center"/>
    </xf>
    <xf numFmtId="0" fontId="14" fillId="10" borderId="5" xfId="26" applyFont="1" applyFill="1" applyBorder="1" applyAlignment="1">
      <alignment horizontal="left" vertical="center"/>
    </xf>
    <xf numFmtId="0" fontId="67" fillId="2" borderId="2" xfId="26" applyFont="1" applyFill="1" applyBorder="1" applyAlignment="1">
      <alignment vertical="center"/>
    </xf>
    <xf numFmtId="3" fontId="41" fillId="8" borderId="0" xfId="16" applyNumberFormat="1" applyFont="1" applyFill="1" applyBorder="1" applyAlignment="1">
      <alignment horizontal="right" vertical="center"/>
    </xf>
    <xf numFmtId="9" fontId="41" fillId="8" borderId="5" xfId="16" applyFont="1" applyFill="1" applyBorder="1" applyAlignment="1">
      <alignment horizontal="right" vertical="center"/>
    </xf>
    <xf numFmtId="3" fontId="41" fillId="8" borderId="5" xfId="16" applyNumberFormat="1" applyFont="1" applyFill="1" applyBorder="1" applyAlignment="1">
      <alignment horizontal="right" vertical="center"/>
    </xf>
    <xf numFmtId="3" fontId="14" fillId="8" borderId="4" xfId="16" applyNumberFormat="1" applyFont="1" applyFill="1" applyBorder="1" applyAlignment="1">
      <alignment horizontal="right" vertical="center"/>
    </xf>
    <xf numFmtId="9" fontId="14" fillId="8" borderId="4" xfId="16" applyFont="1" applyFill="1" applyBorder="1" applyAlignment="1">
      <alignment horizontal="right" vertical="center"/>
    </xf>
    <xf numFmtId="3" fontId="14" fillId="8" borderId="6" xfId="25" applyNumberFormat="1" applyFont="1" applyFill="1" applyBorder="1" applyAlignment="1">
      <alignment horizontal="right" vertical="center"/>
    </xf>
    <xf numFmtId="9" fontId="14" fillId="8" borderId="6" xfId="16" applyFont="1" applyFill="1" applyBorder="1" applyAlignment="1">
      <alignment horizontal="right" vertical="center"/>
    </xf>
    <xf numFmtId="3" fontId="41" fillId="8" borderId="21" xfId="0" applyNumberFormat="1" applyFont="1" applyFill="1" applyBorder="1" applyAlignment="1">
      <alignment horizontal="right" vertical="center"/>
    </xf>
    <xf numFmtId="3" fontId="41" fillId="8" borderId="5" xfId="0" applyNumberFormat="1" applyFont="1" applyFill="1" applyBorder="1" applyAlignment="1">
      <alignment horizontal="right" vertical="center"/>
    </xf>
    <xf numFmtId="3" fontId="14" fillId="8" borderId="5" xfId="0" applyNumberFormat="1" applyFont="1" applyFill="1" applyBorder="1" applyAlignment="1">
      <alignment horizontal="right" vertical="center"/>
    </xf>
    <xf numFmtId="3" fontId="14" fillId="8" borderId="6" xfId="0" applyNumberFormat="1" applyFont="1" applyFill="1" applyBorder="1" applyAlignment="1">
      <alignment horizontal="right" vertical="center"/>
    </xf>
    <xf numFmtId="3" fontId="41" fillId="8" borderId="20" xfId="0" applyNumberFormat="1" applyFont="1" applyFill="1" applyBorder="1" applyAlignment="1">
      <alignment vertical="center"/>
    </xf>
    <xf numFmtId="173" fontId="41" fillId="8" borderId="5" xfId="16" applyNumberFormat="1" applyFont="1" applyFill="1" applyBorder="1" applyAlignment="1">
      <alignment horizontal="right" vertical="center"/>
    </xf>
    <xf numFmtId="3" fontId="14" fillId="8" borderId="25" xfId="0" applyNumberFormat="1" applyFont="1" applyFill="1" applyBorder="1" applyAlignment="1">
      <alignment horizontal="right" vertical="center"/>
    </xf>
    <xf numFmtId="173" fontId="14" fillId="8" borderId="25" xfId="16" applyNumberFormat="1" applyFont="1" applyFill="1" applyBorder="1" applyAlignment="1">
      <alignment horizontal="right" vertical="center"/>
    </xf>
    <xf numFmtId="3" fontId="41" fillId="8" borderId="50" xfId="0" applyNumberFormat="1" applyFont="1" applyFill="1" applyBorder="1" applyAlignment="1">
      <alignment vertical="center"/>
    </xf>
    <xf numFmtId="3" fontId="41" fillId="8" borderId="51" xfId="0" applyNumberFormat="1" applyFont="1" applyFill="1" applyBorder="1" applyAlignment="1">
      <alignment vertical="center"/>
    </xf>
    <xf numFmtId="3" fontId="14" fillId="8" borderId="25" xfId="0" applyNumberFormat="1" applyFont="1" applyFill="1" applyBorder="1" applyAlignment="1">
      <alignment vertical="center"/>
    </xf>
    <xf numFmtId="3" fontId="14" fillId="8" borderId="68" xfId="0" applyNumberFormat="1" applyFont="1" applyFill="1" applyBorder="1" applyAlignment="1">
      <alignment vertical="center"/>
    </xf>
    <xf numFmtId="3" fontId="41" fillId="8" borderId="4" xfId="0" applyNumberFormat="1" applyFont="1" applyFill="1" applyBorder="1" applyAlignment="1">
      <alignment horizontal="right" vertical="center"/>
    </xf>
    <xf numFmtId="10" fontId="41" fillId="8" borderId="4" xfId="16" applyNumberFormat="1" applyFont="1" applyFill="1" applyBorder="1" applyAlignment="1">
      <alignment horizontal="right" vertical="center"/>
    </xf>
    <xf numFmtId="173" fontId="41" fillId="8" borderId="4" xfId="16" applyNumberFormat="1" applyFont="1" applyFill="1" applyBorder="1" applyAlignment="1">
      <alignment horizontal="right" vertical="center"/>
    </xf>
    <xf numFmtId="3" fontId="48" fillId="8" borderId="4" xfId="0" applyNumberFormat="1" applyFont="1" applyFill="1" applyBorder="1" applyAlignment="1">
      <alignment horizontal="right" vertical="center"/>
    </xf>
    <xf numFmtId="10" fontId="41" fillId="8" borderId="5" xfId="16" applyNumberFormat="1" applyFont="1" applyFill="1" applyBorder="1" applyAlignment="1">
      <alignment horizontal="right" vertical="center"/>
    </xf>
    <xf numFmtId="3" fontId="14" fillId="8" borderId="14" xfId="0" applyNumberFormat="1" applyFont="1" applyFill="1" applyBorder="1" applyAlignment="1">
      <alignment horizontal="right" vertical="center"/>
    </xf>
    <xf numFmtId="10" fontId="14" fillId="8" borderId="14" xfId="24" applyNumberFormat="1" applyFont="1" applyFill="1" applyBorder="1" applyAlignment="1">
      <alignment horizontal="right" vertical="center"/>
    </xf>
    <xf numFmtId="10" fontId="41" fillId="41" borderId="4" xfId="16" applyNumberFormat="1" applyFont="1" applyFill="1" applyBorder="1" applyAlignment="1">
      <alignment horizontal="right" vertical="center"/>
    </xf>
    <xf numFmtId="10" fontId="41" fillId="41" borderId="5" xfId="16" applyNumberFormat="1" applyFont="1" applyFill="1" applyBorder="1" applyAlignment="1">
      <alignment horizontal="right" vertical="center"/>
    </xf>
    <xf numFmtId="10" fontId="14" fillId="41" borderId="14" xfId="16" applyNumberFormat="1" applyFont="1" applyFill="1" applyBorder="1" applyAlignment="1">
      <alignment horizontal="right" vertical="center"/>
    </xf>
    <xf numFmtId="3" fontId="14" fillId="8" borderId="0" xfId="0" applyNumberFormat="1" applyFont="1" applyFill="1" applyBorder="1" applyAlignment="1">
      <alignment vertical="center"/>
    </xf>
    <xf numFmtId="3" fontId="41" fillId="8" borderId="0" xfId="0" applyNumberFormat="1" applyFont="1" applyFill="1" applyBorder="1" applyAlignment="1">
      <alignment vertical="center"/>
    </xf>
    <xf numFmtId="3" fontId="14" fillId="8" borderId="23" xfId="0" applyNumberFormat="1" applyFont="1" applyFill="1" applyBorder="1" applyAlignment="1">
      <alignment vertical="center"/>
    </xf>
    <xf numFmtId="3" fontId="14" fillId="8" borderId="5" xfId="0" applyNumberFormat="1" applyFont="1" applyFill="1" applyBorder="1" applyAlignment="1">
      <alignment vertical="center"/>
    </xf>
    <xf numFmtId="10" fontId="14" fillId="8" borderId="14" xfId="16" applyNumberFormat="1" applyFont="1" applyFill="1" applyBorder="1" applyAlignment="1">
      <alignment horizontal="right" vertical="center"/>
    </xf>
    <xf numFmtId="173" fontId="14" fillId="8" borderId="14" xfId="16" applyNumberFormat="1" applyFont="1" applyFill="1" applyBorder="1" applyAlignment="1">
      <alignment horizontal="right" vertical="center"/>
    </xf>
    <xf numFmtId="3" fontId="14" fillId="8" borderId="15" xfId="0" applyNumberFormat="1" applyFont="1" applyFill="1" applyBorder="1" applyAlignment="1">
      <alignment horizontal="right" vertical="center"/>
    </xf>
    <xf numFmtId="173" fontId="14" fillId="8" borderId="15" xfId="16" applyNumberFormat="1" applyFont="1" applyFill="1" applyBorder="1" applyAlignment="1">
      <alignment horizontal="right" vertical="center"/>
    </xf>
    <xf numFmtId="3" fontId="41" fillId="41" borderId="5" xfId="0" applyNumberFormat="1" applyFont="1" applyFill="1" applyBorder="1" applyAlignment="1">
      <alignment horizontal="right" vertical="center"/>
    </xf>
    <xf numFmtId="3" fontId="14" fillId="41" borderId="14" xfId="0" applyNumberFormat="1" applyFont="1" applyFill="1" applyBorder="1" applyAlignment="1">
      <alignment horizontal="right" vertical="center"/>
    </xf>
    <xf numFmtId="10" fontId="14" fillId="8" borderId="25" xfId="16" applyNumberFormat="1" applyFont="1" applyFill="1" applyBorder="1" applyAlignment="1">
      <alignment horizontal="right" vertical="center"/>
    </xf>
    <xf numFmtId="3" fontId="14" fillId="41" borderId="25" xfId="0" applyNumberFormat="1" applyFont="1" applyFill="1" applyBorder="1" applyAlignment="1">
      <alignment horizontal="right" vertical="center"/>
    </xf>
    <xf numFmtId="3" fontId="41" fillId="0" borderId="0" xfId="307" applyNumberFormat="1" applyFont="1" applyFill="1" applyBorder="1" applyAlignment="1">
      <alignment horizontal="center" vertical="center" wrapText="1"/>
    </xf>
    <xf numFmtId="3" fontId="41" fillId="0" borderId="0" xfId="307" applyNumberFormat="1" applyFont="1" applyFill="1" applyBorder="1" applyAlignment="1">
      <alignment horizontal="left" vertical="center" wrapText="1"/>
    </xf>
    <xf numFmtId="3" fontId="36" fillId="0" borderId="0" xfId="306" applyNumberFormat="1" applyFont="1" applyFill="1" applyBorder="1" applyAlignment="1">
      <alignment horizontal="right"/>
    </xf>
    <xf numFmtId="3" fontId="41" fillId="0" borderId="0" xfId="306" applyNumberFormat="1" applyFont="1" applyFill="1" applyBorder="1" applyAlignment="1">
      <alignment horizontal="right"/>
    </xf>
    <xf numFmtId="3" fontId="41" fillId="0" borderId="0" xfId="307" applyNumberFormat="1" applyFont="1" applyFill="1" applyBorder="1" applyAlignment="1">
      <alignment horizontal="right" wrapText="1"/>
    </xf>
    <xf numFmtId="3" fontId="41" fillId="0" borderId="0" xfId="307" applyNumberFormat="1" applyFont="1" applyFill="1" applyBorder="1" applyAlignment="1">
      <alignment horizontal="center" wrapText="1"/>
    </xf>
    <xf numFmtId="3" fontId="41" fillId="0" borderId="0" xfId="307" applyNumberFormat="1" applyFont="1" applyFill="1" applyBorder="1" applyAlignment="1">
      <alignment horizontal="left" wrapText="1"/>
    </xf>
    <xf numFmtId="3" fontId="48" fillId="8" borderId="0" xfId="0" applyNumberFormat="1" applyFont="1" applyFill="1" applyBorder="1" applyAlignment="1">
      <alignment vertical="center"/>
    </xf>
    <xf numFmtId="3" fontId="48" fillId="8" borderId="5" xfId="0" applyNumberFormat="1" applyFont="1" applyFill="1" applyBorder="1" applyAlignment="1">
      <alignment vertical="center"/>
    </xf>
    <xf numFmtId="3" fontId="15" fillId="8" borderId="14" xfId="0" applyNumberFormat="1" applyFont="1" applyFill="1" applyBorder="1" applyAlignment="1">
      <alignment vertical="center"/>
    </xf>
    <xf numFmtId="3" fontId="48" fillId="8" borderId="4" xfId="0" applyNumberFormat="1" applyFont="1" applyFill="1" applyBorder="1" applyAlignment="1">
      <alignment vertical="center"/>
    </xf>
    <xf numFmtId="3" fontId="15" fillId="8" borderId="15" xfId="0" applyNumberFormat="1" applyFont="1" applyFill="1" applyBorder="1" applyAlignment="1">
      <alignment vertical="center"/>
    </xf>
    <xf numFmtId="0" fontId="41" fillId="2" borderId="0" xfId="0" applyFont="1" applyFill="1" applyAlignment="1">
      <alignment vertical="center"/>
    </xf>
    <xf numFmtId="0" fontId="41" fillId="2" borderId="5" xfId="26" applyFont="1" applyFill="1" applyBorder="1" applyAlignment="1">
      <alignment horizontal="left" vertical="center"/>
    </xf>
    <xf numFmtId="0" fontId="45" fillId="2" borderId="0" xfId="26" applyFont="1" applyFill="1" applyAlignment="1">
      <alignment vertical="center"/>
    </xf>
    <xf numFmtId="0" fontId="143" fillId="0" borderId="0" xfId="33" applyFont="1"/>
    <xf numFmtId="0" fontId="45" fillId="2" borderId="0" xfId="26" applyFont="1" applyFill="1" applyAlignment="1">
      <alignment horizontal="center"/>
    </xf>
    <xf numFmtId="0" fontId="78" fillId="2" borderId="0" xfId="26" quotePrefix="1" applyFont="1" applyFill="1" applyBorder="1" applyAlignment="1">
      <alignment horizontal="center"/>
    </xf>
    <xf numFmtId="0" fontId="65" fillId="0" borderId="0" xfId="0" applyFont="1" applyBorder="1" applyAlignment="1">
      <alignment horizontal="left" vertical="center"/>
    </xf>
    <xf numFmtId="14" fontId="77" fillId="2" borderId="0" xfId="0" applyNumberFormat="1" applyFont="1" applyFill="1" applyBorder="1" applyAlignment="1">
      <alignment horizontal="center" vertical="center"/>
    </xf>
    <xf numFmtId="14" fontId="54" fillId="2" borderId="0" xfId="0" quotePrefix="1" applyNumberFormat="1" applyFont="1" applyFill="1" applyBorder="1" applyAlignment="1">
      <alignment horizontal="right" vertical="center"/>
    </xf>
    <xf numFmtId="173" fontId="41" fillId="2" borderId="0" xfId="24" applyNumberFormat="1" applyFont="1" applyFill="1" applyBorder="1" applyAlignment="1">
      <alignment horizontal="right" vertical="center"/>
    </xf>
    <xf numFmtId="173" fontId="41" fillId="2" borderId="0" xfId="24" applyNumberFormat="1" applyFont="1" applyFill="1" applyBorder="1" applyAlignment="1">
      <alignment horizontal="right" vertical="center" wrapText="1"/>
    </xf>
    <xf numFmtId="173" fontId="14" fillId="2" borderId="0" xfId="16" applyNumberFormat="1" applyFont="1" applyFill="1" applyBorder="1" applyAlignment="1">
      <alignment horizontal="right" vertical="center"/>
    </xf>
    <xf numFmtId="0" fontId="41" fillId="0" borderId="0" xfId="28" applyFont="1" applyAlignment="1">
      <alignment vertical="center"/>
    </xf>
    <xf numFmtId="3" fontId="41" fillId="0" borderId="5" xfId="308" applyNumberFormat="1" applyFont="1" applyFill="1" applyBorder="1" applyAlignment="1">
      <alignment horizontal="right" vertical="center"/>
    </xf>
    <xf numFmtId="3" fontId="14" fillId="0" borderId="6" xfId="308" applyNumberFormat="1" applyFont="1" applyFill="1" applyBorder="1" applyAlignment="1">
      <alignment horizontal="right" vertical="center"/>
    </xf>
    <xf numFmtId="3" fontId="41" fillId="2" borderId="5" xfId="309" applyNumberFormat="1" applyFont="1" applyFill="1" applyBorder="1" applyAlignment="1">
      <alignment horizontal="right" vertical="center"/>
    </xf>
    <xf numFmtId="3" fontId="14" fillId="2" borderId="5" xfId="309" applyNumberFormat="1" applyFont="1" applyFill="1" applyBorder="1" applyAlignment="1">
      <alignment horizontal="right" vertical="center"/>
    </xf>
    <xf numFmtId="3" fontId="41" fillId="2" borderId="23" xfId="309" applyNumberFormat="1" applyFont="1" applyFill="1" applyBorder="1" applyAlignment="1">
      <alignment horizontal="right" vertical="center"/>
    </xf>
    <xf numFmtId="0" fontId="11" fillId="2" borderId="0" xfId="309" applyFont="1" applyFill="1" applyAlignment="1">
      <alignment vertical="center"/>
    </xf>
    <xf numFmtId="3" fontId="41" fillId="2" borderId="4" xfId="309" applyNumberFormat="1" applyFont="1" applyFill="1" applyBorder="1" applyAlignment="1">
      <alignment horizontal="right" vertical="center"/>
    </xf>
    <xf numFmtId="3" fontId="41" fillId="2" borderId="22" xfId="309" applyNumberFormat="1" applyFont="1" applyFill="1" applyBorder="1" applyAlignment="1">
      <alignment horizontal="right" vertical="center"/>
    </xf>
    <xf numFmtId="3" fontId="14" fillId="2" borderId="22" xfId="309" applyNumberFormat="1" applyFont="1" applyFill="1" applyBorder="1" applyAlignment="1">
      <alignment horizontal="right" vertical="center"/>
    </xf>
    <xf numFmtId="3" fontId="41" fillId="2" borderId="6" xfId="309" applyNumberFormat="1" applyFont="1" applyFill="1" applyBorder="1" applyAlignment="1">
      <alignment horizontal="right" vertical="center"/>
    </xf>
    <xf numFmtId="3" fontId="14" fillId="0" borderId="20" xfId="309" applyNumberFormat="1" applyFont="1" applyFill="1" applyBorder="1" applyAlignment="1">
      <alignment vertical="center"/>
    </xf>
    <xf numFmtId="3" fontId="41" fillId="0" borderId="5" xfId="309" applyNumberFormat="1" applyFont="1" applyFill="1" applyBorder="1" applyAlignment="1">
      <alignment vertical="center"/>
    </xf>
    <xf numFmtId="3" fontId="14" fillId="0" borderId="6" xfId="309" applyNumberFormat="1" applyFont="1" applyFill="1" applyBorder="1" applyAlignment="1">
      <alignment vertical="center"/>
    </xf>
    <xf numFmtId="0" fontId="41" fillId="2" borderId="0" xfId="26" applyFont="1" applyFill="1" applyAlignment="1">
      <alignment vertical="center" wrapText="1"/>
    </xf>
    <xf numFmtId="3" fontId="41" fillId="40" borderId="45" xfId="25" applyNumberFormat="1" applyFont="1" applyFill="1" applyBorder="1" applyAlignment="1">
      <alignment horizontal="right" vertical="center" wrapText="1"/>
    </xf>
    <xf numFmtId="3" fontId="41" fillId="40" borderId="0" xfId="25" applyNumberFormat="1" applyFont="1" applyFill="1" applyBorder="1" applyAlignment="1">
      <alignment horizontal="right" vertical="center" wrapText="1"/>
    </xf>
    <xf numFmtId="3" fontId="41" fillId="0" borderId="52" xfId="0" applyNumberFormat="1" applyFont="1" applyFill="1" applyBorder="1" applyAlignment="1">
      <alignment horizontal="right" vertical="center"/>
    </xf>
    <xf numFmtId="3" fontId="41" fillId="0" borderId="52" xfId="28" applyNumberFormat="1" applyFont="1" applyFill="1" applyBorder="1" applyAlignment="1">
      <alignment horizontal="center" vertical="center"/>
    </xf>
    <xf numFmtId="3" fontId="41" fillId="0" borderId="0" xfId="307" applyNumberFormat="1" applyFont="1" applyFill="1"/>
    <xf numFmtId="3" fontId="65" fillId="0" borderId="0" xfId="26" applyNumberFormat="1" applyFont="1" applyFill="1" applyBorder="1" applyAlignment="1">
      <alignment horizontal="left" vertical="center"/>
    </xf>
    <xf numFmtId="3" fontId="41" fillId="0" borderId="0" xfId="32" applyNumberFormat="1" applyFont="1" applyFill="1" applyBorder="1" applyAlignment="1">
      <alignment vertical="center" wrapText="1"/>
    </xf>
    <xf numFmtId="3" fontId="41" fillId="0" borderId="0" xfId="307" applyNumberFormat="1" applyFont="1" applyFill="1" applyAlignment="1">
      <alignment vertical="center" wrapText="1"/>
    </xf>
    <xf numFmtId="3" fontId="41" fillId="0" borderId="0" xfId="307" applyNumberFormat="1" applyFont="1" applyFill="1" applyBorder="1" applyAlignment="1">
      <alignment vertical="center" wrapText="1"/>
    </xf>
    <xf numFmtId="3" fontId="41" fillId="0" borderId="0" xfId="26" applyNumberFormat="1" applyFont="1" applyFill="1" applyBorder="1" applyAlignment="1">
      <alignment horizontal="left" vertical="center"/>
    </xf>
    <xf numFmtId="3" fontId="41" fillId="0" borderId="0" xfId="6" applyNumberFormat="1" applyFont="1" applyFill="1"/>
    <xf numFmtId="3" fontId="41" fillId="0" borderId="0" xfId="6" applyNumberFormat="1" applyFont="1" applyFill="1" applyBorder="1" applyAlignment="1">
      <alignment vertical="center" wrapText="1"/>
    </xf>
    <xf numFmtId="3" fontId="81" fillId="0" borderId="0" xfId="6" applyNumberFormat="1" applyFont="1" applyFill="1" applyBorder="1" applyAlignment="1">
      <alignment horizontal="right" vertical="center" wrapText="1"/>
    </xf>
    <xf numFmtId="3" fontId="50" fillId="0" borderId="0" xfId="6" applyNumberFormat="1" applyFont="1" applyFill="1" applyAlignment="1">
      <alignment vertical="center" wrapText="1"/>
    </xf>
    <xf numFmtId="3" fontId="54" fillId="0" borderId="67" xfId="6" applyNumberFormat="1" applyFont="1" applyFill="1" applyBorder="1" applyAlignment="1">
      <alignment horizontal="left" vertical="center" wrapText="1"/>
    </xf>
    <xf numFmtId="3" fontId="41" fillId="0" borderId="4" xfId="307" applyNumberFormat="1" applyFont="1" applyFill="1" applyBorder="1" applyAlignment="1">
      <alignment vertical="center" wrapText="1"/>
    </xf>
    <xf numFmtId="3" fontId="14" fillId="0" borderId="0" xfId="6" applyNumberFormat="1" applyFont="1" applyFill="1" applyBorder="1" applyAlignment="1">
      <alignment horizontal="center" vertical="center" wrapText="1"/>
    </xf>
    <xf numFmtId="3" fontId="14" fillId="0" borderId="0" xfId="6" applyNumberFormat="1" applyFont="1" applyFill="1" applyBorder="1" applyAlignment="1">
      <alignment horizontal="right" vertical="top" wrapText="1"/>
    </xf>
    <xf numFmtId="3" fontId="14" fillId="0" borderId="0" xfId="6" applyNumberFormat="1" applyFont="1" applyFill="1" applyBorder="1" applyAlignment="1">
      <alignment horizontal="center" vertical="top" wrapText="1"/>
    </xf>
    <xf numFmtId="3" fontId="14" fillId="0" borderId="5" xfId="307" quotePrefix="1" applyNumberFormat="1" applyFont="1" applyFill="1" applyBorder="1" applyAlignment="1">
      <alignment horizontal="left" vertical="center" wrapText="1"/>
    </xf>
    <xf numFmtId="3" fontId="41" fillId="0" borderId="5" xfId="307" quotePrefix="1" applyNumberFormat="1" applyFont="1" applyFill="1" applyBorder="1" applyAlignment="1">
      <alignment horizontal="left" vertical="center" wrapText="1" indent="1"/>
    </xf>
    <xf numFmtId="3" fontId="41" fillId="0" borderId="0" xfId="307" quotePrefix="1" applyNumberFormat="1" applyFont="1" applyFill="1"/>
    <xf numFmtId="3" fontId="41" fillId="0" borderId="22" xfId="307" quotePrefix="1" applyNumberFormat="1" applyFont="1" applyFill="1" applyBorder="1" applyAlignment="1">
      <alignment horizontal="left" vertical="center" wrapText="1" indent="1"/>
    </xf>
    <xf numFmtId="3" fontId="41" fillId="0" borderId="22" xfId="307" quotePrefix="1" applyNumberFormat="1" applyFont="1" applyFill="1" applyBorder="1" applyAlignment="1">
      <alignment horizontal="left" vertical="center" wrapText="1" indent="2"/>
    </xf>
    <xf numFmtId="3" fontId="41" fillId="0" borderId="84" xfId="307" quotePrefix="1" applyNumberFormat="1" applyFont="1" applyFill="1" applyBorder="1" applyAlignment="1">
      <alignment horizontal="left" vertical="center" wrapText="1" indent="2"/>
    </xf>
    <xf numFmtId="3" fontId="41" fillId="0" borderId="28" xfId="307" quotePrefix="1" applyNumberFormat="1" applyFont="1" applyFill="1" applyBorder="1" applyAlignment="1">
      <alignment horizontal="left" vertical="center" wrapText="1" indent="2"/>
    </xf>
    <xf numFmtId="3" fontId="49" fillId="0" borderId="0" xfId="307" applyNumberFormat="1" applyFont="1" applyFill="1" applyAlignment="1">
      <alignment vertical="center"/>
    </xf>
    <xf numFmtId="3" fontId="49" fillId="0" borderId="0" xfId="307" applyNumberFormat="1" applyFont="1" applyFill="1" applyAlignment="1">
      <alignment vertical="center" wrapText="1"/>
    </xf>
    <xf numFmtId="3" fontId="49" fillId="0" borderId="0" xfId="307" quotePrefix="1" applyNumberFormat="1" applyFont="1" applyFill="1" applyAlignment="1">
      <alignment wrapText="1"/>
    </xf>
    <xf numFmtId="3" fontId="49" fillId="0" borderId="0" xfId="307" applyNumberFormat="1" applyFont="1" applyFill="1"/>
    <xf numFmtId="3" fontId="14" fillId="0" borderId="0" xfId="6" applyNumberFormat="1" applyFont="1" applyFill="1" applyBorder="1" applyAlignment="1">
      <alignment vertical="center" wrapText="1"/>
    </xf>
    <xf numFmtId="3" fontId="54" fillId="0" borderId="0" xfId="6" applyNumberFormat="1" applyFont="1" applyFill="1" applyBorder="1" applyAlignment="1">
      <alignment horizontal="left" vertical="center" wrapText="1"/>
    </xf>
    <xf numFmtId="3" fontId="41" fillId="0" borderId="0" xfId="6" applyNumberFormat="1" applyFont="1" applyFill="1" applyAlignment="1">
      <alignment vertical="center"/>
    </xf>
    <xf numFmtId="3" fontId="15" fillId="0" borderId="17" xfId="6" quotePrefix="1" applyNumberFormat="1" applyFont="1" applyFill="1" applyBorder="1" applyAlignment="1">
      <alignment horizontal="right" vertical="center" wrapText="1"/>
    </xf>
    <xf numFmtId="3" fontId="14" fillId="0" borderId="17" xfId="6" applyNumberFormat="1" applyFont="1" applyFill="1" applyBorder="1" applyAlignment="1">
      <alignment horizontal="right" vertical="center" wrapText="1"/>
    </xf>
    <xf numFmtId="3" fontId="41" fillId="0" borderId="5" xfId="307" quotePrefix="1" applyNumberFormat="1" applyFont="1" applyFill="1" applyBorder="1" applyAlignment="1">
      <alignment horizontal="left" vertical="center" wrapText="1"/>
    </xf>
    <xf numFmtId="3" fontId="41" fillId="0" borderId="22" xfId="307" quotePrefix="1" applyNumberFormat="1" applyFont="1" applyFill="1" applyBorder="1" applyAlignment="1">
      <alignment vertical="center" wrapText="1"/>
    </xf>
    <xf numFmtId="3" fontId="41" fillId="0" borderId="22" xfId="307" applyNumberFormat="1" applyFont="1" applyFill="1" applyBorder="1" applyAlignment="1">
      <alignment horizontal="left" vertical="center" wrapText="1"/>
    </xf>
    <xf numFmtId="3" fontId="14" fillId="0" borderId="22" xfId="307" applyNumberFormat="1" applyFont="1" applyFill="1" applyBorder="1" applyAlignment="1">
      <alignment horizontal="left" vertical="center" wrapText="1"/>
    </xf>
    <xf numFmtId="3" fontId="14" fillId="0" borderId="43" xfId="307" applyNumberFormat="1" applyFont="1" applyFill="1" applyBorder="1" applyAlignment="1">
      <alignment horizontal="left" vertical="center" wrapText="1"/>
    </xf>
    <xf numFmtId="3" fontId="17" fillId="0" borderId="0" xfId="307" quotePrefix="1" applyNumberFormat="1" applyFont="1" applyFill="1" applyBorder="1" applyAlignment="1">
      <alignment horizontal="left" vertical="center" wrapText="1"/>
    </xf>
    <xf numFmtId="3" fontId="54" fillId="0" borderId="67" xfId="6" applyNumberFormat="1" applyFont="1" applyFill="1" applyBorder="1" applyAlignment="1">
      <alignment vertical="center" wrapText="1"/>
    </xf>
    <xf numFmtId="3" fontId="54" fillId="0" borderId="4" xfId="6" applyNumberFormat="1" applyFont="1" applyFill="1" applyBorder="1" applyAlignment="1">
      <alignment vertical="center" wrapText="1"/>
    </xf>
    <xf numFmtId="3" fontId="41" fillId="0" borderId="43" xfId="6" quotePrefix="1" applyNumberFormat="1" applyFont="1" applyFill="1" applyBorder="1" applyAlignment="1">
      <alignment horizontal="left" vertical="center" wrapText="1"/>
    </xf>
    <xf numFmtId="3" fontId="16" fillId="0" borderId="0" xfId="26" applyNumberFormat="1" applyAlignment="1">
      <alignment vertical="center"/>
    </xf>
    <xf numFmtId="3" fontId="49" fillId="0" borderId="0" xfId="307" applyNumberFormat="1" applyFont="1" applyFill="1" applyAlignment="1">
      <alignment horizontal="left" vertical="center"/>
    </xf>
    <xf numFmtId="3" fontId="41" fillId="0" borderId="0" xfId="26" applyNumberFormat="1" applyFont="1" applyAlignment="1">
      <alignment horizontal="right" vertical="center"/>
    </xf>
    <xf numFmtId="3" fontId="41" fillId="0" borderId="0" xfId="306" quotePrefix="1" applyNumberFormat="1" applyFont="1" applyFill="1" applyBorder="1" applyAlignment="1">
      <alignment horizontal="center" vertical="center"/>
    </xf>
    <xf numFmtId="3" fontId="41" fillId="0" borderId="0" xfId="307" applyNumberFormat="1" applyFont="1" applyFill="1" applyAlignment="1">
      <alignment wrapText="1"/>
    </xf>
    <xf numFmtId="3" fontId="41" fillId="0" borderId="0" xfId="307" applyNumberFormat="1" applyFont="1" applyFill="1" applyBorder="1" applyAlignment="1">
      <alignment wrapText="1"/>
    </xf>
    <xf numFmtId="3" fontId="41" fillId="0" borderId="0" xfId="6" applyNumberFormat="1" applyFont="1" applyFill="1" applyAlignment="1">
      <alignment wrapText="1"/>
    </xf>
    <xf numFmtId="3" fontId="41" fillId="0" borderId="0" xfId="6" applyNumberFormat="1" applyFont="1" applyFill="1" applyBorder="1" applyAlignment="1">
      <alignment wrapText="1"/>
    </xf>
    <xf numFmtId="3" fontId="41" fillId="0" borderId="0" xfId="6" applyNumberFormat="1" applyFont="1" applyFill="1" applyBorder="1"/>
    <xf numFmtId="3" fontId="82" fillId="0" borderId="0" xfId="6" applyNumberFormat="1" applyFont="1" applyFill="1" applyAlignment="1">
      <alignment wrapText="1"/>
    </xf>
    <xf numFmtId="3" fontId="82" fillId="0" borderId="0" xfId="6" applyNumberFormat="1" applyFont="1" applyFill="1"/>
    <xf numFmtId="3" fontId="50" fillId="0" borderId="0" xfId="6" applyNumberFormat="1" applyFont="1" applyFill="1"/>
    <xf numFmtId="0" fontId="72" fillId="13" borderId="0" xfId="31" applyFont="1" applyFill="1" applyBorder="1" applyAlignment="1">
      <alignment horizontal="center" vertical="center" wrapText="1"/>
    </xf>
    <xf numFmtId="0" fontId="65" fillId="0" borderId="0" xfId="0" quotePrefix="1" applyFont="1" applyFill="1" applyBorder="1" applyAlignment="1">
      <alignment horizontal="left" vertical="center"/>
    </xf>
    <xf numFmtId="0" fontId="41" fillId="2" borderId="0" xfId="0" applyFont="1" applyFill="1"/>
    <xf numFmtId="0" fontId="81" fillId="0" borderId="0" xfId="0" applyFont="1" applyFill="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14" fillId="2" borderId="0" xfId="0" applyFont="1" applyFill="1" applyAlignment="1">
      <alignment vertical="center"/>
    </xf>
    <xf numFmtId="0" fontId="42" fillId="2" borderId="86" xfId="0" quotePrefix="1" applyFont="1" applyFill="1" applyBorder="1" applyAlignment="1">
      <alignment horizontal="center" vertical="center" wrapText="1"/>
    </xf>
    <xf numFmtId="0" fontId="14" fillId="2" borderId="0" xfId="0" quotePrefix="1" applyFont="1" applyFill="1" applyBorder="1" applyAlignment="1">
      <alignment vertical="center" wrapText="1"/>
    </xf>
    <xf numFmtId="0" fontId="81" fillId="2" borderId="0" xfId="0" applyFont="1" applyFill="1" applyAlignment="1">
      <alignment vertical="center"/>
    </xf>
    <xf numFmtId="0" fontId="42" fillId="2" borderId="0" xfId="0" quotePrefix="1" applyFont="1" applyFill="1" applyBorder="1" applyAlignment="1">
      <alignment vertical="center" wrapText="1"/>
    </xf>
    <xf numFmtId="0" fontId="81" fillId="2" borderId="0" xfId="0" applyFont="1" applyFill="1"/>
    <xf numFmtId="0" fontId="42" fillId="2" borderId="0" xfId="0" applyFont="1" applyFill="1" applyAlignment="1">
      <alignment vertical="center"/>
    </xf>
    <xf numFmtId="0" fontId="52" fillId="2" borderId="0" xfId="0" applyFont="1" applyFill="1" applyAlignment="1">
      <alignment vertical="center"/>
    </xf>
    <xf numFmtId="0" fontId="42" fillId="2" borderId="22" xfId="0" applyFont="1" applyFill="1" applyBorder="1" applyAlignment="1">
      <alignment horizontal="left" vertical="center" wrapText="1"/>
    </xf>
    <xf numFmtId="0" fontId="42" fillId="2" borderId="86" xfId="0" quotePrefix="1" applyFont="1" applyFill="1" applyBorder="1" applyAlignment="1">
      <alignment horizontal="left" vertical="center" wrapText="1" indent="1"/>
    </xf>
    <xf numFmtId="0" fontId="144" fillId="2" borderId="0" xfId="0" applyFont="1" applyFill="1" applyAlignment="1">
      <alignment horizontal="left" vertical="center"/>
    </xf>
    <xf numFmtId="0" fontId="68" fillId="14" borderId="0" xfId="0" quotePrefix="1" applyFont="1" applyFill="1" applyBorder="1" applyAlignment="1">
      <alignment horizontal="center" vertical="center"/>
    </xf>
    <xf numFmtId="0" fontId="72" fillId="13" borderId="0" xfId="31" applyFont="1" applyFill="1" applyBorder="1" applyAlignment="1">
      <alignment horizontal="center" vertical="center" wrapText="1"/>
    </xf>
    <xf numFmtId="0" fontId="65" fillId="0" borderId="0" xfId="0" quotePrefix="1" applyFont="1" applyFill="1" applyBorder="1" applyAlignment="1">
      <alignment horizontal="left" vertical="center"/>
    </xf>
    <xf numFmtId="17" fontId="48" fillId="0" borderId="3" xfId="26" quotePrefix="1" applyNumberFormat="1" applyFont="1" applyFill="1" applyBorder="1" applyAlignment="1">
      <alignment horizontal="center" vertical="center"/>
    </xf>
    <xf numFmtId="0" fontId="14" fillId="2" borderId="3" xfId="25" applyNumberFormat="1" applyFont="1" applyFill="1" applyBorder="1" applyAlignment="1">
      <alignment horizontal="right" vertical="center" wrapText="1"/>
    </xf>
    <xf numFmtId="0" fontId="14" fillId="2" borderId="3" xfId="25" applyNumberFormat="1" applyFont="1" applyFill="1" applyBorder="1" applyAlignment="1">
      <alignment horizontal="center" vertical="center" wrapText="1"/>
    </xf>
    <xf numFmtId="6" fontId="41" fillId="2" borderId="0" xfId="0" applyNumberFormat="1" applyFont="1" applyFill="1" applyBorder="1" applyAlignment="1">
      <alignment horizontal="left" vertical="center"/>
    </xf>
    <xf numFmtId="0" fontId="14" fillId="2" borderId="3" xfId="0" applyFont="1" applyFill="1" applyBorder="1" applyAlignment="1">
      <alignment horizontal="left" vertical="center"/>
    </xf>
    <xf numFmtId="1" fontId="14" fillId="2" borderId="3" xfId="26" applyNumberFormat="1" applyFont="1" applyFill="1" applyBorder="1" applyAlignment="1">
      <alignment horizontal="right" vertical="center" wrapText="1"/>
    </xf>
    <xf numFmtId="0" fontId="41" fillId="2" borderId="0" xfId="25" applyNumberFormat="1" applyFont="1" applyFill="1" applyBorder="1" applyAlignment="1">
      <alignment horizontal="left" vertical="center" wrapText="1" indent="1"/>
    </xf>
    <xf numFmtId="0" fontId="41" fillId="2" borderId="4" xfId="25" applyNumberFormat="1" applyFont="1" applyFill="1" applyBorder="1" applyAlignment="1">
      <alignment horizontal="left" vertical="center" wrapText="1" indent="1"/>
    </xf>
    <xf numFmtId="0" fontId="41" fillId="2" borderId="4" xfId="25" applyNumberFormat="1" applyFont="1" applyFill="1" applyBorder="1" applyAlignment="1">
      <alignment horizontal="left" vertical="center" wrapText="1"/>
    </xf>
    <xf numFmtId="0" fontId="14" fillId="12" borderId="28" xfId="28"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68" fillId="14" borderId="0" xfId="0" quotePrefix="1" applyFont="1" applyFill="1" applyBorder="1" applyAlignment="1">
      <alignment horizontal="center" vertical="center" wrapText="1"/>
    </xf>
    <xf numFmtId="0" fontId="14" fillId="2" borderId="34" xfId="25" applyNumberFormat="1"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4" fillId="2" borderId="17" xfId="25" applyNumberFormat="1" applyFont="1" applyFill="1" applyBorder="1" applyAlignment="1">
      <alignment horizontal="right" vertical="center" wrapText="1"/>
    </xf>
    <xf numFmtId="0" fontId="65" fillId="2" borderId="0" xfId="0" applyFont="1" applyFill="1" applyAlignment="1">
      <alignment horizontal="left" wrapText="1"/>
    </xf>
    <xf numFmtId="0" fontId="41" fillId="2" borderId="0" xfId="0" applyFont="1" applyFill="1" applyAlignment="1">
      <alignment horizontal="left" vertical="center"/>
    </xf>
    <xf numFmtId="0" fontId="41" fillId="2" borderId="0" xfId="0" applyFont="1" applyFill="1" applyAlignment="1">
      <alignment horizontal="left"/>
    </xf>
    <xf numFmtId="3" fontId="41" fillId="0" borderId="5" xfId="0" applyNumberFormat="1" applyFont="1" applyBorder="1" applyAlignment="1">
      <alignment horizontal="right" vertical="center"/>
    </xf>
    <xf numFmtId="3" fontId="15" fillId="8" borderId="6" xfId="25" applyNumberFormat="1" applyFont="1" applyFill="1" applyBorder="1" applyAlignment="1">
      <alignment vertical="center"/>
    </xf>
    <xf numFmtId="0" fontId="11" fillId="2" borderId="0" xfId="0" applyFont="1" applyFill="1" applyAlignment="1">
      <alignment horizontal="left"/>
    </xf>
    <xf numFmtId="0" fontId="149" fillId="0" borderId="0" xfId="40" applyFont="1"/>
    <xf numFmtId="0" fontId="69" fillId="0" borderId="0" xfId="40" applyFont="1"/>
    <xf numFmtId="0" fontId="69" fillId="0" borderId="0" xfId="40" applyFont="1" applyAlignment="1">
      <alignment horizontal="left"/>
    </xf>
    <xf numFmtId="0" fontId="148" fillId="0" borderId="0" xfId="40" applyFont="1" applyAlignment="1">
      <alignment vertical="center" wrapText="1"/>
    </xf>
    <xf numFmtId="0" fontId="48" fillId="2" borderId="0" xfId="25" applyNumberFormat="1" applyFont="1" applyFill="1" applyBorder="1" applyAlignment="1">
      <alignment horizontal="center" vertical="center" wrapText="1"/>
    </xf>
    <xf numFmtId="0" fontId="55" fillId="2" borderId="4" xfId="25" applyNumberFormat="1" applyFont="1" applyFill="1" applyBorder="1" applyAlignment="1">
      <alignment horizontal="left" vertical="center" wrapText="1" indent="1"/>
    </xf>
    <xf numFmtId="0" fontId="36" fillId="0" borderId="0" xfId="312" applyFont="1"/>
    <xf numFmtId="0" fontId="36" fillId="0" borderId="0" xfId="40" applyFont="1"/>
    <xf numFmtId="0" fontId="73" fillId="0" borderId="0" xfId="312" applyFont="1" applyAlignment="1">
      <alignment vertical="center" wrapText="1"/>
    </xf>
    <xf numFmtId="49" fontId="14" fillId="0" borderId="39" xfId="311" applyNumberFormat="1" applyFont="1" applyBorder="1" applyAlignment="1">
      <alignment horizontal="center" vertical="center" wrapText="1"/>
    </xf>
    <xf numFmtId="0" fontId="44" fillId="42" borderId="94" xfId="312" applyFont="1" applyFill="1" applyBorder="1" applyAlignment="1">
      <alignment vertical="center" wrapText="1"/>
    </xf>
    <xf numFmtId="0" fontId="41" fillId="0" borderId="90" xfId="313" applyFont="1" applyBorder="1" applyAlignment="1">
      <alignment horizontal="left" vertical="center" wrapText="1" indent="1"/>
    </xf>
    <xf numFmtId="0" fontId="44" fillId="42" borderId="91" xfId="312" applyFont="1" applyFill="1" applyBorder="1" applyAlignment="1">
      <alignment vertical="center" wrapText="1"/>
    </xf>
    <xf numFmtId="0" fontId="49" fillId="0" borderId="90" xfId="313" applyFont="1" applyBorder="1" applyAlignment="1">
      <alignment horizontal="left" vertical="center" wrapText="1" indent="3"/>
    </xf>
    <xf numFmtId="0" fontId="49" fillId="0" borderId="95" xfId="313" applyFont="1" applyBorder="1" applyAlignment="1">
      <alignment horizontal="left" vertical="center" wrapText="1" indent="3"/>
    </xf>
    <xf numFmtId="0" fontId="44" fillId="42" borderId="96" xfId="312" applyFont="1" applyFill="1" applyBorder="1" applyAlignment="1">
      <alignment vertical="center" wrapText="1"/>
    </xf>
    <xf numFmtId="0" fontId="69" fillId="2" borderId="0" xfId="0" applyFont="1" applyFill="1" applyAlignment="1">
      <alignment horizontal="left"/>
    </xf>
    <xf numFmtId="0" fontId="36" fillId="0" borderId="0" xfId="313" applyFont="1"/>
    <xf numFmtId="0" fontId="150" fillId="0" borderId="0" xfId="313" applyFont="1" applyAlignment="1">
      <alignment horizontal="justify"/>
    </xf>
    <xf numFmtId="0" fontId="41" fillId="0" borderId="0" xfId="313" applyFont="1"/>
    <xf numFmtId="0" fontId="14" fillId="0" borderId="0" xfId="313" applyFont="1" applyAlignment="1">
      <alignment horizontal="center" vertical="center" wrapText="1"/>
    </xf>
    <xf numFmtId="0" fontId="14" fillId="0" borderId="93" xfId="313" applyFont="1" applyBorder="1" applyAlignment="1">
      <alignment horizontal="left" vertical="center" wrapText="1"/>
    </xf>
    <xf numFmtId="0" fontId="14" fillId="0" borderId="90" xfId="313" applyFont="1" applyBorder="1" applyAlignment="1">
      <alignment horizontal="left" vertical="center" wrapText="1"/>
    </xf>
    <xf numFmtId="0" fontId="41" fillId="0" borderId="90" xfId="313" applyFont="1" applyBorder="1" applyAlignment="1">
      <alignment horizontal="left" vertical="center" wrapText="1" indent="2"/>
    </xf>
    <xf numFmtId="0" fontId="41" fillId="0" borderId="90" xfId="313" applyFont="1" applyBorder="1" applyAlignment="1">
      <alignment horizontal="left" vertical="center" wrapText="1" indent="4"/>
    </xf>
    <xf numFmtId="0" fontId="41" fillId="0" borderId="95" xfId="313" applyFont="1" applyBorder="1" applyAlignment="1">
      <alignment horizontal="left" vertical="center" wrapText="1" indent="4"/>
    </xf>
    <xf numFmtId="0" fontId="14" fillId="0" borderId="39" xfId="313" applyFont="1" applyBorder="1" applyAlignment="1">
      <alignment horizontal="center" vertical="center" wrapText="1"/>
    </xf>
    <xf numFmtId="0" fontId="14" fillId="0" borderId="39" xfId="314" quotePrefix="1" applyFont="1" applyBorder="1" applyAlignment="1">
      <alignment horizontal="center" vertical="center" wrapText="1"/>
    </xf>
    <xf numFmtId="0" fontId="14" fillId="0" borderId="36" xfId="313" applyFont="1" applyBorder="1" applyAlignment="1">
      <alignment horizontal="center" vertical="center" wrapText="1"/>
    </xf>
    <xf numFmtId="0" fontId="152" fillId="0" borderId="44" xfId="312" applyFont="1" applyBorder="1" applyAlignment="1">
      <alignment horizontal="center" vertical="center" wrapText="1"/>
    </xf>
    <xf numFmtId="0" fontId="152" fillId="0" borderId="17" xfId="312" applyFont="1" applyBorder="1" applyAlignment="1">
      <alignment horizontal="center" vertical="center" wrapText="1"/>
    </xf>
    <xf numFmtId="0" fontId="152" fillId="0" borderId="33" xfId="312" applyFont="1" applyBorder="1" applyAlignment="1">
      <alignment horizontal="center" vertical="center" wrapText="1"/>
    </xf>
    <xf numFmtId="3" fontId="48" fillId="2" borderId="76" xfId="315" applyNumberFormat="1" applyFont="1" applyFill="1" applyBorder="1" applyAlignment="1">
      <alignment horizontal="right" vertical="center"/>
    </xf>
    <xf numFmtId="3" fontId="55" fillId="2" borderId="0" xfId="305" applyNumberFormat="1" applyFont="1" applyFill="1" applyAlignment="1">
      <alignment horizontal="right" vertical="center"/>
    </xf>
    <xf numFmtId="3" fontId="41" fillId="2" borderId="0" xfId="305" applyNumberFormat="1" applyFont="1" applyFill="1" applyAlignment="1">
      <alignment horizontal="right" vertical="center"/>
    </xf>
    <xf numFmtId="3" fontId="48" fillId="2" borderId="73" xfId="315" applyNumberFormat="1" applyFont="1" applyFill="1" applyBorder="1" applyAlignment="1">
      <alignment horizontal="right" vertical="center"/>
    </xf>
    <xf numFmtId="3" fontId="15" fillId="2" borderId="74" xfId="315" applyNumberFormat="1" applyFont="1" applyFill="1" applyBorder="1" applyAlignment="1">
      <alignment horizontal="right" vertical="center"/>
    </xf>
    <xf numFmtId="0" fontId="55" fillId="2" borderId="0" xfId="305" applyFont="1" applyFill="1" applyAlignment="1">
      <alignment horizontal="right" vertical="center"/>
    </xf>
    <xf numFmtId="0" fontId="41" fillId="2" borderId="0" xfId="305" applyFont="1" applyFill="1" applyAlignment="1">
      <alignment horizontal="right" vertical="center"/>
    </xf>
    <xf numFmtId="0" fontId="48" fillId="2" borderId="73" xfId="315" applyFont="1" applyFill="1" applyBorder="1" applyAlignment="1">
      <alignment horizontal="right" vertical="center"/>
    </xf>
    <xf numFmtId="3" fontId="55" fillId="2" borderId="0" xfId="305" applyNumberFormat="1" applyFont="1" applyFill="1" applyAlignment="1">
      <alignment horizontal="right" vertical="center" wrapText="1"/>
    </xf>
    <xf numFmtId="3" fontId="41" fillId="2" borderId="0" xfId="305" applyNumberFormat="1" applyFont="1" applyFill="1" applyAlignment="1">
      <alignment horizontal="right" vertical="center" wrapText="1"/>
    </xf>
    <xf numFmtId="3" fontId="48" fillId="2" borderId="73" xfId="315" applyNumberFormat="1" applyFont="1" applyFill="1" applyBorder="1" applyAlignment="1">
      <alignment horizontal="right" vertical="center" wrapText="1"/>
    </xf>
    <xf numFmtId="9" fontId="15" fillId="2" borderId="75" xfId="315" applyNumberFormat="1" applyFont="1" applyFill="1" applyBorder="1" applyAlignment="1">
      <alignment horizontal="right" vertical="center"/>
    </xf>
    <xf numFmtId="14" fontId="14" fillId="2" borderId="89" xfId="38" applyNumberFormat="1" applyFont="1" applyFill="1" applyBorder="1" applyAlignment="1">
      <alignment horizontal="center" vertical="center"/>
    </xf>
    <xf numFmtId="0" fontId="14" fillId="2" borderId="3" xfId="38" quotePrefix="1" applyFont="1" applyFill="1" applyBorder="1" applyAlignment="1">
      <alignment horizontal="center" vertical="center"/>
    </xf>
    <xf numFmtId="0" fontId="14" fillId="2" borderId="74" xfId="38" quotePrefix="1" applyFont="1" applyFill="1" applyBorder="1" applyAlignment="1">
      <alignment horizontal="center" vertical="center"/>
    </xf>
    <xf numFmtId="183" fontId="14" fillId="0" borderId="20" xfId="307" applyNumberFormat="1" applyFont="1" applyBorder="1" applyAlignment="1">
      <alignment horizontal="right" vertical="center" wrapText="1"/>
    </xf>
    <xf numFmtId="183" fontId="15" fillId="15" borderId="20" xfId="307" applyNumberFormat="1" applyFont="1" applyFill="1" applyBorder="1" applyAlignment="1">
      <alignment horizontal="right" vertical="center" wrapText="1"/>
    </xf>
    <xf numFmtId="183" fontId="14" fillId="15" borderId="20" xfId="307" applyNumberFormat="1" applyFont="1" applyFill="1" applyBorder="1" applyAlignment="1">
      <alignment horizontal="right" vertical="center" wrapText="1"/>
    </xf>
    <xf numFmtId="183" fontId="41" fillId="0" borderId="5" xfId="307" applyNumberFormat="1" applyFont="1" applyBorder="1" applyAlignment="1">
      <alignment horizontal="right" vertical="center" wrapText="1"/>
    </xf>
    <xf numFmtId="183" fontId="48" fillId="15" borderId="5" xfId="307" applyNumberFormat="1" applyFont="1" applyFill="1" applyBorder="1" applyAlignment="1">
      <alignment horizontal="right" vertical="center" wrapText="1"/>
    </xf>
    <xf numFmtId="183" fontId="14" fillId="0" borderId="5" xfId="307" applyNumberFormat="1" applyFont="1" applyBorder="1" applyAlignment="1">
      <alignment horizontal="right" vertical="center" wrapText="1"/>
    </xf>
    <xf numFmtId="183" fontId="41" fillId="15" borderId="5" xfId="307" applyNumberFormat="1" applyFont="1" applyFill="1" applyBorder="1" applyAlignment="1">
      <alignment horizontal="right" vertical="center" wrapText="1"/>
    </xf>
    <xf numFmtId="183" fontId="41" fillId="0" borderId="28" xfId="307" applyNumberFormat="1" applyFont="1" applyBorder="1" applyAlignment="1">
      <alignment horizontal="right" vertical="center" wrapText="1"/>
    </xf>
    <xf numFmtId="183" fontId="48" fillId="15" borderId="28" xfId="307" applyNumberFormat="1" applyFont="1" applyFill="1" applyBorder="1" applyAlignment="1">
      <alignment horizontal="right" vertical="center" wrapText="1"/>
    </xf>
    <xf numFmtId="183" fontId="41" fillId="15" borderId="28" xfId="307" applyNumberFormat="1" applyFont="1" applyFill="1" applyBorder="1" applyAlignment="1">
      <alignment horizontal="right" vertical="center" wrapText="1"/>
    </xf>
    <xf numFmtId="183" fontId="14" fillId="0" borderId="4" xfId="307" applyNumberFormat="1" applyFont="1" applyBorder="1" applyAlignment="1">
      <alignment horizontal="right" vertical="center" wrapText="1"/>
    </xf>
    <xf numFmtId="183" fontId="41" fillId="0" borderId="4" xfId="307" applyNumberFormat="1" applyFont="1" applyBorder="1" applyAlignment="1">
      <alignment horizontal="right" vertical="center" wrapText="1"/>
    </xf>
    <xf numFmtId="183" fontId="48" fillId="42" borderId="22" xfId="307" applyNumberFormat="1" applyFont="1" applyFill="1" applyBorder="1" applyAlignment="1">
      <alignment horizontal="right" vertical="center" wrapText="1"/>
    </xf>
    <xf numFmtId="183" fontId="41" fillId="42" borderId="22" xfId="307" applyNumberFormat="1" applyFont="1" applyFill="1" applyBorder="1" applyAlignment="1">
      <alignment horizontal="right" vertical="center" wrapText="1"/>
    </xf>
    <xf numFmtId="183" fontId="41" fillId="0" borderId="43" xfId="307" applyNumberFormat="1" applyFont="1" applyBorder="1" applyAlignment="1">
      <alignment horizontal="right" vertical="center" wrapText="1"/>
    </xf>
    <xf numFmtId="183" fontId="48" fillId="42" borderId="43" xfId="307" applyNumberFormat="1" applyFont="1" applyFill="1" applyBorder="1" applyAlignment="1">
      <alignment horizontal="right" vertical="center" wrapText="1"/>
    </xf>
    <xf numFmtId="183" fontId="41" fillId="42" borderId="43" xfId="307" applyNumberFormat="1" applyFont="1" applyFill="1" applyBorder="1" applyAlignment="1">
      <alignment horizontal="right" vertical="center" wrapText="1"/>
    </xf>
    <xf numFmtId="183" fontId="41" fillId="0" borderId="43" xfId="307" applyNumberFormat="1" applyFont="1" applyBorder="1" applyAlignment="1">
      <alignment horizontal="center" vertical="center" wrapText="1"/>
    </xf>
    <xf numFmtId="3" fontId="48" fillId="2" borderId="5" xfId="0" applyNumberFormat="1" applyFont="1" applyFill="1" applyBorder="1" applyAlignment="1">
      <alignment horizontal="right" vertical="center"/>
    </xf>
    <xf numFmtId="3" fontId="48" fillId="2" borderId="14" xfId="0" applyNumberFormat="1" applyFont="1" applyFill="1" applyBorder="1" applyAlignment="1">
      <alignment horizontal="right" vertical="center"/>
    </xf>
    <xf numFmtId="3" fontId="41" fillId="2" borderId="14" xfId="0" applyNumberFormat="1" applyFont="1" applyFill="1" applyBorder="1" applyAlignment="1">
      <alignment horizontal="right" vertical="center"/>
    </xf>
    <xf numFmtId="3" fontId="48" fillId="2" borderId="4" xfId="0" applyNumberFormat="1" applyFont="1" applyFill="1" applyBorder="1" applyAlignment="1">
      <alignment horizontal="right" vertical="center"/>
    </xf>
    <xf numFmtId="3" fontId="15" fillId="2" borderId="4" xfId="0" applyNumberFormat="1" applyFont="1" applyFill="1" applyBorder="1" applyAlignment="1">
      <alignment horizontal="right" vertical="center"/>
    </xf>
    <xf numFmtId="3" fontId="14" fillId="2" borderId="4" xfId="0" applyNumberFormat="1" applyFont="1" applyFill="1" applyBorder="1" applyAlignment="1">
      <alignment horizontal="right" vertical="center"/>
    </xf>
    <xf numFmtId="173" fontId="48" fillId="2" borderId="5" xfId="24" applyNumberFormat="1" applyFont="1" applyFill="1" applyBorder="1" applyAlignment="1">
      <alignment horizontal="right" vertical="center"/>
    </xf>
    <xf numFmtId="173" fontId="48" fillId="2" borderId="5" xfId="24" applyNumberFormat="1" applyFont="1" applyFill="1" applyBorder="1" applyAlignment="1">
      <alignment horizontal="right" vertical="center" wrapText="1"/>
    </xf>
    <xf numFmtId="173" fontId="41" fillId="2" borderId="5" xfId="24" applyNumberFormat="1" applyFont="1" applyFill="1" applyBorder="1" applyAlignment="1">
      <alignment horizontal="right" vertical="center" wrapText="1"/>
    </xf>
    <xf numFmtId="173" fontId="48" fillId="2" borderId="6" xfId="24" applyNumberFormat="1" applyFont="1" applyFill="1" applyBorder="1" applyAlignment="1">
      <alignment horizontal="right" vertical="center"/>
    </xf>
    <xf numFmtId="173" fontId="41" fillId="2" borderId="6" xfId="24" applyNumberFormat="1" applyFont="1" applyFill="1" applyBorder="1" applyAlignment="1">
      <alignment horizontal="right" vertical="center"/>
    </xf>
    <xf numFmtId="0" fontId="41" fillId="2" borderId="6" xfId="0" applyFont="1" applyFill="1" applyBorder="1" applyAlignment="1">
      <alignment vertical="center"/>
    </xf>
    <xf numFmtId="3" fontId="66" fillId="2" borderId="2" xfId="0" quotePrefix="1" applyNumberFormat="1" applyFont="1" applyFill="1" applyBorder="1" applyAlignment="1">
      <alignment horizontal="right" vertical="center"/>
    </xf>
    <xf numFmtId="0" fontId="15" fillId="2" borderId="20" xfId="0" applyFont="1" applyFill="1" applyBorder="1" applyAlignment="1">
      <alignment horizontal="left" vertical="center" wrapText="1"/>
    </xf>
    <xf numFmtId="3" fontId="48" fillId="2" borderId="5" xfId="0" applyNumberFormat="1" applyFont="1" applyFill="1" applyBorder="1" applyAlignment="1">
      <alignment vertical="center" wrapText="1"/>
    </xf>
    <xf numFmtId="3" fontId="41" fillId="2" borderId="5" xfId="0" applyNumberFormat="1" applyFont="1" applyFill="1" applyBorder="1" applyAlignment="1">
      <alignment vertical="center" wrapText="1"/>
    </xf>
    <xf numFmtId="0" fontId="15" fillId="2" borderId="5" xfId="0" applyFont="1" applyFill="1" applyBorder="1" applyAlignment="1">
      <alignment horizontal="left" vertical="center"/>
    </xf>
    <xf numFmtId="173" fontId="48" fillId="2" borderId="5" xfId="30" applyNumberFormat="1" applyFont="1" applyFill="1" applyBorder="1" applyAlignment="1">
      <alignment vertical="center" wrapText="1"/>
    </xf>
    <xf numFmtId="173" fontId="41" fillId="2" borderId="5" xfId="30" applyNumberFormat="1" applyFont="1" applyFill="1" applyBorder="1" applyAlignment="1">
      <alignment vertical="center" wrapText="1"/>
    </xf>
    <xf numFmtId="173" fontId="48" fillId="2" borderId="5" xfId="16" applyNumberFormat="1" applyFont="1" applyFill="1" applyBorder="1" applyAlignment="1">
      <alignment horizontal="right" vertical="center"/>
    </xf>
    <xf numFmtId="173" fontId="41" fillId="2" borderId="5" xfId="16" applyNumberFormat="1" applyFont="1" applyFill="1" applyBorder="1" applyAlignment="1">
      <alignment horizontal="right" vertical="center"/>
    </xf>
    <xf numFmtId="173" fontId="41" fillId="2" borderId="6" xfId="0" applyNumberFormat="1" applyFont="1" applyFill="1" applyBorder="1" applyAlignment="1">
      <alignment horizontal="right" vertical="center"/>
    </xf>
    <xf numFmtId="0" fontId="14" fillId="2" borderId="2" xfId="0" applyFont="1" applyFill="1" applyBorder="1" applyAlignment="1">
      <alignment horizontal="right" vertical="center"/>
    </xf>
    <xf numFmtId="0" fontId="14" fillId="2" borderId="2" xfId="0" quotePrefix="1" applyFont="1" applyFill="1" applyBorder="1" applyAlignment="1">
      <alignment horizontal="right" vertical="center"/>
    </xf>
    <xf numFmtId="0" fontId="17" fillId="2" borderId="0" xfId="0" applyFont="1" applyFill="1" applyAlignment="1">
      <alignment horizontal="right" vertical="center" wrapText="1"/>
    </xf>
    <xf numFmtId="0" fontId="17" fillId="2" borderId="70" xfId="0" applyFont="1" applyFill="1" applyBorder="1" applyAlignment="1">
      <alignment horizontal="right" vertical="center" wrapText="1"/>
    </xf>
    <xf numFmtId="0" fontId="156" fillId="2" borderId="70" xfId="0" applyFont="1" applyFill="1" applyBorder="1" applyAlignment="1">
      <alignment horizontal="right" vertical="center" wrapText="1"/>
    </xf>
    <xf numFmtId="0" fontId="17" fillId="2" borderId="5" xfId="0" applyFont="1" applyFill="1" applyBorder="1" applyAlignment="1">
      <alignment horizontal="right" vertical="center" wrapText="1"/>
    </xf>
    <xf numFmtId="0" fontId="156" fillId="2" borderId="5" xfId="0" applyFont="1" applyFill="1" applyBorder="1" applyAlignment="1">
      <alignment horizontal="right" vertical="center" wrapText="1"/>
    </xf>
    <xf numFmtId="0" fontId="30" fillId="2" borderId="5" xfId="0" applyFont="1" applyFill="1" applyBorder="1" applyAlignment="1">
      <alignment horizontal="right" vertical="center"/>
    </xf>
    <xf numFmtId="0" fontId="47" fillId="2" borderId="5" xfId="0" applyFont="1" applyFill="1" applyBorder="1" applyAlignment="1">
      <alignment horizontal="right" vertical="center"/>
    </xf>
    <xf numFmtId="0" fontId="157" fillId="2" borderId="5" xfId="0" applyFont="1" applyFill="1" applyBorder="1" applyAlignment="1">
      <alignment horizontal="right" vertical="center"/>
    </xf>
    <xf numFmtId="3" fontId="17" fillId="2" borderId="5" xfId="0" applyNumberFormat="1" applyFont="1" applyFill="1" applyBorder="1" applyAlignment="1">
      <alignment vertical="center"/>
    </xf>
    <xf numFmtId="3" fontId="156" fillId="2" borderId="5" xfId="0" applyNumberFormat="1" applyFont="1" applyFill="1" applyBorder="1" applyAlignment="1">
      <alignment vertical="center"/>
    </xf>
    <xf numFmtId="3" fontId="156" fillId="2" borderId="5" xfId="0" applyNumberFormat="1" applyFont="1" applyFill="1" applyBorder="1" applyAlignment="1">
      <alignment horizontal="right" vertical="center" wrapText="1"/>
    </xf>
    <xf numFmtId="3" fontId="156" fillId="2" borderId="5" xfId="0" applyNumberFormat="1" applyFont="1" applyFill="1" applyBorder="1" applyAlignment="1">
      <alignment horizontal="right" vertical="center"/>
    </xf>
    <xf numFmtId="9" fontId="17" fillId="2" borderId="5" xfId="24" applyFont="1" applyFill="1" applyBorder="1" applyAlignment="1">
      <alignment vertical="center"/>
    </xf>
    <xf numFmtId="10" fontId="17" fillId="2" borderId="5" xfId="24" applyNumberFormat="1" applyFont="1" applyFill="1" applyBorder="1" applyAlignment="1">
      <alignment vertical="center"/>
    </xf>
    <xf numFmtId="9" fontId="156" fillId="2" borderId="5" xfId="24" applyFont="1" applyFill="1" applyBorder="1" applyAlignment="1">
      <alignment vertical="center"/>
    </xf>
    <xf numFmtId="9" fontId="156" fillId="2" borderId="0" xfId="24" applyFont="1" applyFill="1" applyAlignment="1">
      <alignment vertical="center"/>
    </xf>
    <xf numFmtId="9" fontId="156" fillId="2" borderId="0" xfId="24" applyFont="1" applyFill="1" applyAlignment="1">
      <alignment horizontal="right" vertical="center"/>
    </xf>
    <xf numFmtId="9" fontId="17" fillId="2" borderId="5" xfId="24" applyFont="1" applyFill="1" applyBorder="1" applyAlignment="1">
      <alignment horizontal="right" vertical="center"/>
    </xf>
    <xf numFmtId="9" fontId="156" fillId="2" borderId="5" xfId="24" applyFont="1" applyFill="1" applyBorder="1" applyAlignment="1">
      <alignment horizontal="right" vertical="center"/>
    </xf>
    <xf numFmtId="15" fontId="17" fillId="2" borderId="5" xfId="0" applyNumberFormat="1" applyFont="1" applyFill="1" applyBorder="1" applyAlignment="1">
      <alignment horizontal="right" vertical="center" wrapText="1"/>
    </xf>
    <xf numFmtId="9" fontId="156" fillId="2" borderId="5" xfId="24" applyFont="1" applyFill="1" applyBorder="1" applyAlignment="1">
      <alignment horizontal="right" vertical="center" wrapText="1"/>
    </xf>
    <xf numFmtId="0" fontId="156" fillId="2" borderId="4" xfId="0" applyFont="1" applyFill="1" applyBorder="1" applyAlignment="1">
      <alignment horizontal="right" vertical="center" wrapText="1"/>
    </xf>
    <xf numFmtId="10" fontId="17" fillId="2" borderId="5" xfId="24" applyNumberFormat="1" applyFont="1" applyFill="1" applyBorder="1" applyAlignment="1">
      <alignment horizontal="right" vertical="center" wrapText="1"/>
    </xf>
    <xf numFmtId="10" fontId="156" fillId="2" borderId="5" xfId="24" applyNumberFormat="1" applyFont="1" applyFill="1" applyBorder="1" applyAlignment="1">
      <alignment horizontal="right" vertical="center" wrapText="1"/>
    </xf>
    <xf numFmtId="0" fontId="17" fillId="2" borderId="5" xfId="0" applyFont="1" applyFill="1" applyBorder="1" applyAlignment="1">
      <alignment horizontal="right" vertical="center"/>
    </xf>
    <xf numFmtId="0" fontId="156" fillId="2" borderId="5" xfId="0" applyFont="1" applyFill="1" applyBorder="1" applyAlignment="1">
      <alignment horizontal="right" vertical="center"/>
    </xf>
    <xf numFmtId="0" fontId="156" fillId="2" borderId="5" xfId="0" quotePrefix="1" applyFont="1" applyFill="1" applyBorder="1" applyAlignment="1">
      <alignment horizontal="right" vertical="center" wrapText="1"/>
    </xf>
    <xf numFmtId="0" fontId="17" fillId="2" borderId="6" xfId="0" applyFont="1" applyFill="1" applyBorder="1" applyAlignment="1">
      <alignment horizontal="right" vertical="center" wrapText="1"/>
    </xf>
    <xf numFmtId="0" fontId="156" fillId="2" borderId="6" xfId="0" applyFont="1" applyFill="1" applyBorder="1" applyAlignment="1">
      <alignment horizontal="right" vertical="center" wrapText="1"/>
    </xf>
    <xf numFmtId="0" fontId="45" fillId="2" borderId="0" xfId="0" applyFont="1" applyFill="1" applyAlignment="1">
      <alignment vertical="center" wrapText="1"/>
    </xf>
    <xf numFmtId="0" fontId="160" fillId="2" borderId="0" xfId="0" applyFont="1" applyFill="1" applyAlignment="1">
      <alignment horizontal="left" vertical="center"/>
    </xf>
    <xf numFmtId="0" fontId="156" fillId="2" borderId="0" xfId="0" applyFont="1" applyFill="1" applyAlignment="1">
      <alignment horizontal="left" vertical="center"/>
    </xf>
    <xf numFmtId="0" fontId="36" fillId="2" borderId="0" xfId="0" applyFont="1" applyFill="1" applyAlignment="1">
      <alignment horizontal="left" vertical="center"/>
    </xf>
    <xf numFmtId="0" fontId="65" fillId="2" borderId="0" xfId="0" applyFont="1" applyFill="1" applyAlignment="1">
      <alignment horizontal="left" vertical="center"/>
    </xf>
    <xf numFmtId="0" fontId="161" fillId="2" borderId="0" xfId="0" applyFont="1" applyFill="1"/>
    <xf numFmtId="3" fontId="14" fillId="2" borderId="37" xfId="25" applyNumberFormat="1" applyFont="1" applyFill="1" applyBorder="1" applyAlignment="1">
      <alignment horizontal="right" vertical="center" wrapText="1"/>
    </xf>
    <xf numFmtId="0" fontId="162" fillId="42" borderId="91" xfId="312" applyFont="1" applyFill="1" applyBorder="1" applyAlignment="1">
      <alignment vertical="center" wrapText="1"/>
    </xf>
    <xf numFmtId="0" fontId="162" fillId="42" borderId="96" xfId="312" applyFont="1" applyFill="1" applyBorder="1" applyAlignment="1">
      <alignment vertical="center" wrapText="1"/>
    </xf>
    <xf numFmtId="3" fontId="41" fillId="2" borderId="36" xfId="25" applyNumberFormat="1" applyFont="1" applyFill="1" applyBorder="1" applyAlignment="1">
      <alignment horizontal="right" vertical="center" wrapText="1"/>
    </xf>
    <xf numFmtId="3" fontId="69" fillId="0" borderId="0" xfId="40" applyNumberFormat="1" applyFont="1"/>
    <xf numFmtId="3" fontId="41" fillId="2" borderId="5" xfId="26" quotePrefix="1" applyNumberFormat="1" applyFont="1" applyFill="1" applyBorder="1" applyAlignment="1">
      <alignment horizontal="right" vertical="center"/>
    </xf>
    <xf numFmtId="3" fontId="14" fillId="7" borderId="14" xfId="26" applyNumberFormat="1" applyFont="1" applyFill="1" applyBorder="1" applyAlignment="1">
      <alignment vertical="center"/>
    </xf>
    <xf numFmtId="3" fontId="41" fillId="2" borderId="0" xfId="26" applyNumberFormat="1" applyFont="1" applyFill="1" applyAlignment="1">
      <alignment vertical="center"/>
    </xf>
    <xf numFmtId="3" fontId="14" fillId="7" borderId="5" xfId="26" applyNumberFormat="1" applyFont="1" applyFill="1" applyBorder="1" applyAlignment="1">
      <alignment vertical="center"/>
    </xf>
    <xf numFmtId="3" fontId="14" fillId="7" borderId="3" xfId="26" applyNumberFormat="1" applyFont="1" applyFill="1" applyBorder="1" applyAlignment="1">
      <alignment vertical="center"/>
    </xf>
    <xf numFmtId="3" fontId="14" fillId="7" borderId="5" xfId="26" applyNumberFormat="1" applyFont="1" applyFill="1" applyBorder="1" applyAlignment="1">
      <alignment horizontal="right" vertical="center"/>
    </xf>
    <xf numFmtId="3" fontId="14" fillId="7" borderId="22" xfId="26" applyNumberFormat="1" applyFont="1" applyFill="1" applyBorder="1" applyAlignment="1">
      <alignment vertical="center"/>
    </xf>
    <xf numFmtId="173" fontId="14" fillId="7" borderId="5" xfId="24" applyNumberFormat="1" applyFont="1" applyFill="1" applyBorder="1" applyAlignment="1">
      <alignment vertical="center"/>
    </xf>
    <xf numFmtId="173" fontId="14" fillId="7" borderId="4" xfId="24" applyNumberFormat="1" applyFont="1" applyFill="1" applyBorder="1" applyAlignment="1">
      <alignment vertical="center"/>
    </xf>
    <xf numFmtId="173" fontId="14" fillId="7" borderId="0" xfId="24" applyNumberFormat="1" applyFont="1" applyFill="1" applyAlignment="1">
      <alignment vertical="center"/>
    </xf>
    <xf numFmtId="9" fontId="14" fillId="7" borderId="5" xfId="24" applyFont="1" applyFill="1" applyBorder="1" applyAlignment="1">
      <alignment vertical="center"/>
    </xf>
    <xf numFmtId="10" fontId="14" fillId="7" borderId="5" xfId="24" applyNumberFormat="1" applyFont="1" applyFill="1" applyBorder="1" applyAlignment="1">
      <alignment vertical="center"/>
    </xf>
    <xf numFmtId="0" fontId="76" fillId="2" borderId="0" xfId="0" applyFont="1" applyFill="1" applyAlignment="1">
      <alignment horizontal="left" vertical="center"/>
    </xf>
    <xf numFmtId="0" fontId="38" fillId="2" borderId="0" xfId="0" applyFont="1" applyFill="1" applyAlignment="1">
      <alignment vertical="center" wrapText="1"/>
    </xf>
    <xf numFmtId="0" fontId="14" fillId="2" borderId="2" xfId="26" applyFont="1" applyFill="1" applyBorder="1" applyAlignment="1">
      <alignment vertical="center"/>
    </xf>
    <xf numFmtId="0" fontId="41" fillId="2" borderId="5" xfId="26" applyFont="1" applyFill="1" applyBorder="1" applyAlignment="1">
      <alignment horizontal="justify" vertical="center" wrapText="1"/>
    </xf>
    <xf numFmtId="0" fontId="41" fillId="2" borderId="5" xfId="26" applyFont="1" applyFill="1" applyBorder="1" applyAlignment="1">
      <alignment horizontal="left" vertical="center" wrapText="1" indent="2"/>
    </xf>
    <xf numFmtId="3" fontId="14" fillId="7" borderId="14" xfId="26" applyNumberFormat="1" applyFont="1" applyFill="1" applyBorder="1" applyAlignment="1">
      <alignment horizontal="left" vertical="center"/>
    </xf>
    <xf numFmtId="3" fontId="14" fillId="7" borderId="14" xfId="26" applyNumberFormat="1" applyFont="1" applyFill="1" applyBorder="1" applyAlignment="1">
      <alignment horizontal="left" vertical="center" wrapText="1"/>
    </xf>
    <xf numFmtId="3" fontId="14" fillId="7" borderId="14" xfId="26" applyNumberFormat="1" applyFont="1" applyFill="1" applyBorder="1" applyAlignment="1">
      <alignment horizontal="right" vertical="center"/>
    </xf>
    <xf numFmtId="0" fontId="41" fillId="2" borderId="0" xfId="26" applyFont="1" applyFill="1" applyAlignment="1">
      <alignment horizontal="justify" vertical="center" wrapText="1"/>
    </xf>
    <xf numFmtId="3" fontId="41" fillId="2" borderId="0" xfId="26" applyNumberFormat="1" applyFont="1" applyFill="1" applyAlignment="1">
      <alignment horizontal="right" vertical="center"/>
    </xf>
    <xf numFmtId="3" fontId="14" fillId="7" borderId="5" xfId="26" quotePrefix="1" applyNumberFormat="1" applyFont="1" applyFill="1" applyBorder="1" applyAlignment="1">
      <alignment horizontal="left" vertical="center" wrapText="1"/>
    </xf>
    <xf numFmtId="3" fontId="14" fillId="7" borderId="5" xfId="26" applyNumberFormat="1" applyFont="1" applyFill="1" applyBorder="1" applyAlignment="1">
      <alignment horizontal="right" vertical="center" wrapText="1"/>
    </xf>
    <xf numFmtId="3" fontId="14" fillId="7" borderId="3" xfId="26" quotePrefix="1" applyNumberFormat="1" applyFont="1" applyFill="1" applyBorder="1" applyAlignment="1">
      <alignment horizontal="left" vertical="center" wrapText="1"/>
    </xf>
    <xf numFmtId="3" fontId="14" fillId="7" borderId="3" xfId="26" applyNumberFormat="1" applyFont="1" applyFill="1" applyBorder="1" applyAlignment="1">
      <alignment horizontal="left" vertical="center" wrapText="1"/>
    </xf>
    <xf numFmtId="3" fontId="14" fillId="7" borderId="3" xfId="26" applyNumberFormat="1" applyFont="1" applyFill="1" applyBorder="1" applyAlignment="1">
      <alignment horizontal="right" vertical="center" wrapText="1"/>
    </xf>
    <xf numFmtId="3" fontId="41" fillId="2" borderId="5" xfId="26" applyNumberFormat="1" applyFont="1" applyFill="1" applyBorder="1" applyAlignment="1">
      <alignment horizontal="left" vertical="center"/>
    </xf>
    <xf numFmtId="3" fontId="14" fillId="7" borderId="5" xfId="26" applyNumberFormat="1" applyFont="1" applyFill="1" applyBorder="1" applyAlignment="1">
      <alignment horizontal="left" vertical="center" wrapText="1"/>
    </xf>
    <xf numFmtId="3" fontId="14" fillId="7" borderId="3" xfId="26" applyNumberFormat="1" applyFont="1" applyFill="1" applyBorder="1" applyAlignment="1">
      <alignment horizontal="right" vertical="center"/>
    </xf>
    <xf numFmtId="3" fontId="14" fillId="7" borderId="14" xfId="26" quotePrefix="1" applyNumberFormat="1" applyFont="1" applyFill="1" applyBorder="1" applyAlignment="1">
      <alignment horizontal="left" vertical="center" wrapText="1"/>
    </xf>
    <xf numFmtId="3" fontId="14" fillId="7" borderId="22" xfId="26" quotePrefix="1" applyNumberFormat="1" applyFont="1" applyFill="1" applyBorder="1" applyAlignment="1">
      <alignment horizontal="left" vertical="center" wrapText="1"/>
    </xf>
    <xf numFmtId="3" fontId="14" fillId="7" borderId="22" xfId="26" applyNumberFormat="1" applyFont="1" applyFill="1" applyBorder="1" applyAlignment="1">
      <alignment horizontal="left" vertical="center" wrapText="1"/>
    </xf>
    <xf numFmtId="3" fontId="14" fillId="7" borderId="4" xfId="26" quotePrefix="1" applyNumberFormat="1" applyFont="1" applyFill="1" applyBorder="1" applyAlignment="1">
      <alignment horizontal="left" vertical="center" wrapText="1"/>
    </xf>
    <xf numFmtId="3" fontId="14" fillId="7" borderId="4" xfId="26" applyNumberFormat="1" applyFont="1" applyFill="1" applyBorder="1" applyAlignment="1">
      <alignment horizontal="left" vertical="center" wrapText="1"/>
    </xf>
    <xf numFmtId="3" fontId="14" fillId="7" borderId="4" xfId="26" applyNumberFormat="1" applyFont="1" applyFill="1" applyBorder="1" applyAlignment="1">
      <alignment horizontal="right" vertical="center"/>
    </xf>
    <xf numFmtId="3" fontId="14" fillId="7" borderId="5" xfId="26" applyNumberFormat="1" applyFont="1" applyFill="1" applyBorder="1" applyAlignment="1">
      <alignment horizontal="left" vertical="center" wrapText="1" indent="2"/>
    </xf>
    <xf numFmtId="3" fontId="14" fillId="7" borderId="0" xfId="26" quotePrefix="1" applyNumberFormat="1" applyFont="1" applyFill="1" applyAlignment="1">
      <alignment horizontal="left" vertical="center" wrapText="1"/>
    </xf>
    <xf numFmtId="3" fontId="14" fillId="7" borderId="0" xfId="26" applyNumberFormat="1" applyFont="1" applyFill="1" applyAlignment="1">
      <alignment horizontal="left" vertical="center" wrapText="1" indent="2"/>
    </xf>
    <xf numFmtId="3" fontId="14" fillId="7" borderId="0" xfId="26" applyNumberFormat="1" applyFont="1" applyFill="1" applyAlignment="1">
      <alignment horizontal="right" vertical="center"/>
    </xf>
    <xf numFmtId="3" fontId="14" fillId="7" borderId="22" xfId="26" applyNumberFormat="1" applyFont="1" applyFill="1" applyBorder="1" applyAlignment="1">
      <alignment horizontal="right" vertical="center"/>
    </xf>
    <xf numFmtId="3" fontId="41" fillId="2" borderId="5" xfId="26" applyNumberFormat="1" applyFont="1" applyFill="1" applyBorder="1" applyAlignment="1">
      <alignment horizontal="right" vertical="center" wrapText="1"/>
    </xf>
    <xf numFmtId="0" fontId="41" fillId="2" borderId="22" xfId="26" applyFont="1" applyFill="1" applyBorder="1" applyAlignment="1">
      <alignment horizontal="justify" vertical="center" wrapText="1"/>
    </xf>
    <xf numFmtId="3" fontId="41" fillId="2" borderId="22" xfId="26" applyNumberFormat="1" applyFont="1" applyFill="1" applyBorder="1" applyAlignment="1">
      <alignment horizontal="right" vertical="center"/>
    </xf>
    <xf numFmtId="3" fontId="41" fillId="2" borderId="22" xfId="26" quotePrefix="1" applyNumberFormat="1" applyFont="1" applyFill="1" applyBorder="1" applyAlignment="1">
      <alignment horizontal="right" vertical="center"/>
    </xf>
    <xf numFmtId="0" fontId="41" fillId="2" borderId="6" xfId="26" applyFont="1" applyFill="1" applyBorder="1" applyAlignment="1">
      <alignment horizontal="justify" vertical="center" wrapText="1"/>
    </xf>
    <xf numFmtId="3" fontId="14" fillId="0" borderId="20" xfId="309" applyNumberFormat="1" applyFont="1" applyBorder="1" applyAlignment="1">
      <alignment vertical="center"/>
    </xf>
    <xf numFmtId="3" fontId="41" fillId="0" borderId="5" xfId="309" applyNumberFormat="1" applyFont="1" applyBorder="1" applyAlignment="1">
      <alignment vertical="center"/>
    </xf>
    <xf numFmtId="3" fontId="14" fillId="0" borderId="6" xfId="309" applyNumberFormat="1" applyFont="1" applyBorder="1" applyAlignment="1">
      <alignment vertical="center"/>
    </xf>
    <xf numFmtId="0" fontId="17" fillId="0" borderId="5" xfId="0" applyFont="1" applyFill="1" applyBorder="1" applyAlignment="1">
      <alignment horizontal="right" vertical="center" wrapText="1"/>
    </xf>
    <xf numFmtId="0" fontId="156" fillId="0" borderId="5" xfId="0" applyFont="1" applyFill="1" applyBorder="1" applyAlignment="1">
      <alignment horizontal="right" vertical="center" wrapText="1"/>
    </xf>
    <xf numFmtId="3" fontId="41" fillId="9" borderId="0" xfId="26" applyNumberFormat="1" applyFont="1" applyFill="1" applyAlignment="1">
      <alignment vertical="center"/>
    </xf>
    <xf numFmtId="0" fontId="14" fillId="2" borderId="5" xfId="26" applyFont="1" applyFill="1" applyBorder="1" applyAlignment="1">
      <alignment horizontal="right" vertical="center"/>
    </xf>
    <xf numFmtId="14" fontId="41" fillId="2" borderId="0" xfId="26" applyNumberFormat="1" applyFont="1" applyFill="1" applyAlignment="1">
      <alignment horizontal="left" vertical="center"/>
    </xf>
    <xf numFmtId="164" fontId="41" fillId="2" borderId="0" xfId="26" applyNumberFormat="1" applyFont="1" applyFill="1" applyAlignment="1">
      <alignment vertical="center"/>
    </xf>
    <xf numFmtId="174" fontId="41" fillId="2" borderId="0" xfId="26" applyNumberFormat="1" applyFont="1" applyFill="1" applyAlignment="1">
      <alignment horizontal="left" vertical="center"/>
    </xf>
    <xf numFmtId="164" fontId="41" fillId="2" borderId="0" xfId="26" applyNumberFormat="1" applyFont="1" applyFill="1" applyAlignment="1">
      <alignment horizontal="center" vertical="center"/>
    </xf>
    <xf numFmtId="0" fontId="17" fillId="2" borderId="0" xfId="26" applyFont="1" applyFill="1" applyAlignment="1">
      <alignment horizontal="left" vertical="center"/>
    </xf>
    <xf numFmtId="0" fontId="41" fillId="2" borderId="0" xfId="26" applyFont="1" applyFill="1" applyAlignment="1">
      <alignment horizontal="center" vertical="center"/>
    </xf>
    <xf numFmtId="0" fontId="62" fillId="2" borderId="0" xfId="26" quotePrefix="1" applyFont="1" applyFill="1" applyAlignment="1">
      <alignment vertical="center"/>
    </xf>
    <xf numFmtId="0" fontId="78" fillId="2" borderId="0" xfId="26" quotePrefix="1" applyFont="1" applyFill="1" applyAlignment="1">
      <alignment vertical="center"/>
    </xf>
    <xf numFmtId="0" fontId="62" fillId="2" borderId="0" xfId="26" quotePrefix="1" applyFont="1" applyFill="1" applyAlignment="1">
      <alignment horizontal="center" vertical="center"/>
    </xf>
    <xf numFmtId="0" fontId="41" fillId="2" borderId="0" xfId="26" quotePrefix="1" applyFont="1" applyFill="1" applyAlignment="1">
      <alignment horizontal="left" vertical="center"/>
    </xf>
    <xf numFmtId="0" fontId="141" fillId="2" borderId="0" xfId="26" quotePrefix="1" applyFont="1" applyFill="1" applyAlignment="1">
      <alignment vertical="center"/>
    </xf>
    <xf numFmtId="3" fontId="41" fillId="0" borderId="37" xfId="25" applyNumberFormat="1" applyFont="1" applyBorder="1" applyAlignment="1">
      <alignment horizontal="right" vertical="center" wrapText="1"/>
    </xf>
    <xf numFmtId="3" fontId="41" fillId="0" borderId="4" xfId="25" applyNumberFormat="1" applyFont="1" applyBorder="1" applyAlignment="1">
      <alignment horizontal="right" vertical="center" wrapText="1"/>
    </xf>
    <xf numFmtId="3" fontId="41" fillId="40" borderId="0" xfId="25" applyNumberFormat="1" applyFont="1" applyFill="1" applyAlignment="1">
      <alignment horizontal="right" vertical="center" wrapText="1"/>
    </xf>
    <xf numFmtId="3" fontId="41" fillId="2" borderId="0" xfId="25" applyNumberFormat="1" applyFont="1" applyFill="1" applyAlignment="1">
      <alignment horizontal="right" vertical="center" wrapText="1"/>
    </xf>
    <xf numFmtId="3" fontId="48" fillId="2" borderId="0" xfId="26" applyNumberFormat="1" applyFont="1" applyFill="1" applyAlignment="1">
      <alignment horizontal="right" vertical="center"/>
    </xf>
    <xf numFmtId="0" fontId="14" fillId="2" borderId="3" xfId="25" applyNumberFormat="1" applyFont="1" applyFill="1" applyBorder="1" applyAlignment="1">
      <alignment horizontal="right" vertical="center" wrapText="1"/>
    </xf>
    <xf numFmtId="3" fontId="41" fillId="2" borderId="0" xfId="0" applyNumberFormat="1" applyFont="1" applyFill="1" applyAlignment="1">
      <alignment vertical="center"/>
    </xf>
    <xf numFmtId="3" fontId="14" fillId="2" borderId="0" xfId="309" applyNumberFormat="1" applyFont="1" applyFill="1" applyAlignment="1">
      <alignment horizontal="right" vertical="center"/>
    </xf>
    <xf numFmtId="3" fontId="11" fillId="2" borderId="0" xfId="26" applyNumberFormat="1" applyFont="1" applyFill="1"/>
    <xf numFmtId="3" fontId="11" fillId="0" borderId="0" xfId="0" applyNumberFormat="1" applyFont="1" applyAlignment="1">
      <alignment vertical="center"/>
    </xf>
    <xf numFmtId="3" fontId="41" fillId="8" borderId="0" xfId="16" applyNumberFormat="1" applyFont="1" applyFill="1" applyAlignment="1">
      <alignment horizontal="right" vertical="center"/>
    </xf>
    <xf numFmtId="3" fontId="41" fillId="0" borderId="5" xfId="0" applyNumberFormat="1" applyFont="1" applyBorder="1" applyAlignment="1">
      <alignment vertical="center"/>
    </xf>
    <xf numFmtId="3" fontId="41" fillId="9" borderId="0" xfId="0" applyNumberFormat="1" applyFont="1" applyFill="1" applyAlignment="1">
      <alignment horizontal="right" vertical="center"/>
    </xf>
    <xf numFmtId="3" fontId="41" fillId="2" borderId="0" xfId="0" applyNumberFormat="1" applyFont="1" applyFill="1" applyAlignment="1">
      <alignment horizontal="right" vertical="center"/>
    </xf>
    <xf numFmtId="3" fontId="41" fillId="0" borderId="0" xfId="28" applyNumberFormat="1" applyFont="1" applyAlignment="1">
      <alignment horizontal="right" vertical="center"/>
    </xf>
    <xf numFmtId="3" fontId="41" fillId="0" borderId="5" xfId="28" applyNumberFormat="1" applyFont="1" applyBorder="1" applyAlignment="1">
      <alignment horizontal="right" vertical="center"/>
    </xf>
    <xf numFmtId="3" fontId="41" fillId="0" borderId="5" xfId="308" applyNumberFormat="1" applyFont="1" applyBorder="1" applyAlignment="1">
      <alignment horizontal="right" vertical="center"/>
    </xf>
    <xf numFmtId="3" fontId="14" fillId="0" borderId="6" xfId="308" applyNumberFormat="1" applyFont="1" applyBorder="1" applyAlignment="1">
      <alignment horizontal="right" vertical="center"/>
    </xf>
    <xf numFmtId="3" fontId="41" fillId="0" borderId="52" xfId="0" applyNumberFormat="1" applyFont="1" applyBorder="1" applyAlignment="1">
      <alignment horizontal="right" vertical="center"/>
    </xf>
    <xf numFmtId="3" fontId="41" fillId="0" borderId="52" xfId="28" applyNumberFormat="1" applyFont="1" applyBorder="1" applyAlignment="1">
      <alignment horizontal="center" vertical="center"/>
    </xf>
    <xf numFmtId="3" fontId="14" fillId="0" borderId="15" xfId="0" applyNumberFormat="1" applyFont="1" applyBorder="1" applyAlignment="1">
      <alignment horizontal="right" vertical="center"/>
    </xf>
    <xf numFmtId="10" fontId="41" fillId="0" borderId="5" xfId="16" applyNumberFormat="1" applyFont="1" applyBorder="1" applyAlignment="1">
      <alignment horizontal="right" vertical="center"/>
    </xf>
    <xf numFmtId="173" fontId="41" fillId="0" borderId="4" xfId="16" applyNumberFormat="1" applyFont="1" applyBorder="1" applyAlignment="1">
      <alignment horizontal="right" vertical="center"/>
    </xf>
    <xf numFmtId="3" fontId="14" fillId="0" borderId="14" xfId="0" applyNumberFormat="1" applyFont="1" applyBorder="1" applyAlignment="1">
      <alignment horizontal="right" vertical="center"/>
    </xf>
    <xf numFmtId="10" fontId="14" fillId="0" borderId="14" xfId="16" applyNumberFormat="1" applyFont="1" applyBorder="1" applyAlignment="1">
      <alignment horizontal="right" vertical="center"/>
    </xf>
    <xf numFmtId="173" fontId="14" fillId="0" borderId="14" xfId="16" applyNumberFormat="1" applyFont="1" applyBorder="1" applyAlignment="1">
      <alignment horizontal="right" vertical="center"/>
    </xf>
    <xf numFmtId="3" fontId="14" fillId="8" borderId="0" xfId="0" applyNumberFormat="1" applyFont="1" applyFill="1" applyAlignment="1">
      <alignment vertical="center"/>
    </xf>
    <xf numFmtId="3" fontId="41" fillId="8" borderId="0" xfId="0" applyNumberFormat="1" applyFont="1" applyFill="1" applyAlignment="1">
      <alignment vertical="center"/>
    </xf>
    <xf numFmtId="0" fontId="163" fillId="2" borderId="0" xfId="0" quotePrefix="1" applyFont="1" applyFill="1" applyBorder="1" applyAlignment="1">
      <alignment horizontal="left" vertical="center"/>
    </xf>
    <xf numFmtId="0" fontId="10" fillId="0" borderId="0" xfId="0" quotePrefix="1" applyFont="1" applyFill="1" applyBorder="1" applyAlignment="1">
      <alignment horizontal="left" vertical="center"/>
    </xf>
    <xf numFmtId="6" fontId="45" fillId="2" borderId="0" xfId="0" applyNumberFormat="1" applyFont="1" applyFill="1" applyBorder="1" applyAlignment="1">
      <alignment horizontal="left" vertical="center"/>
    </xf>
    <xf numFmtId="6" fontId="45" fillId="2" borderId="0" xfId="0" applyNumberFormat="1" applyFont="1" applyFill="1" applyBorder="1" applyAlignment="1">
      <alignment horizontal="right" vertical="center"/>
    </xf>
    <xf numFmtId="0" fontId="11" fillId="0" borderId="0" xfId="0" applyFont="1"/>
    <xf numFmtId="0" fontId="163" fillId="13" borderId="0" xfId="31" applyFont="1" applyFill="1" applyBorder="1" applyAlignment="1">
      <alignment horizontal="center" vertical="center" wrapText="1"/>
    </xf>
    <xf numFmtId="0" fontId="163" fillId="2" borderId="3" xfId="25" applyNumberFormat="1" applyFont="1" applyFill="1" applyBorder="1" applyAlignment="1">
      <alignment horizontal="center" vertical="center" wrapText="1"/>
    </xf>
    <xf numFmtId="0" fontId="54" fillId="2" borderId="3" xfId="0" applyFont="1" applyFill="1" applyBorder="1" applyAlignment="1">
      <alignment horizontal="left" vertical="center" wrapText="1"/>
    </xf>
    <xf numFmtId="0" fontId="54" fillId="2" borderId="3" xfId="25" applyNumberFormat="1" applyFont="1" applyFill="1" applyBorder="1" applyAlignment="1">
      <alignment horizontal="center" vertical="center" wrapText="1"/>
    </xf>
    <xf numFmtId="0" fontId="54" fillId="2" borderId="3" xfId="25" applyNumberFormat="1" applyFont="1" applyFill="1" applyBorder="1" applyAlignment="1">
      <alignment horizontal="right" vertical="center" wrapText="1"/>
    </xf>
    <xf numFmtId="0" fontId="54" fillId="2" borderId="21" xfId="25" applyNumberFormat="1" applyFont="1" applyFill="1" applyBorder="1" applyAlignment="1">
      <alignment vertical="center" wrapText="1"/>
    </xf>
    <xf numFmtId="164" fontId="45" fillId="2" borderId="5" xfId="0" applyNumberFormat="1" applyFont="1" applyFill="1" applyBorder="1" applyAlignment="1">
      <alignment horizontal="right" vertical="center"/>
    </xf>
    <xf numFmtId="3" fontId="45" fillId="8" borderId="4" xfId="0" applyNumberFormat="1" applyFont="1" applyFill="1" applyBorder="1" applyAlignment="1">
      <alignment horizontal="right" vertical="center"/>
    </xf>
    <xf numFmtId="10" fontId="45" fillId="8" borderId="4" xfId="16" applyNumberFormat="1" applyFont="1" applyFill="1" applyBorder="1" applyAlignment="1">
      <alignment horizontal="right" vertical="center"/>
    </xf>
    <xf numFmtId="173" fontId="45" fillId="8" borderId="4" xfId="16" applyNumberFormat="1" applyFont="1" applyFill="1" applyBorder="1" applyAlignment="1">
      <alignment horizontal="right" vertical="center"/>
    </xf>
    <xf numFmtId="3" fontId="163" fillId="8" borderId="4" xfId="0" applyNumberFormat="1" applyFont="1" applyFill="1" applyBorder="1" applyAlignment="1">
      <alignment horizontal="right" vertical="center"/>
    </xf>
    <xf numFmtId="3" fontId="163" fillId="41" borderId="21" xfId="0" applyNumberFormat="1" applyFont="1" applyFill="1" applyBorder="1" applyAlignment="1">
      <alignment horizontal="right" vertical="center"/>
    </xf>
    <xf numFmtId="0" fontId="45" fillId="2" borderId="0" xfId="25" applyNumberFormat="1" applyFont="1" applyFill="1" applyBorder="1" applyAlignment="1">
      <alignment vertical="top" wrapText="1"/>
    </xf>
    <xf numFmtId="3" fontId="45" fillId="8" borderId="5" xfId="0" applyNumberFormat="1" applyFont="1" applyFill="1" applyBorder="1" applyAlignment="1">
      <alignment horizontal="right" vertical="center"/>
    </xf>
    <xf numFmtId="10" fontId="45" fillId="8" borderId="5" xfId="16" applyNumberFormat="1" applyFont="1" applyFill="1" applyBorder="1" applyAlignment="1">
      <alignment horizontal="right" vertical="center"/>
    </xf>
    <xf numFmtId="173" fontId="45" fillId="8" borderId="5" xfId="16" applyNumberFormat="1" applyFont="1" applyFill="1" applyBorder="1" applyAlignment="1">
      <alignment horizontal="right" vertical="center"/>
    </xf>
    <xf numFmtId="3" fontId="45" fillId="41" borderId="0" xfId="0" applyNumberFormat="1" applyFont="1" applyFill="1" applyAlignment="1">
      <alignment horizontal="right" vertical="center"/>
    </xf>
    <xf numFmtId="0" fontId="11" fillId="2" borderId="3" xfId="0" applyFont="1" applyFill="1" applyBorder="1" applyAlignment="1"/>
    <xf numFmtId="0" fontId="54" fillId="2" borderId="14" xfId="25" applyNumberFormat="1" applyFont="1" applyFill="1" applyBorder="1" applyAlignment="1">
      <alignment horizontal="right" vertical="center"/>
    </xf>
    <xf numFmtId="3" fontId="54" fillId="8" borderId="14" xfId="0" applyNumberFormat="1" applyFont="1" applyFill="1" applyBorder="1" applyAlignment="1">
      <alignment horizontal="right" vertical="center"/>
    </xf>
    <xf numFmtId="10" fontId="54" fillId="8" borderId="14" xfId="24" applyNumberFormat="1" applyFont="1" applyFill="1" applyBorder="1" applyAlignment="1">
      <alignment horizontal="right" vertical="center"/>
    </xf>
    <xf numFmtId="3" fontId="54" fillId="8" borderId="3" xfId="0" applyNumberFormat="1" applyFont="1" applyFill="1" applyBorder="1" applyAlignment="1">
      <alignment horizontal="right" vertical="center"/>
    </xf>
    <xf numFmtId="164" fontId="45" fillId="2" borderId="4" xfId="0" applyNumberFormat="1" applyFont="1" applyFill="1" applyBorder="1" applyAlignment="1">
      <alignment horizontal="right" vertical="center"/>
    </xf>
    <xf numFmtId="0" fontId="54" fillId="2" borderId="25" xfId="25" applyNumberFormat="1" applyFont="1" applyFill="1" applyBorder="1" applyAlignment="1">
      <alignment vertical="center"/>
    </xf>
    <xf numFmtId="0" fontId="54" fillId="2" borderId="15" xfId="25" applyNumberFormat="1" applyFont="1" applyFill="1" applyBorder="1" applyAlignment="1">
      <alignment horizontal="right" vertical="center"/>
    </xf>
    <xf numFmtId="3" fontId="54" fillId="2" borderId="15" xfId="0" applyNumberFormat="1" applyFont="1" applyFill="1" applyBorder="1" applyAlignment="1">
      <alignment horizontal="right" vertical="center"/>
    </xf>
    <xf numFmtId="3" fontId="45" fillId="2" borderId="15" xfId="0" applyNumberFormat="1" applyFont="1" applyFill="1" applyBorder="1" applyAlignment="1">
      <alignment horizontal="right" vertical="center"/>
    </xf>
    <xf numFmtId="173" fontId="54" fillId="2" borderId="15" xfId="16" applyNumberFormat="1" applyFont="1" applyFill="1" applyBorder="1" applyAlignment="1">
      <alignment horizontal="right" vertical="center"/>
    </xf>
    <xf numFmtId="3" fontId="45" fillId="41" borderId="0" xfId="0" applyNumberFormat="1" applyFont="1" applyFill="1" applyBorder="1" applyAlignment="1">
      <alignment horizontal="right" vertical="center"/>
    </xf>
    <xf numFmtId="3" fontId="14" fillId="2" borderId="38" xfId="33" applyNumberFormat="1" applyFont="1" applyFill="1" applyBorder="1" applyAlignment="1">
      <alignment horizontal="right" vertical="center" wrapText="1"/>
    </xf>
    <xf numFmtId="0" fontId="165" fillId="0" borderId="0" xfId="0" applyFont="1"/>
    <xf numFmtId="0" fontId="165" fillId="0" borderId="0" xfId="0" applyFont="1" applyAlignment="1">
      <alignment horizontal="justify" vertical="center"/>
    </xf>
    <xf numFmtId="0" fontId="167" fillId="0" borderId="0" xfId="0" applyFont="1" applyAlignment="1">
      <alignment horizontal="justify" vertical="center"/>
    </xf>
    <xf numFmtId="0" fontId="166" fillId="0" borderId="0" xfId="0" applyFont="1" applyAlignment="1">
      <alignment horizontal="justify" vertical="center"/>
    </xf>
    <xf numFmtId="0" fontId="168" fillId="0" borderId="0" xfId="0" applyFont="1" applyAlignment="1">
      <alignment vertical="center"/>
    </xf>
    <xf numFmtId="0" fontId="42" fillId="2" borderId="87" xfId="0" quotePrefix="1" applyFont="1" applyFill="1" applyBorder="1" applyAlignment="1">
      <alignment horizontal="center" vertical="center" wrapText="1"/>
    </xf>
    <xf numFmtId="0" fontId="42" fillId="2" borderId="87" xfId="0" quotePrefix="1" applyFont="1" applyFill="1" applyBorder="1" applyAlignment="1">
      <alignment horizontal="left" vertical="center" wrapText="1" indent="1"/>
    </xf>
    <xf numFmtId="0" fontId="42" fillId="2" borderId="88" xfId="0" quotePrefix="1" applyFont="1" applyFill="1" applyBorder="1" applyAlignment="1">
      <alignment horizontal="left" vertical="center" wrapText="1" indent="1"/>
    </xf>
    <xf numFmtId="0" fontId="65" fillId="2" borderId="0" xfId="0" applyFont="1" applyFill="1" applyAlignment="1">
      <alignment horizontal="left" vertical="center"/>
    </xf>
    <xf numFmtId="0" fontId="145" fillId="2" borderId="53" xfId="0" applyFont="1" applyFill="1" applyBorder="1" applyAlignment="1">
      <alignment horizontal="left" vertical="center"/>
    </xf>
    <xf numFmtId="0" fontId="145" fillId="2" borderId="4" xfId="0" applyFont="1" applyFill="1" applyBorder="1" applyAlignment="1">
      <alignment horizontal="left" vertical="center"/>
    </xf>
    <xf numFmtId="0" fontId="14" fillId="2" borderId="3" xfId="0" applyFont="1" applyFill="1" applyBorder="1" applyAlignment="1">
      <alignment horizontal="center" vertical="center"/>
    </xf>
    <xf numFmtId="6" fontId="14" fillId="2" borderId="47" xfId="0" applyNumberFormat="1" applyFont="1" applyFill="1" applyBorder="1" applyAlignment="1">
      <alignment horizontal="center" vertical="center" wrapText="1"/>
    </xf>
    <xf numFmtId="6" fontId="14" fillId="2" borderId="17" xfId="0" applyNumberFormat="1" applyFont="1" applyFill="1" applyBorder="1" applyAlignment="1">
      <alignment horizontal="center" vertical="center" wrapText="1"/>
    </xf>
    <xf numFmtId="9" fontId="41" fillId="2" borderId="22" xfId="16" applyFont="1" applyFill="1" applyBorder="1" applyAlignment="1">
      <alignment horizontal="center" vertical="center"/>
    </xf>
    <xf numFmtId="9" fontId="41" fillId="2" borderId="4" xfId="16" applyFont="1" applyFill="1" applyBorder="1" applyAlignment="1">
      <alignment horizontal="center" vertical="center"/>
    </xf>
    <xf numFmtId="9" fontId="14" fillId="2" borderId="22" xfId="16" applyFont="1" applyFill="1" applyBorder="1" applyAlignment="1">
      <alignment horizontal="center" vertical="center"/>
    </xf>
    <xf numFmtId="9" fontId="14" fillId="2" borderId="15" xfId="16" applyFont="1" applyFill="1" applyBorder="1" applyAlignment="1">
      <alignment horizontal="center" vertical="center"/>
    </xf>
    <xf numFmtId="9" fontId="41" fillId="2" borderId="21" xfId="16" applyFont="1" applyFill="1" applyBorder="1" applyAlignment="1">
      <alignment horizontal="center" vertical="center"/>
    </xf>
    <xf numFmtId="0" fontId="65" fillId="0" borderId="0" xfId="0" quotePrefix="1" applyFont="1" applyFill="1" applyBorder="1" applyAlignment="1">
      <alignment horizontal="left" vertical="center"/>
    </xf>
    <xf numFmtId="17" fontId="68" fillId="14" borderId="0" xfId="0" quotePrefix="1" applyNumberFormat="1" applyFont="1" applyFill="1" applyBorder="1" applyAlignment="1">
      <alignment horizontal="center" vertical="center"/>
    </xf>
    <xf numFmtId="9" fontId="14" fillId="2" borderId="0" xfId="16" applyFont="1" applyFill="1" applyBorder="1" applyAlignment="1">
      <alignment horizontal="center" vertical="center"/>
    </xf>
    <xf numFmtId="0" fontId="14" fillId="2" borderId="17" xfId="25" applyNumberFormat="1" applyFont="1" applyFill="1" applyBorder="1" applyAlignment="1">
      <alignment horizontal="center" vertical="center" wrapText="1"/>
    </xf>
    <xf numFmtId="0" fontId="14" fillId="2" borderId="21" xfId="25" applyNumberFormat="1" applyFont="1" applyFill="1" applyBorder="1" applyAlignment="1">
      <alignment horizontal="right" vertical="center" wrapText="1"/>
    </xf>
    <xf numFmtId="0" fontId="14" fillId="2" borderId="3" xfId="25" applyNumberFormat="1" applyFont="1" applyFill="1" applyBorder="1" applyAlignment="1">
      <alignment horizontal="right" vertical="center" wrapText="1"/>
    </xf>
    <xf numFmtId="0" fontId="14" fillId="2" borderId="21" xfId="25" applyNumberFormat="1" applyFont="1" applyFill="1" applyBorder="1" applyAlignment="1">
      <alignment horizontal="center" vertical="center" wrapText="1"/>
    </xf>
    <xf numFmtId="0" fontId="14" fillId="2" borderId="3" xfId="25" applyNumberFormat="1" applyFont="1" applyFill="1" applyBorder="1" applyAlignment="1">
      <alignment horizontal="center" vertical="center" wrapText="1"/>
    </xf>
    <xf numFmtId="6" fontId="41" fillId="2" borderId="0" xfId="0" applyNumberFormat="1" applyFont="1" applyFill="1" applyBorder="1" applyAlignment="1">
      <alignment horizontal="right"/>
    </xf>
    <xf numFmtId="0" fontId="45" fillId="2" borderId="19" xfId="26" applyFont="1" applyFill="1" applyBorder="1" applyAlignment="1">
      <alignment horizontal="left" vertical="center" wrapText="1"/>
    </xf>
    <xf numFmtId="0" fontId="68" fillId="14" borderId="0" xfId="0" quotePrefix="1" applyFont="1" applyFill="1" applyBorder="1" applyAlignment="1">
      <alignment horizontal="center" vertical="center"/>
    </xf>
    <xf numFmtId="6" fontId="41" fillId="2" borderId="0" xfId="0" applyNumberFormat="1" applyFont="1" applyFill="1" applyBorder="1" applyAlignment="1">
      <alignment horizontal="left" vertical="center"/>
    </xf>
    <xf numFmtId="0" fontId="17" fillId="2" borderId="0" xfId="26" applyFont="1" applyFill="1" applyBorder="1" applyAlignment="1">
      <alignment horizontal="left" vertical="center" wrapText="1"/>
    </xf>
    <xf numFmtId="0" fontId="14" fillId="2" borderId="3" xfId="0" applyFont="1" applyFill="1" applyBorder="1" applyAlignment="1">
      <alignment horizontal="left" vertical="center"/>
    </xf>
    <xf numFmtId="0" fontId="14" fillId="2" borderId="17" xfId="0" applyFont="1" applyFill="1" applyBorder="1" applyAlignment="1">
      <alignment horizontal="left" vertical="center"/>
    </xf>
    <xf numFmtId="0" fontId="14" fillId="0" borderId="0" xfId="25" applyNumberFormat="1" applyFont="1" applyFill="1" applyBorder="1" applyAlignment="1">
      <alignment horizontal="center" vertical="center" wrapText="1"/>
    </xf>
    <xf numFmtId="0" fontId="14" fillId="0" borderId="3" xfId="25" applyNumberFormat="1" applyFont="1" applyFill="1" applyBorder="1" applyAlignment="1">
      <alignment horizontal="center" vertical="center" wrapText="1"/>
    </xf>
    <xf numFmtId="9" fontId="14" fillId="2" borderId="48" xfId="25" applyNumberFormat="1" applyFont="1" applyFill="1" applyBorder="1" applyAlignment="1">
      <alignment horizontal="center" vertical="center"/>
    </xf>
    <xf numFmtId="9" fontId="14" fillId="2" borderId="49" xfId="25" applyNumberFormat="1" applyFont="1" applyFill="1" applyBorder="1" applyAlignment="1">
      <alignment horizontal="center" vertical="center"/>
    </xf>
    <xf numFmtId="17" fontId="164" fillId="14" borderId="0" xfId="0" quotePrefix="1" applyNumberFormat="1" applyFont="1" applyFill="1" applyBorder="1" applyAlignment="1">
      <alignment horizontal="center" vertical="center"/>
    </xf>
    <xf numFmtId="0" fontId="10" fillId="0" borderId="0" xfId="0" quotePrefix="1" applyFont="1" applyFill="1" applyBorder="1" applyAlignment="1">
      <alignment horizontal="left" vertical="center"/>
    </xf>
    <xf numFmtId="0" fontId="14" fillId="2" borderId="21" xfId="25" applyNumberFormat="1" applyFont="1" applyFill="1" applyBorder="1" applyAlignment="1">
      <alignment horizontal="left" vertical="center" wrapText="1"/>
    </xf>
    <xf numFmtId="0" fontId="14" fillId="2" borderId="0" xfId="25" applyNumberFormat="1" applyFont="1" applyFill="1" applyBorder="1" applyAlignment="1">
      <alignment horizontal="left" vertical="center" wrapText="1"/>
    </xf>
    <xf numFmtId="0" fontId="17" fillId="2" borderId="24" xfId="0" applyFont="1" applyFill="1" applyBorder="1" applyAlignment="1">
      <alignment horizontal="left" wrapText="1"/>
    </xf>
    <xf numFmtId="17" fontId="68" fillId="14" borderId="0" xfId="0" quotePrefix="1" applyNumberFormat="1" applyFont="1" applyFill="1" applyAlignment="1">
      <alignment horizontal="center" vertical="center"/>
    </xf>
    <xf numFmtId="0" fontId="17" fillId="2" borderId="24"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72" fillId="13" borderId="0" xfId="31" applyFont="1" applyFill="1" applyBorder="1" applyAlignment="1">
      <alignment horizontal="center" vertical="center" wrapText="1"/>
    </xf>
    <xf numFmtId="0" fontId="0" fillId="0" borderId="0" xfId="0" applyAlignment="1"/>
    <xf numFmtId="0" fontId="68" fillId="14" borderId="0" xfId="28" quotePrefix="1" applyFont="1" applyFill="1" applyBorder="1" applyAlignment="1">
      <alignment horizontal="center" vertical="center" wrapText="1"/>
    </xf>
    <xf numFmtId="0" fontId="65" fillId="2" borderId="0" xfId="0" quotePrefix="1" applyFont="1" applyFill="1" applyBorder="1" applyAlignment="1">
      <alignment horizontal="left" vertical="center"/>
    </xf>
    <xf numFmtId="0" fontId="65" fillId="2" borderId="0" xfId="0" quotePrefix="1" applyFont="1" applyFill="1" applyBorder="1" applyAlignment="1">
      <alignment horizontal="left" vertical="center" wrapText="1"/>
    </xf>
    <xf numFmtId="0" fontId="14" fillId="12" borderId="21" xfId="28" applyFont="1" applyFill="1" applyBorder="1" applyAlignment="1">
      <alignment horizontal="center" vertical="center" wrapText="1"/>
    </xf>
    <xf numFmtId="0" fontId="14" fillId="12" borderId="21" xfId="28" applyFont="1" applyFill="1" applyBorder="1" applyAlignment="1">
      <alignment horizontal="right" vertical="center" wrapText="1"/>
    </xf>
    <xf numFmtId="0" fontId="14" fillId="12" borderId="28" xfId="28" applyFont="1" applyFill="1" applyBorder="1" applyAlignment="1">
      <alignment horizontal="right" vertical="center" wrapText="1"/>
    </xf>
    <xf numFmtId="0" fontId="14" fillId="12" borderId="0" xfId="28" applyFont="1" applyFill="1" applyBorder="1" applyAlignment="1">
      <alignment horizontal="right" vertical="center" wrapText="1"/>
    </xf>
    <xf numFmtId="0" fontId="14" fillId="12" borderId="0" xfId="28" applyFont="1" applyFill="1" applyBorder="1" applyAlignment="1">
      <alignment horizontal="center" vertical="center" wrapText="1"/>
    </xf>
    <xf numFmtId="0" fontId="65" fillId="2" borderId="0" xfId="28" quotePrefix="1" applyFont="1" applyFill="1" applyBorder="1" applyAlignment="1">
      <alignment horizontal="left" vertical="center"/>
    </xf>
    <xf numFmtId="0" fontId="68" fillId="14" borderId="0" xfId="28" quotePrefix="1" applyFont="1" applyFill="1" applyBorder="1" applyAlignment="1">
      <alignment horizontal="center" vertical="center"/>
    </xf>
    <xf numFmtId="1" fontId="14" fillId="2" borderId="3" xfId="0" applyNumberFormat="1" applyFont="1" applyFill="1" applyBorder="1" applyAlignment="1">
      <alignment horizontal="center" vertical="center" wrapText="1"/>
    </xf>
    <xf numFmtId="1" fontId="14" fillId="2" borderId="0" xfId="0" applyNumberFormat="1"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45" fillId="2" borderId="0" xfId="26" applyFont="1" applyFill="1" applyAlignment="1">
      <alignment horizontal="justify" vertical="center" wrapText="1"/>
    </xf>
    <xf numFmtId="0" fontId="17" fillId="2" borderId="0" xfId="26" applyFont="1" applyFill="1" applyBorder="1" applyAlignment="1">
      <alignment horizontal="left" vertical="top" wrapText="1"/>
    </xf>
    <xf numFmtId="0" fontId="68" fillId="14" borderId="0" xfId="0" quotePrefix="1" applyFont="1" applyFill="1" applyBorder="1" applyAlignment="1">
      <alignment horizontal="center" vertical="center" wrapText="1"/>
    </xf>
    <xf numFmtId="0" fontId="65" fillId="2" borderId="0" xfId="26" quotePrefix="1" applyFont="1" applyFill="1" applyBorder="1" applyAlignment="1">
      <alignment horizontal="left" vertical="center" wrapText="1"/>
    </xf>
    <xf numFmtId="0" fontId="65" fillId="2" borderId="0" xfId="26" applyFont="1" applyFill="1" applyBorder="1" applyAlignment="1">
      <alignment horizontal="left" vertical="center"/>
    </xf>
    <xf numFmtId="0" fontId="68" fillId="14" borderId="0" xfId="26" applyFont="1" applyFill="1" applyAlignment="1">
      <alignment horizontal="center" vertical="center"/>
    </xf>
    <xf numFmtId="6" fontId="70" fillId="2" borderId="0" xfId="26" applyNumberFormat="1" applyFont="1" applyFill="1" applyBorder="1" applyAlignment="1">
      <alignment horizontal="right" vertical="center"/>
    </xf>
    <xf numFmtId="0" fontId="65" fillId="2" borderId="0" xfId="26" quotePrefix="1" applyFont="1" applyFill="1" applyBorder="1" applyAlignment="1">
      <alignment horizontal="left" vertical="center"/>
    </xf>
    <xf numFmtId="0" fontId="14" fillId="2" borderId="35" xfId="0" applyFont="1" applyFill="1" applyBorder="1" applyAlignment="1">
      <alignment horizontal="right" vertical="center" wrapText="1"/>
    </xf>
    <xf numFmtId="0" fontId="14" fillId="2" borderId="36" xfId="0" applyFont="1" applyFill="1" applyBorder="1" applyAlignment="1">
      <alignment horizontal="right" vertical="center" wrapText="1"/>
    </xf>
    <xf numFmtId="0" fontId="14" fillId="2" borderId="34"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41" xfId="0" applyFont="1" applyFill="1" applyBorder="1" applyAlignment="1">
      <alignment horizontal="center" vertical="center"/>
    </xf>
    <xf numFmtId="0" fontId="14" fillId="2" borderId="44"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4" fillId="2" borderId="44" xfId="25" applyNumberFormat="1" applyFont="1" applyFill="1" applyBorder="1" applyAlignment="1">
      <alignment horizontal="center" vertical="center" wrapText="1"/>
    </xf>
    <xf numFmtId="0" fontId="14" fillId="2" borderId="33" xfId="25" applyNumberFormat="1" applyFont="1" applyFill="1" applyBorder="1" applyAlignment="1">
      <alignment horizontal="center" vertical="center" wrapText="1"/>
    </xf>
    <xf numFmtId="0" fontId="14" fillId="2" borderId="35" xfId="25" applyNumberFormat="1" applyFont="1" applyFill="1" applyBorder="1" applyAlignment="1">
      <alignment horizontal="right" vertical="center" wrapText="1"/>
    </xf>
    <xf numFmtId="0" fontId="14" fillId="2" borderId="36" xfId="25" applyNumberFormat="1" applyFont="1" applyFill="1" applyBorder="1" applyAlignment="1">
      <alignment horizontal="right" vertical="center" wrapText="1"/>
    </xf>
    <xf numFmtId="0" fontId="14" fillId="2" borderId="34" xfId="25" applyNumberFormat="1" applyFont="1" applyFill="1" applyBorder="1" applyAlignment="1">
      <alignment horizontal="center" vertical="center" wrapText="1"/>
    </xf>
    <xf numFmtId="0" fontId="14" fillId="2" borderId="79" xfId="25" applyNumberFormat="1" applyFont="1" applyFill="1" applyBorder="1" applyAlignment="1">
      <alignment horizontal="center" vertical="center" wrapText="1"/>
    </xf>
    <xf numFmtId="0" fontId="14" fillId="2" borderId="30" xfId="25" applyNumberFormat="1"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35" xfId="25" applyNumberFormat="1" applyFont="1" applyFill="1" applyBorder="1" applyAlignment="1">
      <alignment horizontal="center" vertical="center" wrapText="1"/>
    </xf>
    <xf numFmtId="0" fontId="14" fillId="2" borderId="36" xfId="25" applyNumberFormat="1" applyFont="1" applyFill="1" applyBorder="1" applyAlignment="1">
      <alignment horizontal="center" vertical="center" wrapText="1"/>
    </xf>
    <xf numFmtId="0" fontId="11" fillId="0" borderId="0" xfId="40" applyFont="1" applyAlignment="1">
      <alignment horizontal="left" vertical="top" wrapText="1"/>
    </xf>
    <xf numFmtId="0" fontId="14" fillId="2" borderId="39" xfId="25" applyNumberFormat="1" applyFont="1" applyFill="1" applyBorder="1" applyAlignment="1">
      <alignment horizontal="center" vertical="center" wrapText="1"/>
    </xf>
    <xf numFmtId="0" fontId="14" fillId="0" borderId="36" xfId="312" applyFont="1" applyBorder="1" applyAlignment="1">
      <alignment horizontal="center" vertical="center" wrapText="1"/>
    </xf>
    <xf numFmtId="0" fontId="14" fillId="0" borderId="39" xfId="312" applyFont="1" applyBorder="1" applyAlignment="1">
      <alignment horizontal="center" vertical="center" wrapText="1"/>
    </xf>
    <xf numFmtId="49" fontId="14" fillId="0" borderId="35" xfId="311" applyNumberFormat="1" applyFont="1" applyBorder="1" applyAlignment="1">
      <alignment horizontal="center" vertical="center" wrapText="1"/>
    </xf>
    <xf numFmtId="49" fontId="14" fillId="0" borderId="39" xfId="311" applyNumberFormat="1" applyFont="1" applyBorder="1" applyAlignment="1">
      <alignment horizontal="center" vertical="center" wrapText="1"/>
    </xf>
    <xf numFmtId="49" fontId="14" fillId="0" borderId="36" xfId="311" applyNumberFormat="1" applyFont="1" applyBorder="1" applyAlignment="1">
      <alignment horizontal="center" vertical="center" wrapText="1"/>
    </xf>
    <xf numFmtId="0" fontId="14" fillId="0" borderId="39" xfId="40" applyFont="1" applyBorder="1" applyAlignment="1">
      <alignment horizontal="center" vertical="center" wrapText="1"/>
    </xf>
    <xf numFmtId="0" fontId="41" fillId="0" borderId="52" xfId="312" applyFont="1" applyBorder="1" applyAlignment="1">
      <alignment horizontal="left" vertical="center" wrapText="1" indent="1"/>
    </xf>
    <xf numFmtId="0" fontId="41" fillId="0" borderId="90" xfId="312" applyFont="1" applyBorder="1" applyAlignment="1">
      <alignment horizontal="left" vertical="center" wrapText="1" indent="1"/>
    </xf>
    <xf numFmtId="0" fontId="14" fillId="0" borderId="52" xfId="312" applyFont="1" applyBorder="1" applyAlignment="1">
      <alignment horizontal="left" vertical="center" wrapText="1"/>
    </xf>
    <xf numFmtId="0" fontId="14" fillId="0" borderId="90" xfId="312" applyFont="1" applyBorder="1" applyAlignment="1">
      <alignment horizontal="left" vertical="center" wrapText="1"/>
    </xf>
    <xf numFmtId="0" fontId="41" fillId="0" borderId="0" xfId="311" applyFont="1" applyAlignment="1">
      <alignment horizontal="center" vertical="top" wrapText="1"/>
    </xf>
    <xf numFmtId="0" fontId="41" fillId="0" borderId="0" xfId="311" applyFont="1" applyBorder="1" applyAlignment="1">
      <alignment horizontal="center" vertical="top" wrapText="1"/>
    </xf>
    <xf numFmtId="0" fontId="11" fillId="0" borderId="0" xfId="312" applyFont="1" applyAlignment="1">
      <alignment horizontal="left" vertical="top" wrapText="1"/>
    </xf>
    <xf numFmtId="0" fontId="11" fillId="0" borderId="0" xfId="312" applyFont="1" applyAlignment="1">
      <alignment horizontal="left" vertical="top"/>
    </xf>
    <xf numFmtId="0" fontId="14" fillId="0" borderId="39" xfId="314" applyFont="1" applyBorder="1" applyAlignment="1">
      <alignment horizontal="center" vertical="center" wrapText="1"/>
    </xf>
    <xf numFmtId="0" fontId="14" fillId="0" borderId="39" xfId="314" applyFont="1" applyBorder="1" applyAlignment="1">
      <alignment horizontal="center" vertical="center"/>
    </xf>
    <xf numFmtId="0" fontId="41" fillId="0" borderId="92" xfId="313" applyFont="1" applyBorder="1" applyAlignment="1">
      <alignment horizontal="center"/>
    </xf>
    <xf numFmtId="0" fontId="41" fillId="0" borderId="82" xfId="313" applyFont="1" applyBorder="1" applyAlignment="1">
      <alignment horizontal="center"/>
    </xf>
    <xf numFmtId="0" fontId="14" fillId="0" borderId="39" xfId="311" applyFont="1" applyBorder="1" applyAlignment="1">
      <alignment horizontal="center" vertical="center" wrapText="1"/>
    </xf>
    <xf numFmtId="0" fontId="14" fillId="0" borderId="35" xfId="314" applyFont="1" applyBorder="1" applyAlignment="1">
      <alignment horizontal="center" vertical="center"/>
    </xf>
    <xf numFmtId="0" fontId="14" fillId="0" borderId="36" xfId="314" applyFont="1" applyBorder="1" applyAlignment="1">
      <alignment horizontal="center" vertical="center"/>
    </xf>
    <xf numFmtId="0" fontId="14" fillId="0" borderId="35" xfId="313" applyFont="1" applyBorder="1" applyAlignment="1">
      <alignment horizontal="center" vertical="center" wrapText="1"/>
    </xf>
    <xf numFmtId="0" fontId="14" fillId="0" borderId="39" xfId="313" applyFont="1" applyBorder="1" applyAlignment="1">
      <alignment horizontal="center" vertical="center" wrapText="1"/>
    </xf>
    <xf numFmtId="0" fontId="45" fillId="0" borderId="0" xfId="0" applyFont="1" applyAlignment="1">
      <alignment horizontal="left" vertical="top" wrapText="1"/>
    </xf>
    <xf numFmtId="0" fontId="16" fillId="0" borderId="0" xfId="0" applyFont="1" applyAlignment="1">
      <alignment horizontal="left" vertical="top"/>
    </xf>
    <xf numFmtId="0" fontId="45" fillId="2" borderId="0" xfId="0" applyFont="1" applyFill="1" applyAlignment="1">
      <alignment horizontal="justify" vertical="center" wrapText="1"/>
    </xf>
    <xf numFmtId="0" fontId="18" fillId="2" borderId="0" xfId="0" applyFont="1" applyFill="1" applyAlignment="1">
      <alignment horizontal="justify" vertical="center" wrapText="1"/>
    </xf>
    <xf numFmtId="0" fontId="65" fillId="0" borderId="0" xfId="0" applyFont="1" applyBorder="1" applyAlignment="1">
      <alignment horizontal="left" vertical="center"/>
    </xf>
    <xf numFmtId="14" fontId="77" fillId="2" borderId="1" xfId="0" applyNumberFormat="1" applyFont="1" applyFill="1" applyBorder="1" applyAlignment="1">
      <alignment horizontal="center" vertical="center"/>
    </xf>
    <xf numFmtId="0" fontId="17" fillId="0" borderId="19" xfId="0" applyFont="1" applyBorder="1" applyAlignment="1">
      <alignment horizontal="left" vertical="center" wrapText="1"/>
    </xf>
    <xf numFmtId="0" fontId="11" fillId="2" borderId="0" xfId="0" applyFont="1" applyFill="1" applyAlignment="1">
      <alignment horizontal="left" vertical="center" wrapText="1"/>
    </xf>
    <xf numFmtId="0" fontId="65" fillId="2" borderId="0" xfId="0" applyFont="1" applyFill="1" applyBorder="1" applyAlignment="1">
      <alignment horizontal="left" vertical="center"/>
    </xf>
    <xf numFmtId="0" fontId="33" fillId="2" borderId="0" xfId="0" applyFont="1" applyFill="1" applyAlignment="1">
      <alignment horizontal="left" wrapText="1"/>
    </xf>
    <xf numFmtId="0" fontId="65" fillId="0" borderId="0" xfId="26" applyFont="1" applyFill="1" applyBorder="1" applyAlignment="1">
      <alignment horizontal="left" vertical="center"/>
    </xf>
    <xf numFmtId="0" fontId="136" fillId="2" borderId="77" xfId="38" applyFont="1" applyFill="1" applyBorder="1" applyAlignment="1">
      <alignment horizontal="center"/>
    </xf>
    <xf numFmtId="0" fontId="136" fillId="2" borderId="1" xfId="38" applyFont="1" applyFill="1" applyBorder="1" applyAlignment="1">
      <alignment horizontal="center"/>
    </xf>
    <xf numFmtId="0" fontId="136" fillId="2" borderId="78" xfId="38" applyFont="1" applyFill="1" applyBorder="1" applyAlignment="1">
      <alignment horizontal="center"/>
    </xf>
    <xf numFmtId="0" fontId="55" fillId="0" borderId="19" xfId="38" applyFont="1" applyFill="1" applyBorder="1" applyAlignment="1">
      <alignment horizontal="left" vertical="center"/>
    </xf>
    <xf numFmtId="0" fontId="55" fillId="2" borderId="18" xfId="38" applyFont="1" applyFill="1" applyBorder="1" applyAlignment="1">
      <alignment horizontal="right" vertical="center"/>
    </xf>
    <xf numFmtId="3" fontId="154" fillId="0" borderId="85" xfId="307" quotePrefix="1" applyNumberFormat="1" applyFont="1" applyFill="1" applyBorder="1" applyAlignment="1">
      <alignment horizontal="left" vertical="center" wrapText="1"/>
    </xf>
    <xf numFmtId="3" fontId="155" fillId="0" borderId="85" xfId="0" applyNumberFormat="1" applyFont="1" applyBorder="1" applyAlignment="1">
      <alignment horizontal="left" vertical="center" wrapText="1"/>
    </xf>
    <xf numFmtId="15" fontId="15" fillId="0" borderId="42" xfId="6" applyNumberFormat="1" applyFont="1" applyBorder="1" applyAlignment="1">
      <alignment horizontal="center" vertical="center" wrapText="1"/>
    </xf>
    <xf numFmtId="3" fontId="14" fillId="0" borderId="42" xfId="6" applyNumberFormat="1" applyFont="1" applyFill="1" applyBorder="1" applyAlignment="1">
      <alignment horizontal="right" vertical="center" wrapText="1"/>
    </xf>
    <xf numFmtId="3" fontId="14" fillId="0" borderId="17" xfId="6" quotePrefix="1" applyNumberFormat="1" applyFont="1" applyFill="1" applyBorder="1" applyAlignment="1">
      <alignment horizontal="right" vertical="center" wrapText="1"/>
    </xf>
    <xf numFmtId="15" fontId="15" fillId="0" borderId="42" xfId="6" quotePrefix="1" applyNumberFormat="1" applyFont="1" applyBorder="1" applyAlignment="1">
      <alignment horizontal="center" vertical="center" wrapText="1"/>
    </xf>
    <xf numFmtId="3" fontId="14" fillId="0" borderId="17" xfId="6" applyNumberFormat="1" applyFont="1" applyFill="1" applyBorder="1" applyAlignment="1">
      <alignment horizontal="center" vertical="center" wrapText="1"/>
    </xf>
    <xf numFmtId="0" fontId="65" fillId="2" borderId="0" xfId="0" applyFont="1" applyFill="1" applyAlignment="1">
      <alignment horizontal="left" wrapText="1"/>
    </xf>
    <xf numFmtId="0" fontId="45" fillId="2" borderId="0" xfId="0" applyFont="1" applyFill="1" applyAlignment="1">
      <alignment horizontal="left" vertical="center" wrapText="1"/>
    </xf>
    <xf numFmtId="3" fontId="14" fillId="10" borderId="20" xfId="26" quotePrefix="1" applyNumberFormat="1" applyFont="1" applyFill="1" applyBorder="1" applyAlignment="1">
      <alignment horizontal="center" vertical="center" wrapText="1"/>
    </xf>
    <xf numFmtId="0" fontId="61" fillId="0" borderId="0" xfId="0" applyFont="1" applyAlignment="1">
      <alignment horizontal="justify" vertical="center" wrapText="1"/>
    </xf>
    <xf numFmtId="0" fontId="63" fillId="0" borderId="0" xfId="0" applyFont="1" applyAlignment="1">
      <alignment horizontal="justify" vertical="center" wrapText="1"/>
    </xf>
    <xf numFmtId="0" fontId="65" fillId="2" borderId="0" xfId="33" applyFont="1" applyFill="1" applyAlignment="1">
      <alignment horizontal="left"/>
    </xf>
    <xf numFmtId="0" fontId="156" fillId="2" borderId="0" xfId="0" quotePrefix="1" applyFont="1" applyFill="1" applyAlignment="1">
      <alignment horizontal="left" vertical="center" wrapText="1"/>
    </xf>
    <xf numFmtId="17" fontId="169" fillId="14" borderId="0" xfId="0" quotePrefix="1" applyNumberFormat="1" applyFont="1" applyFill="1" applyBorder="1" applyAlignment="1">
      <alignment horizontal="center" vertical="center"/>
    </xf>
  </cellXfs>
  <cellStyles count="316">
    <cellStyle name="_inventario consolidado" xfId="43" xr:uid="{00000000-0005-0000-0000-000000000000}"/>
    <cellStyle name="_inventario consolidado 2" xfId="44" xr:uid="{00000000-0005-0000-0000-000001000000}"/>
    <cellStyle name="0;(0);&quot;–&quot;" xfId="45" xr:uid="{00000000-0005-0000-0000-000002000000}"/>
    <cellStyle name="0;(0);&quot;–&quot;;Fórmula" xfId="46" xr:uid="{00000000-0005-0000-0000-000003000000}"/>
    <cellStyle name="20% - Accent1 2" xfId="47" xr:uid="{00000000-0005-0000-0000-000004000000}"/>
    <cellStyle name="20% - Accent2 2" xfId="48" xr:uid="{00000000-0005-0000-0000-000005000000}"/>
    <cellStyle name="20% - Accent3 2" xfId="49" xr:uid="{00000000-0005-0000-0000-000006000000}"/>
    <cellStyle name="20% - Accent4 2" xfId="50" xr:uid="{00000000-0005-0000-0000-000007000000}"/>
    <cellStyle name="20% - Accent5 2" xfId="51" xr:uid="{00000000-0005-0000-0000-000008000000}"/>
    <cellStyle name="20% - Accent6 2" xfId="52" xr:uid="{00000000-0005-0000-0000-000009000000}"/>
    <cellStyle name="20% - Cor1 2" xfId="53" xr:uid="{00000000-0005-0000-0000-00000A000000}"/>
    <cellStyle name="20% - Cor2 2" xfId="54" xr:uid="{00000000-0005-0000-0000-00000B000000}"/>
    <cellStyle name="20% - Cor3 2" xfId="55" xr:uid="{00000000-0005-0000-0000-00000C000000}"/>
    <cellStyle name="20% - Cor4 2" xfId="56" xr:uid="{00000000-0005-0000-0000-00000D000000}"/>
    <cellStyle name="20% - Cor5 2" xfId="57" xr:uid="{00000000-0005-0000-0000-00000E000000}"/>
    <cellStyle name="20% - Cor6 2" xfId="58" xr:uid="{00000000-0005-0000-0000-00000F000000}"/>
    <cellStyle name="40% - Accent1 2" xfId="59" xr:uid="{00000000-0005-0000-0000-000010000000}"/>
    <cellStyle name="40% - Accent2 2" xfId="60" xr:uid="{00000000-0005-0000-0000-000011000000}"/>
    <cellStyle name="40% - Accent3 2" xfId="61" xr:uid="{00000000-0005-0000-0000-000012000000}"/>
    <cellStyle name="40% - Accent4 2" xfId="62" xr:uid="{00000000-0005-0000-0000-000013000000}"/>
    <cellStyle name="40% - Accent5 2" xfId="63" xr:uid="{00000000-0005-0000-0000-000014000000}"/>
    <cellStyle name="40% - Accent6 2" xfId="64" xr:uid="{00000000-0005-0000-0000-000015000000}"/>
    <cellStyle name="40% - Cor1 2" xfId="65" xr:uid="{00000000-0005-0000-0000-000016000000}"/>
    <cellStyle name="40% - Cor2 2" xfId="66" xr:uid="{00000000-0005-0000-0000-000017000000}"/>
    <cellStyle name="40% - Cor3 2" xfId="67" xr:uid="{00000000-0005-0000-0000-000018000000}"/>
    <cellStyle name="40% - Cor4 2" xfId="68" xr:uid="{00000000-0005-0000-0000-000019000000}"/>
    <cellStyle name="40% - Cor5 2" xfId="69" xr:uid="{00000000-0005-0000-0000-00001A000000}"/>
    <cellStyle name="40% - Cor6 2" xfId="70" xr:uid="{00000000-0005-0000-0000-00001B000000}"/>
    <cellStyle name="60% - Accent1 2" xfId="71" xr:uid="{00000000-0005-0000-0000-00001C000000}"/>
    <cellStyle name="60% - Accent2 2" xfId="72" xr:uid="{00000000-0005-0000-0000-00001D000000}"/>
    <cellStyle name="60% - Accent3 2" xfId="73" xr:uid="{00000000-0005-0000-0000-00001E000000}"/>
    <cellStyle name="60% - Accent4 2" xfId="74" xr:uid="{00000000-0005-0000-0000-00001F000000}"/>
    <cellStyle name="60% - Accent5 2" xfId="75" xr:uid="{00000000-0005-0000-0000-000020000000}"/>
    <cellStyle name="60% - Accent6 2" xfId="76" xr:uid="{00000000-0005-0000-0000-000021000000}"/>
    <cellStyle name="60% - Cor1 2" xfId="77" xr:uid="{00000000-0005-0000-0000-000022000000}"/>
    <cellStyle name="60% - Cor2 2" xfId="78" xr:uid="{00000000-0005-0000-0000-000023000000}"/>
    <cellStyle name="60% - Cor3 2" xfId="79" xr:uid="{00000000-0005-0000-0000-000024000000}"/>
    <cellStyle name="60% - Cor4 2" xfId="80" xr:uid="{00000000-0005-0000-0000-000025000000}"/>
    <cellStyle name="60% - Cor5 2" xfId="81" xr:uid="{00000000-0005-0000-0000-000026000000}"/>
    <cellStyle name="60% - Cor6 2" xfId="82" xr:uid="{00000000-0005-0000-0000-000027000000}"/>
    <cellStyle name="Accent1 2" xfId="83" xr:uid="{00000000-0005-0000-0000-000028000000}"/>
    <cellStyle name="Accent2 2" xfId="84" xr:uid="{00000000-0005-0000-0000-000029000000}"/>
    <cellStyle name="Accent3 2" xfId="85" xr:uid="{00000000-0005-0000-0000-00002A000000}"/>
    <cellStyle name="Accent4 2" xfId="86" xr:uid="{00000000-0005-0000-0000-00002B000000}"/>
    <cellStyle name="Accent5 2" xfId="87" xr:uid="{00000000-0005-0000-0000-00002C000000}"/>
    <cellStyle name="Accent6 2" xfId="88" xr:uid="{00000000-0005-0000-0000-00002D000000}"/>
    <cellStyle name="Bad 2" xfId="89" xr:uid="{00000000-0005-0000-0000-00002E000000}"/>
    <cellStyle name="Beobachtung" xfId="1" xr:uid="{00000000-0005-0000-0000-00002F000000}"/>
    <cellStyle name="Beobachtung (gesperrt)" xfId="2" xr:uid="{00000000-0005-0000-0000-000030000000}"/>
    <cellStyle name="Beobachtung (Kontrolltotal)" xfId="3" xr:uid="{00000000-0005-0000-0000-000031000000}"/>
    <cellStyle name="Beobachtung (Total)" xfId="4" xr:uid="{00000000-0005-0000-0000-000032000000}"/>
    <cellStyle name="C00A" xfId="90" xr:uid="{00000000-0005-0000-0000-000033000000}"/>
    <cellStyle name="C00A 2" xfId="91" xr:uid="{00000000-0005-0000-0000-000034000000}"/>
    <cellStyle name="C00A 3" xfId="92" xr:uid="{00000000-0005-0000-0000-000035000000}"/>
    <cellStyle name="C00A 4" xfId="93" xr:uid="{00000000-0005-0000-0000-000036000000}"/>
    <cellStyle name="C00A 5" xfId="94" xr:uid="{00000000-0005-0000-0000-000037000000}"/>
    <cellStyle name="C00A 5 2" xfId="95" xr:uid="{00000000-0005-0000-0000-000038000000}"/>
    <cellStyle name="C00B" xfId="96" xr:uid="{00000000-0005-0000-0000-000039000000}"/>
    <cellStyle name="C00B 2" xfId="97" xr:uid="{00000000-0005-0000-0000-00003A000000}"/>
    <cellStyle name="C00B 3" xfId="98" xr:uid="{00000000-0005-0000-0000-00003B000000}"/>
    <cellStyle name="C00B 4" xfId="99" xr:uid="{00000000-0005-0000-0000-00003C000000}"/>
    <cellStyle name="C00B 5" xfId="100" xr:uid="{00000000-0005-0000-0000-00003D000000}"/>
    <cellStyle name="C00B 5 2" xfId="101" xr:uid="{00000000-0005-0000-0000-00003E000000}"/>
    <cellStyle name="C00L" xfId="102" xr:uid="{00000000-0005-0000-0000-00003F000000}"/>
    <cellStyle name="C01A" xfId="103" xr:uid="{00000000-0005-0000-0000-000040000000}"/>
    <cellStyle name="C01A 2" xfId="104" xr:uid="{00000000-0005-0000-0000-000041000000}"/>
    <cellStyle name="C01A 3" xfId="105" xr:uid="{00000000-0005-0000-0000-000042000000}"/>
    <cellStyle name="C01A 4" xfId="106" xr:uid="{00000000-0005-0000-0000-000043000000}"/>
    <cellStyle name="C01A 5" xfId="107" xr:uid="{00000000-0005-0000-0000-000044000000}"/>
    <cellStyle name="C01A 5 2" xfId="108" xr:uid="{00000000-0005-0000-0000-000045000000}"/>
    <cellStyle name="C01B" xfId="109" xr:uid="{00000000-0005-0000-0000-000046000000}"/>
    <cellStyle name="C01B 2" xfId="110" xr:uid="{00000000-0005-0000-0000-000047000000}"/>
    <cellStyle name="C01H" xfId="111" xr:uid="{00000000-0005-0000-0000-000048000000}"/>
    <cellStyle name="C01L" xfId="112" xr:uid="{00000000-0005-0000-0000-000049000000}"/>
    <cellStyle name="C02A" xfId="113" xr:uid="{00000000-0005-0000-0000-00004A000000}"/>
    <cellStyle name="C02A 2" xfId="114" xr:uid="{00000000-0005-0000-0000-00004B000000}"/>
    <cellStyle name="C02A 3" xfId="115" xr:uid="{00000000-0005-0000-0000-00004C000000}"/>
    <cellStyle name="C02A 4" xfId="116" xr:uid="{00000000-0005-0000-0000-00004D000000}"/>
    <cellStyle name="C02A 5" xfId="117" xr:uid="{00000000-0005-0000-0000-00004E000000}"/>
    <cellStyle name="C02A 5 2" xfId="118" xr:uid="{00000000-0005-0000-0000-00004F000000}"/>
    <cellStyle name="C02B" xfId="119" xr:uid="{00000000-0005-0000-0000-000050000000}"/>
    <cellStyle name="C02B 2" xfId="120" xr:uid="{00000000-0005-0000-0000-000051000000}"/>
    <cellStyle name="C02H" xfId="121" xr:uid="{00000000-0005-0000-0000-000052000000}"/>
    <cellStyle name="C02L" xfId="122" xr:uid="{00000000-0005-0000-0000-000053000000}"/>
    <cellStyle name="C03A" xfId="123" xr:uid="{00000000-0005-0000-0000-000054000000}"/>
    <cellStyle name="C03A 2" xfId="124" xr:uid="{00000000-0005-0000-0000-000055000000}"/>
    <cellStyle name="C03A 3" xfId="125" xr:uid="{00000000-0005-0000-0000-000056000000}"/>
    <cellStyle name="C03A 4" xfId="126" xr:uid="{00000000-0005-0000-0000-000057000000}"/>
    <cellStyle name="C03A 5" xfId="127" xr:uid="{00000000-0005-0000-0000-000058000000}"/>
    <cellStyle name="C03A 5 2" xfId="128" xr:uid="{00000000-0005-0000-0000-000059000000}"/>
    <cellStyle name="C03B" xfId="129" xr:uid="{00000000-0005-0000-0000-00005A000000}"/>
    <cellStyle name="C03H" xfId="130" xr:uid="{00000000-0005-0000-0000-00005B000000}"/>
    <cellStyle name="C03L" xfId="131" xr:uid="{00000000-0005-0000-0000-00005C000000}"/>
    <cellStyle name="C04A" xfId="132" xr:uid="{00000000-0005-0000-0000-00005D000000}"/>
    <cellStyle name="C04A 2" xfId="133" xr:uid="{00000000-0005-0000-0000-00005E000000}"/>
    <cellStyle name="C04A 3" xfId="134" xr:uid="{00000000-0005-0000-0000-00005F000000}"/>
    <cellStyle name="C04A 4" xfId="135" xr:uid="{00000000-0005-0000-0000-000060000000}"/>
    <cellStyle name="C04A 5" xfId="136" xr:uid="{00000000-0005-0000-0000-000061000000}"/>
    <cellStyle name="C04A 6" xfId="137" xr:uid="{00000000-0005-0000-0000-000062000000}"/>
    <cellStyle name="C04A 6 2" xfId="138" xr:uid="{00000000-0005-0000-0000-000063000000}"/>
    <cellStyle name="C04B" xfId="139" xr:uid="{00000000-0005-0000-0000-000064000000}"/>
    <cellStyle name="C04H" xfId="140" xr:uid="{00000000-0005-0000-0000-000065000000}"/>
    <cellStyle name="C04L" xfId="141" xr:uid="{00000000-0005-0000-0000-000066000000}"/>
    <cellStyle name="C05A" xfId="142" xr:uid="{00000000-0005-0000-0000-000067000000}"/>
    <cellStyle name="C05A 2" xfId="143" xr:uid="{00000000-0005-0000-0000-000068000000}"/>
    <cellStyle name="C05A 3" xfId="144" xr:uid="{00000000-0005-0000-0000-000069000000}"/>
    <cellStyle name="C05A 4" xfId="145" xr:uid="{00000000-0005-0000-0000-00006A000000}"/>
    <cellStyle name="C05A 5" xfId="146" xr:uid="{00000000-0005-0000-0000-00006B000000}"/>
    <cellStyle name="C05A 5 2" xfId="147" xr:uid="{00000000-0005-0000-0000-00006C000000}"/>
    <cellStyle name="C05B" xfId="148" xr:uid="{00000000-0005-0000-0000-00006D000000}"/>
    <cellStyle name="C05H" xfId="149" xr:uid="{00000000-0005-0000-0000-00006E000000}"/>
    <cellStyle name="C05L" xfId="150" xr:uid="{00000000-0005-0000-0000-00006F000000}"/>
    <cellStyle name="C05L 2" xfId="151" xr:uid="{00000000-0005-0000-0000-000070000000}"/>
    <cellStyle name="C06A" xfId="152" xr:uid="{00000000-0005-0000-0000-000071000000}"/>
    <cellStyle name="C06A 2" xfId="153" xr:uid="{00000000-0005-0000-0000-000072000000}"/>
    <cellStyle name="C06A 3" xfId="154" xr:uid="{00000000-0005-0000-0000-000073000000}"/>
    <cellStyle name="C06A 4" xfId="155" xr:uid="{00000000-0005-0000-0000-000074000000}"/>
    <cellStyle name="C06A 5" xfId="156" xr:uid="{00000000-0005-0000-0000-000075000000}"/>
    <cellStyle name="C06A 5 2" xfId="157" xr:uid="{00000000-0005-0000-0000-000076000000}"/>
    <cellStyle name="C06B" xfId="158" xr:uid="{00000000-0005-0000-0000-000077000000}"/>
    <cellStyle name="C06H" xfId="159" xr:uid="{00000000-0005-0000-0000-000078000000}"/>
    <cellStyle name="C06L" xfId="160" xr:uid="{00000000-0005-0000-0000-000079000000}"/>
    <cellStyle name="C07A" xfId="161" xr:uid="{00000000-0005-0000-0000-00007A000000}"/>
    <cellStyle name="C07A 2" xfId="162" xr:uid="{00000000-0005-0000-0000-00007B000000}"/>
    <cellStyle name="C07A 3" xfId="163" xr:uid="{00000000-0005-0000-0000-00007C000000}"/>
    <cellStyle name="C07A 4" xfId="164" xr:uid="{00000000-0005-0000-0000-00007D000000}"/>
    <cellStyle name="C07A 5" xfId="165" xr:uid="{00000000-0005-0000-0000-00007E000000}"/>
    <cellStyle name="C07A 5 2" xfId="166" xr:uid="{00000000-0005-0000-0000-00007F000000}"/>
    <cellStyle name="C07B" xfId="167" xr:uid="{00000000-0005-0000-0000-000080000000}"/>
    <cellStyle name="C07H" xfId="168" xr:uid="{00000000-0005-0000-0000-000081000000}"/>
    <cellStyle name="C07L" xfId="169" xr:uid="{00000000-0005-0000-0000-000082000000}"/>
    <cellStyle name="Cabeçalho 1 2" xfId="170" xr:uid="{00000000-0005-0000-0000-000083000000}"/>
    <cellStyle name="Cabeçalho 2 2" xfId="171" xr:uid="{00000000-0005-0000-0000-000084000000}"/>
    <cellStyle name="Cabeçalho 3 2" xfId="172" xr:uid="{00000000-0005-0000-0000-000085000000}"/>
    <cellStyle name="Cabeçalho 4 2" xfId="173" xr:uid="{00000000-0005-0000-0000-000086000000}"/>
    <cellStyle name="Calculation 2" xfId="174" xr:uid="{00000000-0005-0000-0000-000087000000}"/>
    <cellStyle name="Cálculo 2" xfId="175" xr:uid="{00000000-0005-0000-0000-000088000000}"/>
    <cellStyle name="Célula Ligada 2" xfId="176" xr:uid="{00000000-0005-0000-0000-000089000000}"/>
    <cellStyle name="Check Cell 2" xfId="177" xr:uid="{00000000-0005-0000-0000-00008A000000}"/>
    <cellStyle name="Comma 2" xfId="29" xr:uid="{00000000-0005-0000-0000-00008B000000}"/>
    <cellStyle name="Cor1 2" xfId="178" xr:uid="{00000000-0005-0000-0000-00008C000000}"/>
    <cellStyle name="Cor2 2" xfId="179" xr:uid="{00000000-0005-0000-0000-00008D000000}"/>
    <cellStyle name="Cor3 2" xfId="180" xr:uid="{00000000-0005-0000-0000-00008E000000}"/>
    <cellStyle name="Cor4 2" xfId="181" xr:uid="{00000000-0005-0000-0000-00008F000000}"/>
    <cellStyle name="Cor5 2" xfId="182" xr:uid="{00000000-0005-0000-0000-000090000000}"/>
    <cellStyle name="Cor6 2" xfId="183" xr:uid="{00000000-0005-0000-0000-000091000000}"/>
    <cellStyle name="Correcto" xfId="184" xr:uid="{00000000-0005-0000-0000-000092000000}"/>
    <cellStyle name="Date" xfId="185" xr:uid="{00000000-0005-0000-0000-000093000000}"/>
    <cellStyle name="Entrada 2" xfId="186" xr:uid="{00000000-0005-0000-0000-000094000000}"/>
    <cellStyle name="Estilo 1" xfId="187" xr:uid="{00000000-0005-0000-0000-000095000000}"/>
    <cellStyle name="Explanatory Text 2" xfId="188" xr:uid="{00000000-0005-0000-0000-000096000000}"/>
    <cellStyle name="F2" xfId="189" xr:uid="{00000000-0005-0000-0000-000097000000}"/>
    <cellStyle name="F3" xfId="190" xr:uid="{00000000-0005-0000-0000-000098000000}"/>
    <cellStyle name="F4" xfId="191" xr:uid="{00000000-0005-0000-0000-000099000000}"/>
    <cellStyle name="F5" xfId="192" xr:uid="{00000000-0005-0000-0000-00009A000000}"/>
    <cellStyle name="F6" xfId="193" xr:uid="{00000000-0005-0000-0000-00009B000000}"/>
    <cellStyle name="F7" xfId="194" xr:uid="{00000000-0005-0000-0000-00009C000000}"/>
    <cellStyle name="F8" xfId="195" xr:uid="{00000000-0005-0000-0000-00009D000000}"/>
    <cellStyle name="Fixed" xfId="196" xr:uid="{00000000-0005-0000-0000-00009E000000}"/>
    <cellStyle name="Followed Hyperlink" xfId="304" builtinId="9" customBuiltin="1"/>
    <cellStyle name="Good 2" xfId="197" xr:uid="{00000000-0005-0000-0000-0000A0000000}"/>
    <cellStyle name="gs]_x000d__x000a_Window=0,0,640,480, , ,3_x000d__x000a_dir1=5,7,637,250,-1,-1,1,30,201,1905,231,G:\UGRC\RB\B-DADOS\FOX-PRO\CRED-VEN\KP" xfId="5" xr:uid="{00000000-0005-0000-0000-0000A1000000}"/>
    <cellStyle name="gs]_x000d__x000a_Window=0,0,640,480, , ,3_x000d__x000a_dir1=5,7,637,250,-1,-1,1,30,201,1905,231,G:\UGRC\RB\B-DADOS\FOX-PRO\CRED-VEN\KP 2" xfId="27" xr:uid="{00000000-0005-0000-0000-0000A2000000}"/>
    <cellStyle name="gs]_x000d__x000a_Window=0,0,640,480, , ,3_x000d__x000a_dir1=5,7,637,250,-1,-1,1,30,201,1905,231,G:\UGRC\RB\B-DADOS\FOX-PRO\CRED-VEN\KP 2 2" xfId="198" xr:uid="{00000000-0005-0000-0000-0000A3000000}"/>
    <cellStyle name="gs]_x000d__x000a_Window=0,0,640,480, , ,3_x000d__x000a_dir1=5,7,637,250,-1,-1,1,30,201,1905,231,G:\UGRC\RB\B-DADOS\FOX-PRO\CRED-VEN\KP 2 3" xfId="199" xr:uid="{00000000-0005-0000-0000-0000A4000000}"/>
    <cellStyle name="gs]_x000d__x000a_Window=0,0,640,480, , ,3_x000d__x000a_dir1=5,7,637,250,-1,-1,1,30,201,1905,231,G:\UGRC\RB\B-DADOS\FOX-PRO\CRED-VEN\KP 2 4" xfId="200" xr:uid="{00000000-0005-0000-0000-0000A5000000}"/>
    <cellStyle name="gs]_x000d__x000a_Window=0,0,640,480, , ,3_x000d__x000a_dir1=5,7,637,250,-1,-1,1,30,201,1905,231,G:\UGRC\RB\B-DADOS\FOX-PRO\CRED-VEN\KP 3" xfId="201" xr:uid="{00000000-0005-0000-0000-0000A6000000}"/>
    <cellStyle name="gs]_x000d__x000a_Window=0,0,640,480, , ,3_x000d__x000a_dir1=5,7,637,250,-1,-1,1,30,201,1905,231,G:\UGRC\RB\B-DADOS\FOX-PRO\CRED-VEN\KP 3 2" xfId="202" xr:uid="{00000000-0005-0000-0000-0000A7000000}"/>
    <cellStyle name="gs]_x000d__x000a_Window=0,0,640,480, , ,3_x000d__x000a_dir1=5,7,637,250,-1,-1,1,30,201,1905,231,G:\UGRC\RB\B-DADOS\FOX-PRO\CRED-VEN\KP 3 3" xfId="6" xr:uid="{00000000-0005-0000-0000-0000A8000000}"/>
    <cellStyle name="gs]_x000d__x000a_Window=0,0,640,480, , ,3_x000d__x000a_dir1=5,7,637,250,-1,-1,1,30,201,1905,231,G:\UGRC\RB\B-DADOS\FOX-PRO\CRED-VEN\KP 3 3 2" xfId="42" xr:uid="{00000000-0005-0000-0000-0000A9000000}"/>
    <cellStyle name="gs]_x000d__x000a_Window=0,0,640,480, , ,3_x000d__x000a_dir1=5,7,637,250,-1,-1,1,30,201,1905,231,G:\UGRC\RB\B-DADOS\FOX-PRO\CRED-VEN\KP 4" xfId="203" xr:uid="{00000000-0005-0000-0000-0000AA000000}"/>
    <cellStyle name="gs]_x000d__x000a_Window=0,0,640,480, , ,3_x000d__x000a_dir1=5,7,637,250,-1,-1,1,30,201,1905,231,G:\UGRC\RB\B-DADOS\FOX-PRO\CRED-VEN\KP 5" xfId="204" xr:uid="{00000000-0005-0000-0000-0000AB000000}"/>
    <cellStyle name="gs]_x000d__x000a_Window=0,0,640,480, , ,3_x000d__x000a_dir1=5,7,637,250,-1,-1,1,30,201,1905,231,G:\UGRC\RB\B-DADOS\FOX-PRO\CRED-VEN\KP 6" xfId="37" xr:uid="{00000000-0005-0000-0000-0000AC000000}"/>
    <cellStyle name="gs]_x000d__x000a_Window=0,0,640,480, , ,3_x000d__x000a_dir1=5,7,637,250,-1,-1,1,30,201,1905,231,G:\UGRC\RB\B-DADOS\FOX-PRO\CRED-VEN\KP_Modelo Custos e Reporte - 2007" xfId="39" xr:uid="{00000000-0005-0000-0000-0000AD000000}"/>
    <cellStyle name="Heading 1 2" xfId="205" xr:uid="{00000000-0005-0000-0000-0000AE000000}"/>
    <cellStyle name="Heading 2 2" xfId="206" xr:uid="{00000000-0005-0000-0000-0000AF000000}"/>
    <cellStyle name="Heading 3 2" xfId="207" xr:uid="{00000000-0005-0000-0000-0000B0000000}"/>
    <cellStyle name="Heading 4 2" xfId="208" xr:uid="{00000000-0005-0000-0000-0000B1000000}"/>
    <cellStyle name="Heading1" xfId="209" xr:uid="{00000000-0005-0000-0000-0000B2000000}"/>
    <cellStyle name="Heading2" xfId="210" xr:uid="{00000000-0005-0000-0000-0000B3000000}"/>
    <cellStyle name="Hyperlink" xfId="31" builtinId="8" customBuiltin="1"/>
    <cellStyle name="Incorreto 2" xfId="211" xr:uid="{00000000-0005-0000-0000-0000B5000000}"/>
    <cellStyle name="Input 2" xfId="212" xr:uid="{00000000-0005-0000-0000-0000B6000000}"/>
    <cellStyle name="Linked Cell 2" xfId="213" xr:uid="{00000000-0005-0000-0000-0000B7000000}"/>
    <cellStyle name="Milliers [0]_Provision impôt cant." xfId="7" xr:uid="{00000000-0005-0000-0000-0000B8000000}"/>
    <cellStyle name="Milliers_Provision impôt cant." xfId="8" xr:uid="{00000000-0005-0000-0000-0000B9000000}"/>
    <cellStyle name="Monétaire [0]_Feuil1" xfId="9" xr:uid="{00000000-0005-0000-0000-0000BA000000}"/>
    <cellStyle name="Monétaire_Feuil1" xfId="10" xr:uid="{00000000-0005-0000-0000-0000BB000000}"/>
    <cellStyle name="Neutral 2" xfId="214" xr:uid="{00000000-0005-0000-0000-0000BC000000}"/>
    <cellStyle name="Neutro 2" xfId="215" xr:uid="{00000000-0005-0000-0000-0000BD000000}"/>
    <cellStyle name="Non d‚fini" xfId="11" xr:uid="{00000000-0005-0000-0000-0000BE000000}"/>
    <cellStyle name="Normal" xfId="0" builtinId="0"/>
    <cellStyle name="Normal (Eingabe)" xfId="12" xr:uid="{00000000-0005-0000-0000-0000C0000000}"/>
    <cellStyle name="Normal 10" xfId="216" xr:uid="{00000000-0005-0000-0000-0000C1000000}"/>
    <cellStyle name="Normal 11" xfId="217" xr:uid="{00000000-0005-0000-0000-0000C2000000}"/>
    <cellStyle name="Normal 11 2" xfId="218" xr:uid="{00000000-0005-0000-0000-0000C3000000}"/>
    <cellStyle name="Normal 12" xfId="219" xr:uid="{00000000-0005-0000-0000-0000C4000000}"/>
    <cellStyle name="Normal 13" xfId="220" xr:uid="{00000000-0005-0000-0000-0000C5000000}"/>
    <cellStyle name="Normal 14" xfId="221" xr:uid="{00000000-0005-0000-0000-0000C6000000}"/>
    <cellStyle name="Normal 15" xfId="306" xr:uid="{A2CA74F7-E0AA-47E0-83E5-F4A047646E2D}"/>
    <cellStyle name="Normal 2" xfId="13" xr:uid="{00000000-0005-0000-0000-0000C7000000}"/>
    <cellStyle name="Normal 2 2" xfId="33" xr:uid="{00000000-0005-0000-0000-0000C8000000}"/>
    <cellStyle name="Normal 2 2 2" xfId="222" xr:uid="{00000000-0005-0000-0000-0000C9000000}"/>
    <cellStyle name="Normal 2 2 2 2" xfId="313" xr:uid="{364E3370-D6CC-4601-B793-88D066572905}"/>
    <cellStyle name="Normal 2 2 3" xfId="223" xr:uid="{00000000-0005-0000-0000-0000CA000000}"/>
    <cellStyle name="Normal 2 3" xfId="224" xr:uid="{00000000-0005-0000-0000-0000CB000000}"/>
    <cellStyle name="Normal 2 4" xfId="225" xr:uid="{00000000-0005-0000-0000-0000CC000000}"/>
    <cellStyle name="Normal 2 4 2" xfId="226" xr:uid="{00000000-0005-0000-0000-0000CD000000}"/>
    <cellStyle name="Normal 2 5" xfId="227" xr:uid="{00000000-0005-0000-0000-0000CE000000}"/>
    <cellStyle name="Normal 2 5 2 2" xfId="312" xr:uid="{1EFD2C46-CB53-45D1-A3B0-21570AEF4B7B}"/>
    <cellStyle name="Normal 2_~0149226 2" xfId="314" xr:uid="{6379B99D-1FBE-422E-9A64-7CF906443A37}"/>
    <cellStyle name="Normal 24" xfId="228" xr:uid="{00000000-0005-0000-0000-0000CF000000}"/>
    <cellStyle name="Normal 26" xfId="229" xr:uid="{00000000-0005-0000-0000-0000D0000000}"/>
    <cellStyle name="Normal 3" xfId="14" xr:uid="{00000000-0005-0000-0000-0000D1000000}"/>
    <cellStyle name="Normal 3 2" xfId="28" xr:uid="{00000000-0005-0000-0000-0000D2000000}"/>
    <cellStyle name="Normal 3 2 2" xfId="308" xr:uid="{A7745471-DEDE-47EA-B3C1-E11019FDCF35}"/>
    <cellStyle name="Normal 3 3" xfId="230" xr:uid="{00000000-0005-0000-0000-0000D3000000}"/>
    <cellStyle name="Normal 4" xfId="26" xr:uid="{00000000-0005-0000-0000-0000D4000000}"/>
    <cellStyle name="Normal 4 2" xfId="231" xr:uid="{00000000-0005-0000-0000-0000D5000000}"/>
    <cellStyle name="Normal 4 2 2" xfId="232" xr:uid="{00000000-0005-0000-0000-0000D6000000}"/>
    <cellStyle name="Normal 4 2 2 2" xfId="310" xr:uid="{D69730F7-9FF9-49D8-8D53-5B249E8E6B2E}"/>
    <cellStyle name="Normal 4 3" xfId="233" xr:uid="{00000000-0005-0000-0000-0000D7000000}"/>
    <cellStyle name="Normal 4 4" xfId="234" xr:uid="{00000000-0005-0000-0000-0000D8000000}"/>
    <cellStyle name="Normal 4 6" xfId="309" xr:uid="{16788E58-680D-41C0-B229-E411C1DB769A}"/>
    <cellStyle name="Normal 5" xfId="34" xr:uid="{00000000-0005-0000-0000-0000D9000000}"/>
    <cellStyle name="Normal 6" xfId="36" xr:uid="{00000000-0005-0000-0000-0000DA000000}"/>
    <cellStyle name="Normal 6 2" xfId="235" xr:uid="{00000000-0005-0000-0000-0000DB000000}"/>
    <cellStyle name="Normal 6 3" xfId="307" xr:uid="{F1551A65-70D1-440B-95C7-79B7EC3A1E6E}"/>
    <cellStyle name="Normal 7" xfId="38" xr:uid="{00000000-0005-0000-0000-0000DC000000}"/>
    <cellStyle name="Normal 7 2" xfId="236" xr:uid="{00000000-0005-0000-0000-0000DD000000}"/>
    <cellStyle name="Normal 7 3" xfId="305" xr:uid="{00000000-0005-0000-0000-0000DE000000}"/>
    <cellStyle name="Normal 7 4" xfId="315" xr:uid="{9B4F0CDC-12C5-4248-A202-AECD3DAC195A}"/>
    <cellStyle name="Normal 8" xfId="40" xr:uid="{00000000-0005-0000-0000-0000DF000000}"/>
    <cellStyle name="Normal 8 2" xfId="237" xr:uid="{00000000-0005-0000-0000-0000E0000000}"/>
    <cellStyle name="Normal 9" xfId="238" xr:uid="{00000000-0005-0000-0000-0000E1000000}"/>
    <cellStyle name="Normal 9 2" xfId="239" xr:uid="{00000000-0005-0000-0000-0000E2000000}"/>
    <cellStyle name="Normal 9 3" xfId="311" xr:uid="{21C06B21-6991-41E7-AD93-CAECDB4679B4}"/>
    <cellStyle name="Normal_03 STA" xfId="25" xr:uid="{00000000-0005-0000-0000-0000E3000000}"/>
    <cellStyle name="Normal_Segmental Report 2000_v3Relat 2" xfId="32" xr:uid="{00000000-0005-0000-0000-0000E4000000}"/>
    <cellStyle name="Normalny 2" xfId="240" xr:uid="{00000000-0005-0000-0000-0000E5000000}"/>
    <cellStyle name="Normalny_AKCJE992" xfId="241" xr:uid="{00000000-0005-0000-0000-0000E6000000}"/>
    <cellStyle name="Nota 2" xfId="242" xr:uid="{00000000-0005-0000-0000-0000E7000000}"/>
    <cellStyle name="Nota 3" xfId="243" xr:uid="{00000000-0005-0000-0000-0000E8000000}"/>
    <cellStyle name="Note 2" xfId="244" xr:uid="{00000000-0005-0000-0000-0000E9000000}"/>
    <cellStyle name="Note 2 2" xfId="245" xr:uid="{00000000-0005-0000-0000-0000EA000000}"/>
    <cellStyle name="Output 2" xfId="246" xr:uid="{00000000-0005-0000-0000-0000EB000000}"/>
    <cellStyle name="Parentesis de fora" xfId="247" xr:uid="{00000000-0005-0000-0000-0000EC000000}"/>
    <cellStyle name="Percent" xfId="30" builtinId="5"/>
    <cellStyle name="Percent 2" xfId="15" xr:uid="{00000000-0005-0000-0000-0000EE000000}"/>
    <cellStyle name="Percent 2 2" xfId="16" xr:uid="{00000000-0005-0000-0000-0000EF000000}"/>
    <cellStyle name="Percent 3" xfId="35" xr:uid="{00000000-0005-0000-0000-0000F0000000}"/>
    <cellStyle name="Percent 4" xfId="41" xr:uid="{00000000-0005-0000-0000-0000F1000000}"/>
    <cellStyle name="Percentagem 2" xfId="24" xr:uid="{00000000-0005-0000-0000-0000F2000000}"/>
    <cellStyle name="Percentagem 3" xfId="248" xr:uid="{00000000-0005-0000-0000-0000F3000000}"/>
    <cellStyle name="R00A" xfId="249" xr:uid="{00000000-0005-0000-0000-0000F4000000}"/>
    <cellStyle name="R00B" xfId="250" xr:uid="{00000000-0005-0000-0000-0000F5000000}"/>
    <cellStyle name="R00L" xfId="251" xr:uid="{00000000-0005-0000-0000-0000F6000000}"/>
    <cellStyle name="R01A" xfId="252" xr:uid="{00000000-0005-0000-0000-0000F7000000}"/>
    <cellStyle name="R01A 2" xfId="253" xr:uid="{00000000-0005-0000-0000-0000F8000000}"/>
    <cellStyle name="R01A 3" xfId="254" xr:uid="{00000000-0005-0000-0000-0000F9000000}"/>
    <cellStyle name="R01A 4" xfId="255" xr:uid="{00000000-0005-0000-0000-0000FA000000}"/>
    <cellStyle name="R01A 5" xfId="256" xr:uid="{00000000-0005-0000-0000-0000FB000000}"/>
    <cellStyle name="R01A 5 2" xfId="257" xr:uid="{00000000-0005-0000-0000-0000FC000000}"/>
    <cellStyle name="R01B" xfId="258" xr:uid="{00000000-0005-0000-0000-0000FD000000}"/>
    <cellStyle name="R01H" xfId="259" xr:uid="{00000000-0005-0000-0000-0000FE000000}"/>
    <cellStyle name="R01L" xfId="260" xr:uid="{00000000-0005-0000-0000-0000FF000000}"/>
    <cellStyle name="R02A" xfId="261" xr:uid="{00000000-0005-0000-0000-000000010000}"/>
    <cellStyle name="R02B" xfId="262" xr:uid="{00000000-0005-0000-0000-000001010000}"/>
    <cellStyle name="R02B 2" xfId="263" xr:uid="{00000000-0005-0000-0000-000002010000}"/>
    <cellStyle name="R02H" xfId="264" xr:uid="{00000000-0005-0000-0000-000003010000}"/>
    <cellStyle name="R02L" xfId="265" xr:uid="{00000000-0005-0000-0000-000004010000}"/>
    <cellStyle name="R03A" xfId="266" xr:uid="{00000000-0005-0000-0000-000005010000}"/>
    <cellStyle name="R03B" xfId="267" xr:uid="{00000000-0005-0000-0000-000006010000}"/>
    <cellStyle name="R03B 2" xfId="268" xr:uid="{00000000-0005-0000-0000-000007010000}"/>
    <cellStyle name="R03H" xfId="269" xr:uid="{00000000-0005-0000-0000-000008010000}"/>
    <cellStyle name="R03L" xfId="270" xr:uid="{00000000-0005-0000-0000-000009010000}"/>
    <cellStyle name="R04A" xfId="271" xr:uid="{00000000-0005-0000-0000-00000A010000}"/>
    <cellStyle name="R04B" xfId="272" xr:uid="{00000000-0005-0000-0000-00000B010000}"/>
    <cellStyle name="R04B 2" xfId="273" xr:uid="{00000000-0005-0000-0000-00000C010000}"/>
    <cellStyle name="R04H" xfId="274" xr:uid="{00000000-0005-0000-0000-00000D010000}"/>
    <cellStyle name="R04L" xfId="275" xr:uid="{00000000-0005-0000-0000-00000E010000}"/>
    <cellStyle name="R05A" xfId="276" xr:uid="{00000000-0005-0000-0000-00000F010000}"/>
    <cellStyle name="R05B" xfId="277" xr:uid="{00000000-0005-0000-0000-000010010000}"/>
    <cellStyle name="R05B 2" xfId="278" xr:uid="{00000000-0005-0000-0000-000011010000}"/>
    <cellStyle name="R05H" xfId="279" xr:uid="{00000000-0005-0000-0000-000012010000}"/>
    <cellStyle name="R05L" xfId="280" xr:uid="{00000000-0005-0000-0000-000013010000}"/>
    <cellStyle name="R05L 2" xfId="281" xr:uid="{00000000-0005-0000-0000-000014010000}"/>
    <cellStyle name="R06A" xfId="282" xr:uid="{00000000-0005-0000-0000-000015010000}"/>
    <cellStyle name="R06B" xfId="283" xr:uid="{00000000-0005-0000-0000-000016010000}"/>
    <cellStyle name="R06B 2" xfId="284" xr:uid="{00000000-0005-0000-0000-000017010000}"/>
    <cellStyle name="R06H" xfId="285" xr:uid="{00000000-0005-0000-0000-000018010000}"/>
    <cellStyle name="R06L" xfId="286" xr:uid="{00000000-0005-0000-0000-000019010000}"/>
    <cellStyle name="R07A" xfId="287" xr:uid="{00000000-0005-0000-0000-00001A010000}"/>
    <cellStyle name="R07B" xfId="288" xr:uid="{00000000-0005-0000-0000-00001B010000}"/>
    <cellStyle name="R07B 2" xfId="289" xr:uid="{00000000-0005-0000-0000-00001C010000}"/>
    <cellStyle name="R07H" xfId="290" xr:uid="{00000000-0005-0000-0000-00001D010000}"/>
    <cellStyle name="R07L" xfId="291" xr:uid="{00000000-0005-0000-0000-00001E010000}"/>
    <cellStyle name="Saída 2" xfId="292" xr:uid="{00000000-0005-0000-0000-00001F010000}"/>
    <cellStyle name="SAS FM Read-only data cell (data entry table)" xfId="17" xr:uid="{00000000-0005-0000-0000-000020010000}"/>
    <cellStyle name="SAS FM Read-only data cell (read-only table)" xfId="18" xr:uid="{00000000-0005-0000-0000-000021010000}"/>
    <cellStyle name="SAS FM Row drillable header" xfId="19" xr:uid="{00000000-0005-0000-0000-000022010000}"/>
    <cellStyle name="SAS FM Row header" xfId="20" xr:uid="{00000000-0005-0000-0000-000023010000}"/>
    <cellStyle name="SAS FM Writeable data cell" xfId="21" xr:uid="{00000000-0005-0000-0000-000024010000}"/>
    <cellStyle name="Styl 1" xfId="293" xr:uid="{00000000-0005-0000-0000-000025010000}"/>
    <cellStyle name="Style 1" xfId="294" xr:uid="{00000000-0005-0000-0000-000026010000}"/>
    <cellStyle name="Texto de Aviso 2" xfId="295" xr:uid="{00000000-0005-0000-0000-000027010000}"/>
    <cellStyle name="Texto Explicativo 2" xfId="296" xr:uid="{00000000-0005-0000-0000-000028010000}"/>
    <cellStyle name="Titel" xfId="22" xr:uid="{00000000-0005-0000-0000-000029010000}"/>
    <cellStyle name="Title 2" xfId="297" xr:uid="{00000000-0005-0000-0000-00002A010000}"/>
    <cellStyle name="Título 2" xfId="298" xr:uid="{00000000-0005-0000-0000-00002B010000}"/>
    <cellStyle name="Total 2" xfId="299" xr:uid="{00000000-0005-0000-0000-00002C010000}"/>
    <cellStyle name="Total 3" xfId="300" xr:uid="{00000000-0005-0000-0000-00002D010000}"/>
    <cellStyle name="Total 4" xfId="301" xr:uid="{00000000-0005-0000-0000-00002E010000}"/>
    <cellStyle name="Verificar Célula 2" xfId="302" xr:uid="{00000000-0005-0000-0000-00002F010000}"/>
    <cellStyle name="Warning Text 2" xfId="303" xr:uid="{00000000-0005-0000-0000-000030010000}"/>
    <cellStyle name="ZeilenID" xfId="23" xr:uid="{00000000-0005-0000-0000-000031010000}"/>
  </cellStyles>
  <dxfs count="0"/>
  <tableStyles count="0" defaultTableStyle="TableStyleMedium2" defaultPivotStyle="PivotStyleLight16"/>
  <colors>
    <mruColors>
      <color rgb="FF575756"/>
      <color rgb="FFBFBFBF"/>
      <color rgb="FFD1005D"/>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153866</xdr:colOff>
      <xdr:row>0</xdr:row>
      <xdr:rowOff>90122</xdr:rowOff>
    </xdr:from>
    <xdr:to>
      <xdr:col>2</xdr:col>
      <xdr:colOff>668656</xdr:colOff>
      <xdr:row>5</xdr:row>
      <xdr:rowOff>66774</xdr:rowOff>
    </xdr:to>
    <xdr:pic>
      <xdr:nvPicPr>
        <xdr:cNvPr id="2" name="Imagem 1">
          <a:extLst>
            <a:ext uri="{FF2B5EF4-FFF2-40B4-BE49-F238E27FC236}">
              <a16:creationId xmlns:a16="http://schemas.microsoft.com/office/drawing/2014/main" id="{65779DD0-A6D3-49B6-8132-9B5F4DCCE5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866" y="90122"/>
          <a:ext cx="2093742" cy="69102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48</xdr:row>
      <xdr:rowOff>0</xdr:rowOff>
    </xdr:from>
    <xdr:to>
      <xdr:col>7</xdr:col>
      <xdr:colOff>879358</xdr:colOff>
      <xdr:row>69</xdr:row>
      <xdr:rowOff>58616</xdr:rowOff>
    </xdr:to>
    <xdr:sp macro="" textlink="">
      <xdr:nvSpPr>
        <xdr:cNvPr id="2" name="Text 16">
          <a:extLst>
            <a:ext uri="{FF2B5EF4-FFF2-40B4-BE49-F238E27FC236}">
              <a16:creationId xmlns:a16="http://schemas.microsoft.com/office/drawing/2014/main" id="{FECBEA0E-CEE4-46F2-B218-E5608F1246CD}"/>
            </a:ext>
          </a:extLst>
        </xdr:cNvPr>
        <xdr:cNvSpPr txBox="1">
          <a:spLocks noChangeArrowheads="1"/>
        </xdr:cNvSpPr>
      </xdr:nvSpPr>
      <xdr:spPr bwMode="auto">
        <a:xfrm>
          <a:off x="847725" y="14820900"/>
          <a:ext cx="10061458" cy="4059116"/>
        </a:xfrm>
        <a:prstGeom prst="rect">
          <a:avLst/>
        </a:prstGeom>
        <a:solidFill>
          <a:srgbClr val="FFFFFF"/>
        </a:solidFill>
        <a:ln w="1">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De acordo com a metodologia da EBA, no final do primeiro semestre de 2020, o total de ativos onerados representa 17% do ativo total de balanço do Grupo. O crédito a clientes onerado representa 88%, enquanto que os títulos de divida representam 8%.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Os ativos onerados estão, na sua maioria, relacionados com operações de financiamento do Grupo – nomeadamente junto do BCE - através da emissão de obrigações hipotecárias e de programas de securitização. Os tipos de ativos utilizados como colateral destas operações de financiamento são diferentes carteiras de créditos sobre clientes que suportam programas de securitização e de emissões de obrigações hipotecárias, colocadas fora do Grupo ou destinadas a reforçar a </a:t>
          </a:r>
          <a:r>
            <a:rPr kumimoji="0" lang="pt-PT" sz="900" b="0" i="1" u="none" strike="noStrike" kern="0" cap="none" spc="0" normalizeH="0" baseline="0" noProof="0">
              <a:ln>
                <a:noFill/>
              </a:ln>
              <a:solidFill>
                <a:srgbClr val="575756"/>
              </a:solidFill>
              <a:effectLst/>
              <a:uLnTx/>
              <a:uFillTx/>
              <a:latin typeface="FocoMbcp"/>
              <a:ea typeface="+mn-ea"/>
              <a:cs typeface="Times New Roman" pitchFamily="18" charset="0"/>
            </a:rPr>
            <a:t>pool</a:t>
          </a: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 de colateral junto do BCE. Outra parte da colateralização de operações de financiamento junto do Banco Europeu de Investimento, é levada a cabo com dívida soberana elegível junto de bancos centrais, em conjunto com dívida emitida por empresas do setor público empresarial.</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Em 30 de junho de 2020, os Outros ativos: Outros, no montante de Euros 7.194.055.000, apesar de não onerados, estão na sua maioria afetos à atividade do Grupo, nomeadamente, a: investimentos em associadas e filiais, imobilizado corpóreo e propriedades de investimento, imobilizado incorpóreo, ativos associados a derivados e impostos correntes e diferidos.</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O Grupo BCP apresenta em 30 de junho de 2020 um programa de obrigações hipotecárias no montante de Euros 12,5 mil milhões (“Programa BCP”) com Euros 10,2 mil milhões de obrigações emitidas. O Programa BCP é garantido por uma carteira de Euros 11,8 mil milhões de créditos à habitação, correspondendo a uma sobrecolateralização (“OC”) de 15,7% e que está acima do nível mínimo de 14% atualmente exigido pelas agências de </a:t>
          </a:r>
          <a:r>
            <a:rPr kumimoji="0" lang="pt-PT" sz="900" b="0" i="1" u="none" strike="noStrike" kern="0" cap="none" spc="0" normalizeH="0" baseline="0" noProof="0">
              <a:ln>
                <a:noFill/>
              </a:ln>
              <a:solidFill>
                <a:srgbClr val="575756"/>
              </a:solidFill>
              <a:effectLst/>
              <a:uLnTx/>
              <a:uFillTx/>
              <a:latin typeface="FocoMbcp"/>
              <a:ea typeface="+mn-ea"/>
              <a:cs typeface="Times New Roman" pitchFamily="18" charset="0"/>
            </a:rPr>
            <a:t>rating</a:t>
          </a: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A legislação portuguesa de obrigações hipotecárias (“Lei OH”) confere aos seus detentores um recurso duplo, ou seja, sobre a entidade emitente e sobre a carteira de créditos afeta ao Programa a qual, em conjunto com outros ativos, constituem um património autónomo sobre o qual os respetivos obrigacionistas detêm um privilégio creditório especial. A Lei OH assegura que este património autónomo fica segregado de qualquer eventual massa falida futura, para benefício dos detentores de obrigações hipotecárias, gozando estes de precedência sobre quaisquer outros credores da entidade emitente, sobrepondo-se a Lei OH, desta forma e nesta medida, à lei geral de insolvência e recuperação aplicável. As operações de crédito à habitação que estão incluídas no referido património autónomo estão sujeitas a certos critérios de elegibilidade previstos na Lei OH, entre os quais terem um rácio LTV igual ou inferior a 80%, incumprimento máximo de 90 dias, e serem garantidos por hipotecas de primeiro grau (ou hipotecas de grau inferior, desde que conjuntamente com todas as precedentes) sobre imóveis localizados na União Europeia. A documentação do Programa do BCP limita a localização destes imóveis ao território nacional português.</a:t>
          </a:r>
        </a:p>
      </xdr:txBody>
    </xdr:sp>
    <xdr:clientData/>
  </xdr:twoCellAnchor>
  <xdr:twoCellAnchor>
    <xdr:from>
      <xdr:col>1</xdr:col>
      <xdr:colOff>0</xdr:colOff>
      <xdr:row>3</xdr:row>
      <xdr:rowOff>114300</xdr:rowOff>
    </xdr:from>
    <xdr:to>
      <xdr:col>8</xdr:col>
      <xdr:colOff>139976</xdr:colOff>
      <xdr:row>6</xdr:row>
      <xdr:rowOff>68873</xdr:rowOff>
    </xdr:to>
    <xdr:sp macro="" textlink="">
      <xdr:nvSpPr>
        <xdr:cNvPr id="3" name="TextBox 2">
          <a:extLst>
            <a:ext uri="{FF2B5EF4-FFF2-40B4-BE49-F238E27FC236}">
              <a16:creationId xmlns:a16="http://schemas.microsoft.com/office/drawing/2014/main" id="{B0877209-70FB-4869-A56C-BF64D79B9D67}"/>
            </a:ext>
          </a:extLst>
        </xdr:cNvPr>
        <xdr:cNvSpPr txBox="1"/>
      </xdr:nvSpPr>
      <xdr:spPr>
        <a:xfrm>
          <a:off x="847725" y="685800"/>
          <a:ext cx="10369826" cy="526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pt-PT" sz="900" b="0">
              <a:solidFill>
                <a:srgbClr val="575756"/>
              </a:solidFill>
              <a:effectLst/>
              <a:latin typeface="FocoMbcp" panose="020B0504050202020203" pitchFamily="34" charset="0"/>
              <a:ea typeface="+mn-ea"/>
              <a:cs typeface="+mn-cs"/>
            </a:rPr>
            <a:t>No âmbito da orientação da Autoridade Bancária Europeia relativa à divulgação de ativos onerados e ativos não onerados, tendo em consideração a recomendação efetuada pelo Comité Europeu do Risco Sistémico, apresenta-se a seguinte informação de acordo com </a:t>
          </a:r>
          <a:r>
            <a:rPr lang="pt-PT" sz="900" b="0" baseline="0">
              <a:solidFill>
                <a:srgbClr val="575756"/>
              </a:solidFill>
              <a:effectLst/>
              <a:latin typeface="FocoMbcp" panose="020B0504050202020203" pitchFamily="34" charset="0"/>
              <a:ea typeface="+mn-ea"/>
              <a:cs typeface="+mn-cs"/>
            </a:rPr>
            <a:t>o </a:t>
          </a:r>
          <a:r>
            <a:rPr lang="pt-PT" sz="900" b="0" i="0" baseline="0">
              <a:solidFill>
                <a:srgbClr val="575756"/>
              </a:solidFill>
              <a:effectLst/>
              <a:latin typeface="FocoMbcp" panose="020B0504050202020203" pitchFamily="34" charset="0"/>
              <a:ea typeface="+mn-ea"/>
              <a:cs typeface="+mn-cs"/>
            </a:rPr>
            <a:t>REGULAMENTO DELEGADO (UE) 2017/2295 DA COMISSÃO de 4 de setembro de 2017 que complementa o Regulamento (UE) n.º 575/2013 do Parlamento Europeu e do Conselho no que diz respeito às normas técnicas de regulamentação para a divulgação de ativos onerados e não onerados</a:t>
          </a:r>
          <a:r>
            <a:rPr lang="pt-PT" sz="900" b="0">
              <a:solidFill>
                <a:srgbClr val="575756"/>
              </a:solidFill>
              <a:effectLst/>
              <a:latin typeface="FocoMbcp" panose="020B0504050202020203" pitchFamily="34" charset="0"/>
              <a:ea typeface="+mn-ea"/>
              <a:cs typeface="+mn-cs"/>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pttpgbl4.bcpcorp.net\Global4\5012370_DCIG\DCIG\Susana%20Vasconcelos\Relat&#243;rios\2016\dezembro%202016\Modelo%20Custos%20e%20Reporte%20-%20201612_vs_20170221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CTB\5012370_DCIG\Trabalho\Data2018%2009\Relatorios%20Oficiais\Relat&#243;rio%20Grupo%20BCP%2030%20de%20setembro%20de%202018_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supostos"/>
      <sheetName val="Nota Pensões 201612"/>
      <sheetName val="Carteira FP_BCP_201612"/>
      <sheetName val="Lançamentos 201612"/>
      <sheetName val="dctb 201612"/>
      <sheetName val="Auxiliar Contabilidade 201612"/>
      <sheetName val="Accounting 201612"/>
      <sheetName val="DADOS 2016"/>
      <sheetName val="Split G&amp;L 2013"/>
      <sheetName val="Apoio BdP"/>
      <sheetName val="Evolução G&amp;L"/>
      <sheetName val="Split G&amp;L 2015"/>
      <sheetName val="Split G&amp;L 2016"/>
      <sheetName val="Amort G&amp;L"/>
      <sheetName val="Assumptions &amp; Data"/>
      <sheetName val="Nota Pensões 201606"/>
      <sheetName val="Auxiliar Contabilidade 2016"/>
      <sheetName val="Lançamentos 2016"/>
      <sheetName val="Carteira FP_BCP_201606"/>
      <sheetName val="Lançamentos 201606"/>
      <sheetName val="dctb 201606"/>
      <sheetName val="Auxiliar Contabilidade 201606"/>
      <sheetName val="Accounting 201606"/>
      <sheetName val="Carteira FP_BCP_201512"/>
      <sheetName val="Nota Pensões 201512"/>
      <sheetName val="Auxiliar Contabilidade 201512"/>
      <sheetName val="Lançamentos 201512"/>
      <sheetName val="Accounting 201512"/>
      <sheetName val="dctb 201512"/>
      <sheetName val="DADOS 2015 - FUNDO"/>
      <sheetName val="DADOS 2015 - EXTRA-FUNDO"/>
      <sheetName val="Nota Pensões 201506"/>
      <sheetName val="201506 - Carteira FP_BCP"/>
      <sheetName val="Accounting 201506"/>
      <sheetName val="Auxiliar Contabilidade 201506"/>
      <sheetName val="Lançamentos 201506"/>
      <sheetName val="dctb 201506"/>
      <sheetName val="ER 201512 F&amp;C"/>
      <sheetName val="Sensibilidades 2016"/>
      <sheetName val="Sensibilidades 2015"/>
      <sheetName val="Sensibilidades 2014"/>
      <sheetName val="Sensibilidades 2013"/>
      <sheetName val="Nota Pensões 2014"/>
      <sheetName val="Nota Pensões 201312"/>
      <sheetName val="Nota Pensões 201212"/>
      <sheetName val="G&amp;L - 2014"/>
      <sheetName val="Custos Benefícios Reforma 2014"/>
      <sheetName val="Custo PA e PP 2014"/>
      <sheetName val="DADOS 2014 - FUNDO"/>
      <sheetName val="DADOS 2014 - EXTRA-FUNDO"/>
      <sheetName val="Custo Benefícios Reforma 201412"/>
      <sheetName val="Auxiliar Contabilidade 2014"/>
      <sheetName val="Lançamentos 2014"/>
      <sheetName val="dctb 2014"/>
      <sheetName val="G&amp;L - 201406"/>
      <sheetName val="Custos Benefícios Reforma 20146"/>
      <sheetName val="Custo PA e PP 201412"/>
      <sheetName val="Custo PA e PP 201406"/>
      <sheetName val="Custo PA e PP 2013"/>
      <sheetName val="DADOS 2013 - FUNDO"/>
      <sheetName val="DADOS 2013 - EXTRA-FUNDO"/>
      <sheetName val="SM - Situação Especial 2013"/>
      <sheetName val="N4 AVISO12_2001"/>
      <sheetName val="Custos Prémio Antiguidade 1306"/>
      <sheetName val="Custos Prémio Antiguidade 2013"/>
      <sheetName val="G&amp;L - 2013"/>
      <sheetName val="G&amp;L - 2012"/>
      <sheetName val="ER 2013 F&amp;C"/>
      <sheetName val="BdP Quadro 2-Responsab. e Fundo"/>
      <sheetName val="G&amp;L - 2011"/>
      <sheetName val="G&amp;L - 2010"/>
      <sheetName val="G&amp;L - 2009"/>
      <sheetName val="G&amp;L - 2008"/>
      <sheetName val="G&amp;L - 2007"/>
      <sheetName val="Custos Benefícios Reforma 2013"/>
      <sheetName val="Custos Reforma 201312"/>
      <sheetName val="Custos Reforma 201306"/>
      <sheetName val="Custos Benefícios Reforma 2012"/>
      <sheetName val="SM - Situação Especial 201206"/>
      <sheetName val="DADOS 2012 - FUNDO"/>
      <sheetName val="DADOS 2012 - EXTRA-FUNDO"/>
      <sheetName val="201206 - Activos Financeiros"/>
      <sheetName val="Curtailments Liabilities"/>
      <sheetName val="N12 AVISO12_2001"/>
      <sheetName val="Custos Benefícios Reforma 2011"/>
      <sheetName val="DADOS 2011 - FUNDO 1112"/>
      <sheetName val="DADOS 2011 - EXTRA-FUNDO 1112"/>
      <sheetName val="DADOS 2011 - FUNDO 1106"/>
      <sheetName val="DADOS 2011 - EXTRA-FUNDO 1106"/>
      <sheetName val="Custos Benefícios Reforma 2010"/>
      <sheetName val="DADOS 2010 - FUNDO 1012"/>
      <sheetName val="DADOS 2010 - EXTRA-FUNDO 1012"/>
      <sheetName val="DADOS 2010 - FUNDO 1006"/>
      <sheetName val="DADOS 2010 - EXTRA-FUNDO 1006"/>
      <sheetName val="Custos Benefícios Reforma 09"/>
      <sheetName val="DADOS 2009 - FUNDO 0912"/>
      <sheetName val="DADOS 2009 - EXTRA-FUNDO 0912"/>
      <sheetName val="DADOS 2009 - FUNDO 0906"/>
      <sheetName val="DADOS 2009 - EXTRA-FUNDO 0906"/>
      <sheetName val="Custos Benefícios Reforma 08"/>
      <sheetName val="DADOS 2008 - FUNDO"/>
      <sheetName val="DADOS 2008 - EXTRA-FUNDO"/>
      <sheetName val="Custos com Pensões 2007"/>
      <sheetName val="DADOS 2007 - FUNDO"/>
      <sheetName val="DADOS 2007 - EXTRA-FUNDO"/>
      <sheetName val="G_P Actuariais Totais 2006"/>
      <sheetName val="G_P Fin Fundo 2006"/>
      <sheetName val="G_P não Fin Extra Fundo 2006"/>
      <sheetName val="G_P não Fin Fundo 2006"/>
      <sheetName val="Custos com Pensões 2006"/>
      <sheetName val="Custos Prémio Antiguidade 2012"/>
      <sheetName val="Custos Prémio Antiguidade 1112"/>
      <sheetName val="Custos Prémio Antiguidade 1012"/>
      <sheetName val="Custos Prémio Antiguidade 1006"/>
      <sheetName val="Custos Prémio Antiguidade 0912"/>
      <sheetName val="Custos Prémio Antiguidade 08"/>
      <sheetName val="Custos Prémio Antiguidade 2007"/>
      <sheetName val="Custos Prémio Antiguidade 2006"/>
      <sheetName val="201412 - Carteira FP_BCP"/>
      <sheetName val="201312 - Carteira FP_BCP"/>
      <sheetName val="201212 - Carteira FP_BCP"/>
      <sheetName val="DADOS 2006 - FUNDO"/>
      <sheetName val="DADOS 2006 - EXTRA-FUNDO"/>
      <sheetName val="DADOS 2005 - FUNDO"/>
      <sheetName val="DADOS 2005 - EXTRA-F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M3">
            <v>1000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tura"/>
      <sheetName val="Plano"/>
      <sheetName val="Notas Automáticas"/>
      <sheetName val="DR's Sintese IAS CONS - Ver. PT"/>
      <sheetName val="DR's Sintese IAS CONS - Ver Tri"/>
      <sheetName val="OCI"/>
      <sheetName val="OCI TRIM"/>
      <sheetName val="BS's Sintese IAS CONS - Ver PT"/>
      <sheetName val="Mapa 'CX FL' FIN CONS - Ver. PT"/>
      <sheetName val="Rec. 'Equity' - Versão PT"/>
      <sheetName val="Nota 1 - Pág. seg. Ver PT"/>
      <sheetName val="Notas 2 a 17 - Versão PT"/>
      <sheetName val="Notas 18 a 26 - Versão PT"/>
      <sheetName val="Notas 27 a 47 FIN - Versão PT"/>
      <sheetName val="Notas 48 - 50AVersão PT"/>
      <sheetName val="Notas 50B FIN - Versão PT"/>
      <sheetName val="Nota 50C - 51A Versão PT"/>
      <sheetName val="Nota 51B - Versão PT"/>
      <sheetName val="Nota 51C - Versão PT"/>
      <sheetName val="Nota 51D Versão PT"/>
      <sheetName val="Nota 52A Versão PT"/>
      <sheetName val="Nota 52B PT"/>
      <sheetName val="Nota 52C-55 Versão PT"/>
      <sheetName val="Nota 56 e 57 A Versão PT "/>
      <sheetName val="Nota 57 B PT "/>
      <sheetName val="Nota 57 C PT"/>
      <sheetName val="Nota 58 Versão PT"/>
      <sheetName val="Relatório BP"/>
      <sheetName val="Relatório Read CMVM"/>
      <sheetName val="Income Statement - GB"/>
      <sheetName val="Income Statement Quarter - GB"/>
      <sheetName val="Comprehensive income"/>
      <sheetName val="Comprehensive income - Quarter"/>
      <sheetName val="Balance - GB"/>
      <sheetName val="Mapa 'Cash Flow' FIN - GB"/>
      <sheetName val="Rec. Sit. Líq. - GB"/>
      <sheetName val="Note 1 - Pág. seg.  GB"/>
      <sheetName val="Notes 2 to 17 - GB"/>
      <sheetName val="Notes 18 to 26 - GB"/>
      <sheetName val="Notes 27 to 47 - GB"/>
      <sheetName val="Notes 48 - 50A GB"/>
      <sheetName val="Note 50B - GB"/>
      <sheetName val="Note 50C- 51A GB"/>
      <sheetName val="Note 51B - GB"/>
      <sheetName val="Note 51C - GB"/>
      <sheetName val="Notes 51D- GB "/>
      <sheetName val="Notes 52A GB"/>
      <sheetName val="Nota 52B GB"/>
      <sheetName val="Notes 52C-55 GB"/>
      <sheetName val="Notes 56-57 A GB"/>
      <sheetName val="Nota 57 B GB"/>
      <sheetName val="Nota 57 C GB"/>
      <sheetName val="Note 58GB"/>
      <sheetName val="Dem's CONS Release - PT"/>
      <sheetName val="Dem's CONS Release - GB"/>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50">
          <cell r="G7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7A687-E145-464B-81D6-021C639DC1B8}">
  <sheetPr>
    <tabColor rgb="FFD1005D"/>
    <pageSetUpPr fitToPage="1"/>
  </sheetPr>
  <dimension ref="A1:N59"/>
  <sheetViews>
    <sheetView showGridLines="0" zoomScaleNormal="100" workbookViewId="0"/>
  </sheetViews>
  <sheetFormatPr defaultRowHeight="11.25"/>
  <cols>
    <col min="1" max="1" width="3.7109375" style="742" customWidth="1"/>
    <col min="2" max="2" width="20" style="742" customWidth="1"/>
    <col min="3" max="3" width="90.7109375" style="742" customWidth="1"/>
    <col min="4" max="4" width="3.7109375" style="742" customWidth="1"/>
    <col min="5" max="5" width="15.7109375" style="742" customWidth="1"/>
    <col min="6" max="6" width="90.7109375" style="742" customWidth="1"/>
    <col min="7" max="16384" width="9.140625" style="742"/>
  </cols>
  <sheetData>
    <row r="1" spans="1:8">
      <c r="A1" s="657"/>
      <c r="B1" s="657"/>
      <c r="C1" s="657"/>
      <c r="D1" s="657"/>
    </row>
    <row r="2" spans="1:8">
      <c r="A2" s="657"/>
      <c r="B2" s="657"/>
      <c r="C2" s="657"/>
      <c r="D2" s="657"/>
    </row>
    <row r="3" spans="1:8">
      <c r="A3" s="657"/>
      <c r="B3" s="657"/>
      <c r="C3" s="657"/>
      <c r="D3" s="657"/>
    </row>
    <row r="4" spans="1:8">
      <c r="A4" s="657"/>
      <c r="B4" s="657"/>
      <c r="C4" s="657"/>
      <c r="D4" s="657"/>
    </row>
    <row r="5" spans="1:8">
      <c r="A5" s="657"/>
      <c r="B5" s="657"/>
      <c r="C5" s="657"/>
      <c r="D5" s="657"/>
    </row>
    <row r="6" spans="1:8">
      <c r="A6" s="657"/>
      <c r="B6" s="657"/>
      <c r="C6" s="657"/>
      <c r="D6" s="657"/>
    </row>
    <row r="7" spans="1:8" ht="27.75">
      <c r="A7" s="657"/>
      <c r="B7" s="756" t="s">
        <v>1005</v>
      </c>
      <c r="C7" s="756"/>
      <c r="D7" s="776"/>
      <c r="E7" s="777"/>
      <c r="F7" s="777"/>
    </row>
    <row r="8" spans="1:8" ht="15">
      <c r="A8" s="657"/>
      <c r="B8" s="1045" t="s">
        <v>997</v>
      </c>
      <c r="C8" s="1045"/>
      <c r="D8" s="657"/>
    </row>
    <row r="9" spans="1:8">
      <c r="A9" s="657"/>
      <c r="B9" s="657"/>
      <c r="C9" s="657"/>
      <c r="D9" s="657"/>
    </row>
    <row r="10" spans="1:8" ht="36" customHeight="1">
      <c r="A10" s="657"/>
      <c r="B10" s="1046" t="s">
        <v>998</v>
      </c>
      <c r="C10" s="1046"/>
      <c r="D10" s="657"/>
      <c r="E10" s="1046" t="s">
        <v>999</v>
      </c>
      <c r="F10" s="1046"/>
    </row>
    <row r="11" spans="1:8" ht="20.100000000000001" customHeight="1">
      <c r="A11" s="744"/>
      <c r="B11" s="747" t="s">
        <v>237</v>
      </c>
      <c r="C11" s="755" t="s">
        <v>238</v>
      </c>
      <c r="D11" s="743"/>
      <c r="E11" s="747" t="s">
        <v>804</v>
      </c>
      <c r="F11" s="755" t="s">
        <v>802</v>
      </c>
    </row>
    <row r="12" spans="1:8" ht="20.100000000000001" customHeight="1">
      <c r="A12" s="744"/>
      <c r="B12" s="747" t="s">
        <v>984</v>
      </c>
      <c r="C12" s="755" t="s">
        <v>985</v>
      </c>
      <c r="D12" s="743"/>
      <c r="E12" s="747" t="s">
        <v>806</v>
      </c>
      <c r="F12" s="755" t="s">
        <v>823</v>
      </c>
    </row>
    <row r="13" spans="1:8" ht="20.100000000000001" customHeight="1">
      <c r="A13" s="744"/>
      <c r="B13" s="747" t="s">
        <v>986</v>
      </c>
      <c r="C13" s="755" t="s">
        <v>987</v>
      </c>
      <c r="D13" s="743"/>
      <c r="E13" s="747" t="s">
        <v>837</v>
      </c>
      <c r="F13" s="755" t="s">
        <v>836</v>
      </c>
    </row>
    <row r="14" spans="1:8" ht="20.100000000000001" customHeight="1">
      <c r="A14" s="744"/>
      <c r="B14" s="747" t="s">
        <v>284</v>
      </c>
      <c r="C14" s="755" t="s">
        <v>285</v>
      </c>
      <c r="D14" s="745"/>
      <c r="E14" s="747" t="s">
        <v>860</v>
      </c>
      <c r="F14" s="755" t="s">
        <v>861</v>
      </c>
      <c r="G14" s="746"/>
      <c r="H14" s="746"/>
    </row>
    <row r="15" spans="1:8" ht="20.100000000000001" customHeight="1">
      <c r="A15" s="744"/>
      <c r="B15" s="747" t="s">
        <v>322</v>
      </c>
      <c r="C15" s="755" t="s">
        <v>323</v>
      </c>
      <c r="E15"/>
      <c r="F15"/>
    </row>
    <row r="16" spans="1:8" ht="20.100000000000001" customHeight="1">
      <c r="A16" s="744"/>
      <c r="B16" s="747" t="s">
        <v>332</v>
      </c>
      <c r="C16" s="755" t="s">
        <v>333</v>
      </c>
      <c r="E16" s="1046" t="s">
        <v>1057</v>
      </c>
      <c r="F16" s="1046"/>
    </row>
    <row r="17" spans="1:14" ht="20.100000000000001" customHeight="1">
      <c r="A17" s="744"/>
      <c r="B17" s="747" t="s">
        <v>558</v>
      </c>
      <c r="C17" s="755" t="s">
        <v>534</v>
      </c>
      <c r="E17" s="1042" t="s">
        <v>804</v>
      </c>
      <c r="F17" s="755" t="s">
        <v>1058</v>
      </c>
    </row>
    <row r="18" spans="1:14" ht="20.100000000000001" customHeight="1">
      <c r="A18" s="744"/>
      <c r="B18" s="747" t="s">
        <v>868</v>
      </c>
      <c r="C18" s="755" t="s">
        <v>546</v>
      </c>
      <c r="E18" s="1042" t="s">
        <v>805</v>
      </c>
      <c r="F18" s="755" t="s">
        <v>1043</v>
      </c>
    </row>
    <row r="19" spans="1:14" ht="20.100000000000001" customHeight="1">
      <c r="A19" s="744"/>
      <c r="B19" s="747" t="s">
        <v>559</v>
      </c>
      <c r="C19" s="755" t="s">
        <v>552</v>
      </c>
      <c r="E19" s="1042" t="s">
        <v>806</v>
      </c>
      <c r="F19" s="755" t="s">
        <v>1052</v>
      </c>
    </row>
    <row r="20" spans="1:14" ht="20.100000000000001" customHeight="1">
      <c r="A20" s="744"/>
      <c r="B20" s="747" t="s">
        <v>336</v>
      </c>
      <c r="C20" s="755" t="s">
        <v>337</v>
      </c>
    </row>
    <row r="21" spans="1:14" ht="20.100000000000001" customHeight="1">
      <c r="A21" s="744"/>
      <c r="B21" s="747" t="s">
        <v>345</v>
      </c>
      <c r="C21" s="755" t="s">
        <v>702</v>
      </c>
      <c r="D21" s="745"/>
      <c r="E21" s="1047" t="s">
        <v>1002</v>
      </c>
      <c r="F21" s="1047"/>
      <c r="G21" s="746"/>
      <c r="H21" s="746"/>
    </row>
    <row r="22" spans="1:14" ht="20.100000000000001" customHeight="1">
      <c r="A22" s="744"/>
      <c r="B22" s="747" t="s">
        <v>989</v>
      </c>
      <c r="C22" s="755" t="s">
        <v>990</v>
      </c>
      <c r="D22" s="745"/>
      <c r="E22" s="1043" t="s">
        <v>229</v>
      </c>
      <c r="F22" s="1044"/>
      <c r="G22" s="746"/>
      <c r="H22" s="746"/>
    </row>
    <row r="23" spans="1:14" ht="20.100000000000001" customHeight="1">
      <c r="A23" s="744"/>
      <c r="B23" s="747" t="s">
        <v>991</v>
      </c>
      <c r="C23" s="755" t="s">
        <v>992</v>
      </c>
      <c r="D23" s="743"/>
      <c r="E23" s="1043" t="s">
        <v>776</v>
      </c>
      <c r="F23" s="1044"/>
    </row>
    <row r="24" spans="1:14" ht="20.100000000000001" customHeight="1">
      <c r="A24" s="744"/>
      <c r="B24" s="747" t="s">
        <v>378</v>
      </c>
      <c r="C24" s="755" t="s">
        <v>379</v>
      </c>
      <c r="D24" s="743"/>
      <c r="E24" s="1043" t="s">
        <v>1000</v>
      </c>
      <c r="F24" s="1044"/>
      <c r="G24" s="748"/>
      <c r="H24" s="748"/>
      <c r="I24" s="748"/>
    </row>
    <row r="25" spans="1:14" ht="20.100000000000001" customHeight="1">
      <c r="A25" s="744"/>
      <c r="B25" s="747" t="s">
        <v>516</v>
      </c>
      <c r="C25" s="755" t="s">
        <v>517</v>
      </c>
      <c r="D25" s="743"/>
      <c r="E25" s="1043" t="s">
        <v>988</v>
      </c>
      <c r="F25" s="1044"/>
    </row>
    <row r="26" spans="1:14" ht="20.100000000000001" customHeight="1">
      <c r="A26" s="744"/>
      <c r="B26" s="747" t="s">
        <v>472</v>
      </c>
      <c r="C26" s="755" t="s">
        <v>473</v>
      </c>
      <c r="D26" s="743"/>
      <c r="E26" s="1043" t="s">
        <v>669</v>
      </c>
      <c r="F26" s="1044"/>
    </row>
    <row r="27" spans="1:14" ht="20.100000000000001" customHeight="1">
      <c r="A27" s="744"/>
      <c r="B27" s="747" t="s">
        <v>481</v>
      </c>
      <c r="C27" s="755" t="s">
        <v>482</v>
      </c>
      <c r="D27" s="749"/>
      <c r="E27" s="1043" t="s">
        <v>233</v>
      </c>
      <c r="F27" s="1044"/>
    </row>
    <row r="28" spans="1:14" ht="20.100000000000001" customHeight="1">
      <c r="A28" s="744"/>
      <c r="B28" s="747" t="s">
        <v>389</v>
      </c>
      <c r="C28" s="755" t="s">
        <v>390</v>
      </c>
      <c r="D28" s="749"/>
      <c r="E28" s="1043" t="s">
        <v>1001</v>
      </c>
      <c r="F28" s="1044"/>
    </row>
    <row r="29" spans="1:14" ht="20.100000000000001" customHeight="1">
      <c r="A29" s="744"/>
      <c r="B29" s="747" t="s">
        <v>574</v>
      </c>
      <c r="C29" s="755" t="s">
        <v>993</v>
      </c>
      <c r="D29" s="750"/>
      <c r="E29" s="1043" t="s">
        <v>757</v>
      </c>
      <c r="F29" s="1044"/>
    </row>
    <row r="30" spans="1:14" ht="20.100000000000001" customHeight="1">
      <c r="A30" s="744"/>
      <c r="B30" s="747" t="s">
        <v>574</v>
      </c>
      <c r="C30" s="755" t="s">
        <v>994</v>
      </c>
      <c r="D30" s="750"/>
      <c r="E30" s="754"/>
      <c r="F30" s="748"/>
    </row>
    <row r="31" spans="1:14" ht="20.100000000000001" customHeight="1">
      <c r="A31" s="744"/>
      <c r="B31" s="747" t="s">
        <v>496</v>
      </c>
      <c r="C31" s="755" t="s">
        <v>497</v>
      </c>
      <c r="D31" s="750"/>
      <c r="G31" s="748"/>
    </row>
    <row r="32" spans="1:14" ht="20.100000000000001" customHeight="1">
      <c r="A32" s="744"/>
      <c r="B32" s="747" t="s">
        <v>506</v>
      </c>
      <c r="C32" s="755" t="s">
        <v>507</v>
      </c>
      <c r="D32" s="750"/>
      <c r="G32" s="748"/>
      <c r="H32" s="748"/>
      <c r="I32" s="748"/>
      <c r="J32" s="748"/>
      <c r="K32" s="748"/>
      <c r="L32" s="748"/>
      <c r="M32" s="748"/>
      <c r="N32" s="748"/>
    </row>
    <row r="33" spans="1:14" ht="20.100000000000001" customHeight="1">
      <c r="A33" s="744"/>
      <c r="B33" s="747" t="s">
        <v>403</v>
      </c>
      <c r="C33" s="755" t="s">
        <v>404</v>
      </c>
      <c r="D33" s="749"/>
      <c r="G33" s="748"/>
      <c r="H33" s="748"/>
      <c r="I33" s="748"/>
      <c r="J33" s="748"/>
      <c r="K33" s="748"/>
      <c r="L33" s="748"/>
      <c r="M33" s="748"/>
      <c r="N33" s="748"/>
    </row>
    <row r="34" spans="1:14" ht="20.100000000000001" customHeight="1">
      <c r="A34" s="744"/>
      <c r="B34" s="747" t="s">
        <v>416</v>
      </c>
      <c r="C34" s="755" t="s">
        <v>417</v>
      </c>
      <c r="D34" s="749"/>
    </row>
    <row r="35" spans="1:14" ht="20.100000000000001" customHeight="1">
      <c r="A35" s="744"/>
      <c r="B35" s="747" t="s">
        <v>428</v>
      </c>
      <c r="C35" s="755" t="s">
        <v>429</v>
      </c>
      <c r="D35" s="750"/>
      <c r="E35" s="750"/>
      <c r="F35" s="748"/>
    </row>
    <row r="36" spans="1:14" ht="20.100000000000001" customHeight="1">
      <c r="A36" s="744"/>
      <c r="B36" s="747" t="s">
        <v>444</v>
      </c>
      <c r="C36" s="755" t="s">
        <v>445</v>
      </c>
      <c r="D36" s="752"/>
      <c r="E36" s="750"/>
    </row>
    <row r="37" spans="1:14" ht="20.100000000000001" customHeight="1">
      <c r="A37" s="744"/>
      <c r="B37" s="747" t="s">
        <v>459</v>
      </c>
      <c r="C37" s="755" t="s">
        <v>460</v>
      </c>
      <c r="D37" s="750"/>
      <c r="E37" s="751"/>
      <c r="G37" s="746"/>
      <c r="H37" s="746"/>
      <c r="I37" s="746"/>
      <c r="J37" s="746"/>
    </row>
    <row r="38" spans="1:14" ht="20.100000000000001" customHeight="1">
      <c r="A38" s="744"/>
      <c r="B38" s="747" t="s">
        <v>995</v>
      </c>
      <c r="C38" s="755" t="s">
        <v>1003</v>
      </c>
      <c r="D38" s="750"/>
      <c r="E38" s="750"/>
      <c r="F38" s="657"/>
      <c r="G38" s="748"/>
      <c r="H38" s="748"/>
    </row>
    <row r="39" spans="1:14" ht="20.100000000000001" customHeight="1">
      <c r="A39" s="744"/>
      <c r="B39" s="747" t="s">
        <v>996</v>
      </c>
      <c r="C39" s="755" t="s">
        <v>1004</v>
      </c>
      <c r="D39" s="750"/>
      <c r="E39" s="750"/>
      <c r="F39" s="657"/>
      <c r="G39" s="748"/>
      <c r="H39" s="748"/>
    </row>
    <row r="40" spans="1:14" ht="20.100000000000001" customHeight="1">
      <c r="A40" s="657"/>
      <c r="B40" s="657"/>
      <c r="C40" s="748"/>
      <c r="D40" s="750"/>
      <c r="E40" s="751"/>
      <c r="F40" s="657"/>
    </row>
    <row r="41" spans="1:14" ht="20.100000000000001" customHeight="1">
      <c r="A41" s="657"/>
      <c r="B41" s="657"/>
      <c r="C41" s="748"/>
      <c r="D41" s="750"/>
      <c r="E41" s="751"/>
      <c r="F41" s="657"/>
      <c r="G41" s="748"/>
      <c r="H41" s="748"/>
      <c r="I41" s="748"/>
      <c r="J41" s="748"/>
      <c r="K41" s="748"/>
    </row>
    <row r="42" spans="1:14" ht="20.100000000000001" customHeight="1">
      <c r="A42" s="657"/>
      <c r="B42" s="657"/>
      <c r="C42" s="748"/>
      <c r="D42" s="753"/>
      <c r="E42" s="751"/>
      <c r="F42" s="657"/>
      <c r="G42" s="748"/>
      <c r="H42" s="748"/>
      <c r="I42" s="748"/>
      <c r="J42" s="748"/>
      <c r="K42" s="748"/>
    </row>
    <row r="43" spans="1:14" ht="20.100000000000001" customHeight="1">
      <c r="A43" s="657"/>
      <c r="B43" s="657"/>
      <c r="C43" s="748"/>
      <c r="D43" s="753"/>
      <c r="E43" s="750"/>
      <c r="F43" s="657"/>
    </row>
    <row r="44" spans="1:14" ht="20.100000000000001" customHeight="1">
      <c r="A44" s="657"/>
      <c r="B44" s="657"/>
      <c r="C44" s="748"/>
      <c r="D44" s="749"/>
      <c r="E44" s="750"/>
    </row>
    <row r="45" spans="1:14" ht="20.100000000000001" customHeight="1">
      <c r="A45" s="657"/>
      <c r="B45" s="657"/>
      <c r="C45" s="748"/>
      <c r="D45" s="750"/>
      <c r="E45" s="751"/>
    </row>
    <row r="46" spans="1:14" ht="20.100000000000001" customHeight="1">
      <c r="D46" s="750"/>
      <c r="E46" s="751"/>
      <c r="G46" s="748"/>
    </row>
    <row r="47" spans="1:14" ht="20.100000000000001" customHeight="1">
      <c r="D47" s="750"/>
      <c r="E47" s="750"/>
      <c r="G47" s="748"/>
    </row>
    <row r="48" spans="1:14" ht="20.100000000000001" customHeight="1">
      <c r="D48" s="750"/>
      <c r="E48" s="750"/>
    </row>
    <row r="49" spans="1:8" ht="20.100000000000001" customHeight="1">
      <c r="D49" s="750"/>
      <c r="E49" s="751"/>
    </row>
    <row r="50" spans="1:8" ht="20.100000000000001" customHeight="1">
      <c r="D50" s="750"/>
      <c r="E50" s="751"/>
      <c r="G50" s="748"/>
      <c r="H50" s="748"/>
    </row>
    <row r="51" spans="1:8" ht="24.75" customHeight="1">
      <c r="D51" s="749"/>
      <c r="E51" s="657"/>
      <c r="G51" s="748"/>
      <c r="H51" s="748"/>
    </row>
    <row r="52" spans="1:8" ht="20.100000000000001" customHeight="1">
      <c r="D52" s="749"/>
      <c r="E52" s="657"/>
    </row>
    <row r="53" spans="1:8" ht="20.100000000000001" customHeight="1">
      <c r="D53" s="657"/>
      <c r="E53" s="657"/>
    </row>
    <row r="54" spans="1:8" s="657" customFormat="1" ht="24.95" customHeight="1">
      <c r="A54" s="742"/>
      <c r="B54" s="742"/>
      <c r="C54" s="742"/>
      <c r="F54" s="742"/>
    </row>
    <row r="55" spans="1:8" s="657" customFormat="1" ht="24.95" customHeight="1">
      <c r="A55" s="742"/>
      <c r="B55" s="742"/>
      <c r="C55" s="742"/>
      <c r="F55" s="742"/>
    </row>
    <row r="56" spans="1:8" s="657" customFormat="1" ht="24.95" customHeight="1">
      <c r="A56" s="742"/>
      <c r="B56" s="742"/>
      <c r="C56" s="742"/>
      <c r="F56" s="742"/>
    </row>
    <row r="57" spans="1:8" s="657" customFormat="1" ht="24.95" customHeight="1">
      <c r="E57" s="742"/>
      <c r="F57" s="742"/>
    </row>
    <row r="58" spans="1:8" s="657" customFormat="1" ht="24.95" customHeight="1">
      <c r="A58" s="742"/>
      <c r="B58" s="742"/>
      <c r="C58" s="742"/>
      <c r="E58" s="742"/>
      <c r="F58" s="742"/>
    </row>
    <row r="59" spans="1:8" s="657" customFormat="1" ht="24.95" customHeight="1">
      <c r="A59" s="742"/>
      <c r="B59" s="742"/>
      <c r="C59" s="742"/>
      <c r="D59" s="742"/>
      <c r="E59" s="742"/>
      <c r="F59" s="742"/>
    </row>
  </sheetData>
  <sheetProtection formatCells="0" formatColumns="0" formatRows="0" insertColumns="0" insertRows="0" insertHyperlinks="0" deleteColumns="0" deleteRows="0"/>
  <mergeCells count="13">
    <mergeCell ref="E27:F27"/>
    <mergeCell ref="B8:C8"/>
    <mergeCell ref="B10:C10"/>
    <mergeCell ref="E28:F28"/>
    <mergeCell ref="E29:F29"/>
    <mergeCell ref="E22:F22"/>
    <mergeCell ref="E23:F23"/>
    <mergeCell ref="E24:F24"/>
    <mergeCell ref="E16:F16"/>
    <mergeCell ref="E10:F10"/>
    <mergeCell ref="E21:F21"/>
    <mergeCell ref="E25:F25"/>
    <mergeCell ref="E26:F26"/>
  </mergeCells>
  <hyperlinks>
    <hyperlink ref="B11" location="'M4 GL 2016 11'!B2" display="Modelo 4 - EU OV1" xr:uid="{689F91E4-B1B8-4462-822B-95F196395F54}"/>
    <hyperlink ref="C11" location="'M4 GL 2016 11'!B2" display="Visão geral dos ativos ponderados pelo risco (RWA)" xr:uid="{6B00B9EA-81B0-4B47-8E92-FD3A84AEA03A}"/>
    <hyperlink ref="B12" location="'M5-I GL 2016 11'!B2" display="Modelo 5 - EU CR10 (I)" xr:uid="{37953F80-E42C-4D35-8209-18AECB334D58}"/>
    <hyperlink ref="C12" location="'M5-I GL 2016 11'!B2" display="IRB - Empréstimos especializados" xr:uid="{E9807BF1-5D88-4868-BB37-35CCC9915394}"/>
    <hyperlink ref="B13" location="'M5-II GL 2016 11'!B2" display="Modelo 5 - EU CR10 (II)" xr:uid="{373DEED6-A86C-483F-9F17-CFD320C5625E}"/>
    <hyperlink ref="C13" location="'M5-II GL 2016 11'!B2" display="IRB - Ações" xr:uid="{3EE2FEB1-1761-4973-8E90-052B1952AB5E}"/>
    <hyperlink ref="B14" location="'M11 GL 2016 11'!B2" display="Modelo 11 - EU CR1-A" xr:uid="{F66F4181-EE0E-4C63-AE5F-9941146C875B}"/>
    <hyperlink ref="C14" location="'M11 GL 2016 11'!B2" display="Qualidade de crédito das posições em risco por classe de risco e instrumento" xr:uid="{7A904DE7-FD38-4A08-9424-0E146D2F470B}"/>
    <hyperlink ref="B15" location="'M12 GL 2016 11'!B2" display="Modelo 12 - EU CR1-B" xr:uid="{4D08E56D-EE89-458B-90DB-B96E159EC8E6}"/>
    <hyperlink ref="C15" location="'M12 GL 2016 11'!B2" display="Qualidade de crédito das posições em risco por setor ou tipo de contraparte" xr:uid="{02C30AB6-E5C8-4DDE-94AE-5A2E6766A6A0}"/>
    <hyperlink ref="B16" location="'M13 GL 2016 11'!B2" display="Modelo 13 - EU CR1-C" xr:uid="{F2A8DBDB-04CB-458D-AF4D-CDCED9EDABE0}"/>
    <hyperlink ref="C16" location="'M13 GL 2016 11'!B2" display="Qualidade de crédito das posições em risco por zona geográfica" xr:uid="{DEE1BB58-082E-41AF-B22F-6CD537F4F520}"/>
    <hyperlink ref="B17" location="'M16 GL 2016 11'!B2" display="Modelo 16 - EU CR2-A" xr:uid="{3323F908-D09C-4691-A514-0519F2641E34}"/>
    <hyperlink ref="C17" location="'M16 GL 2016 11'!B2" display="Variações no conjunto dos ajustamentos para o risco específico e geral do crédito" xr:uid="{C732A88E-BEA2-4643-B01F-FB51AD951CD7}"/>
    <hyperlink ref="B18" location="'M17 GL 2016 11'!B2" display="Modelo 17 - EU CR2-B" xr:uid="{5AFB6A3D-2937-405D-859A-BA45DF85EE06}"/>
    <hyperlink ref="C18" location="'M17 GL 2016 11'!B2" display="Variações no conjunto dos empréstimos e títulos de dívida em situação de incumprimento ou imparidade" xr:uid="{F5AE6AF2-A03F-4573-9688-EBAB47406824}"/>
    <hyperlink ref="B19" location="'M18 GL 2016 11'!B2" display="Modelo 18 - EU CR3" xr:uid="{72207FEF-43DD-45C2-BAAB-3B7F7590D1F6}"/>
    <hyperlink ref="C19" location="'M18 GL 2016 11'!B2" display="Técnicas de CRM - Visão Geral" xr:uid="{BF78E6A0-3547-42F5-8C54-488E9CBBF54A}"/>
    <hyperlink ref="B20" location="'M19 GL 2016 11'!B2" display="Modelo 19 - EU CR4" xr:uid="{4B86EB91-8C38-40F9-8FEF-24930B4B8DB5}"/>
    <hyperlink ref="C20" location="'M19 GL 2016 11'!B2" display="Método Padrão - Posições em risco de crédito e efeitos CRM" xr:uid="{6D96C526-5118-44C8-8BA1-F1A7324797B0}"/>
    <hyperlink ref="B21" location="'M20 GL 2016 11'!B2" display="Modelo 20 - EU CR5" xr:uid="{B265F8AF-3F97-421E-A0EA-91E506CCB4C5}"/>
    <hyperlink ref="C21" location="'M20 GL 2016 11'!B2" display="Método Padrão - Exposições e ponderadores por classes de risco regulamentares" xr:uid="{F81B27CF-FE37-4B33-9C25-E476FFE267D5}"/>
    <hyperlink ref="B22" location="'M21-I GL 2016 11'!B2" display="Modelo 21 - EU CR6 (I)" xr:uid="{67594135-0140-4927-9865-CEBADB0A7A53}"/>
    <hyperlink ref="C22" location="'M21-I GL 2016 11'!B2" display="Método IRB - Posições em risco de cédito por classes de risco e intervalo de PD - EMPRESAS" xr:uid="{E995E9E3-C900-45C0-ACBD-9124D0AF1CB2}"/>
    <hyperlink ref="B23" location="'M21-II GL 2016 11'!B2" display="Modelo 21 - EU CR6 (II)" xr:uid="{E8269BDE-610E-4F81-BAA2-24ECC819BA26}"/>
    <hyperlink ref="C23" location="'M21-II GL 2016 11'!B2" display="Método IRB - Posições em risco de cédito por classes de risco e intervalo de PD - RETALHO" xr:uid="{951BCDFE-2473-4E8E-8911-CEA7D7EF5AFF}"/>
    <hyperlink ref="B24" location="'M23 GL 2016 11'!B2" display="Modelo 23 - EU CR8" xr:uid="{1E4B9760-85FC-48DA-A9CB-CC82D826BDD1}"/>
    <hyperlink ref="C24" location="'M23 GL 2016 11'!B2" display="Declarações de fluxos de RWA para o risco de crédito de acordo com o método IRB" xr:uid="{AD5D6024-7E18-4275-9ACF-8A74B0667635}"/>
    <hyperlink ref="B25" location="'M25 GL 2016 11'!B2" display="Modelo 25 - EU CCR1" xr:uid="{FC01C7E0-DA8C-4918-936C-D714E3AF466B}"/>
    <hyperlink ref="C25" location="'M25 GL 2016 11'!B2" display="Análise de exposição a CCR por método" xr:uid="{B70CEDF2-BA73-40C1-812A-9364B35B8FBC}"/>
    <hyperlink ref="B26" location="'M26 GL 2016 11'!B2" display="Modelo 26 - EU CCR2" xr:uid="{FB3D403A-2576-491A-928F-233BE5D369EE}"/>
    <hyperlink ref="C26" location="'M26 GL 2016 11'!B2" display="Requisito de fundos próprios para risco de CVA" xr:uid="{52558DF2-8260-49B5-B579-7989437B9903}"/>
    <hyperlink ref="B27" location="'M27 GL 2016 11'!B2" display="Modelo 27 - EU CCR8" xr:uid="{7486783C-A4B1-414A-BCEC-BD224C166238}"/>
    <hyperlink ref="C27" location="'M27 GL 2016 11'!B2" display="Posições em risco sobre CCP" xr:uid="{BCDA07B0-A9E7-4F9A-A978-A8D3F5801703}"/>
    <hyperlink ref="B28" location="'M28 GL 2016 11'!B2" display="Modelo 28 - EU CCR3" xr:uid="{E8CA8F2E-781F-411D-8C86-058A611AFC63}"/>
    <hyperlink ref="C28" location="'M28 GL 2016 11'!B2" display="Método Padrão - exposições a CCR por carteiras e risco regulamentares" xr:uid="{29AAE5DB-CFF1-4C46-B5DB-0162EBBD8332}"/>
    <hyperlink ref="B29" location="'M29-I GL 2016 11'!B2" display="Modelo 29 - EU CCR4" xr:uid="{24A2B251-B74B-4E19-BF4E-E197A5A204A0}"/>
    <hyperlink ref="C29" location="'M29-I GL 2016 11'!B2" display="Método IRB - exposições a CCR por carteira e escala de PD - EMPRESAS" xr:uid="{FF5AEC19-F8AA-4D1E-85DC-DBA8701DF86B}"/>
    <hyperlink ref="B30" location="'M29-II GL 2016 11'!B2" display="Modelo 29 - EU CCR4" xr:uid="{6F24E373-0BC8-4777-96A1-30BE245518C2}"/>
    <hyperlink ref="C30" location="'M29-II GL 2016 11'!B2" display="Método IRB - exposições a CCR por carteira e escala de PD - RETALHO" xr:uid="{74EDF3DE-9F6A-43FA-98B0-1E10BD01F623}"/>
    <hyperlink ref="B31" location="'M31 GL 2016 11'!B2" display="Modelo 31 - EU CCR5-A" xr:uid="{7F362691-9251-45E8-AA69-369AA3D07059}"/>
    <hyperlink ref="C31" location="'M31 GL 2016 11'!B2" display="Método IRB - Impacto da compensação e cauções detidas nos valores das posições em risco" xr:uid="{FD41937A-2E9E-492D-93DB-191F7CBD2CB6}"/>
    <hyperlink ref="B32" location="'M32 GL 2016 11'!B2" display="Modelo 32 - EU CCR5-B" xr:uid="{D4CB7C7C-2206-49A4-BDE0-96A1ECDAEFA6}"/>
    <hyperlink ref="C32" location="'M32 GL 2016 11'!B2" display="Composição de cauções para exposições a CCR" xr:uid="{F1F5DE7E-84D5-49AA-8C19-69008B740226}"/>
    <hyperlink ref="B33" location="'M33 GL 2016 11'!B2" display="Modelo 33 - EU CCR6" xr:uid="{50E98273-0D45-4FF4-BA6A-048654F9D0F0}"/>
    <hyperlink ref="C33" location="'M33 GL 2016 11'!B2" display="Posições em risco sobre derivados de crédito" xr:uid="{02B199C2-17F9-47EB-BCE1-1B09B72F96B5}"/>
    <hyperlink ref="B34" location="'M34 GL 2016 11'!B2" display="Modelo 34 - EU MR1" xr:uid="{EF98E95A-C923-48DD-8077-F4415C25EEE0}"/>
    <hyperlink ref="C34" location="'M34 GL 2016 11'!B2" display="Risco de mercado de acordo com o método padrão" xr:uid="{6A22424C-C42E-4E2C-9D9B-30F74ECA0D44}"/>
    <hyperlink ref="B35" location="'M35 GL 2016 11'!B2" display="Modelo 35 - EU MR2-A" xr:uid="{26620CB3-EF96-40C3-B0AE-B21F50698BA6}"/>
    <hyperlink ref="C35" location="'M35 GL 2016 11'!B2" display="Risco de mercado de acordo com o IMA" xr:uid="{28DEFE58-3A15-4CC8-9F7B-03366953709A}"/>
    <hyperlink ref="B36" location="'M36 GL 2016 11'!B2" display="Modelo 36 - EU MR2-B" xr:uid="{9636FD5B-EB88-4F94-910D-4AE94BD395EF}"/>
    <hyperlink ref="C36" location="'M36 GL 2016 11'!B2" display="Declarações de fluxos de RWA para os riscos de mercado de acordo com o método IMA" xr:uid="{F0EA6509-5F8D-452E-ABEE-7A428399149D}"/>
    <hyperlink ref="B37" location="'M37 GL 2016 11'!B2" display="Modelo 37 - EU MR3" xr:uid="{008FF75A-0391-423A-ABC5-459AE307D5D9}"/>
    <hyperlink ref="C37" location="'M37 GL 2016 11'!B2" display="Valores IMA para carteira de negociação" xr:uid="{A8C1CC97-4A33-4199-848E-3E728E8071B3}"/>
    <hyperlink ref="B38" location="'M38-I GL 2016 11 '!B2" display="Modelo 38 - EU MR4 (I)" xr:uid="{39C36AE8-8173-49B6-B6F4-8EFA0E11B4C4}"/>
    <hyperlink ref="C38" location="'M38-I GL 2016 11 '!B2" display="Backtest sobre a carteira de negociação de portugal - Resultados hipotéticos" xr:uid="{092AA390-B5F8-4C74-B50B-6BEFDC25F5B2}"/>
    <hyperlink ref="B39" location="'M38-II GL 2016 11'!B2" display="Modelo 38 - EU MR4 (II)" xr:uid="{95A67062-ED39-4AFE-B266-DC5B8CB6AAF2}"/>
    <hyperlink ref="C39" location="'M38-II GL 2016 11'!B2" display="Backtest sobre a carteira de negociação de portugal - Resultados reais" xr:uid="{999F84DA-01FA-44BB-A0BC-1E2630DE683A}"/>
    <hyperlink ref="E11" location="'M1 GL 2018 10'!B2" display="Modelo 1 - EU LI1 (I)" xr:uid="{F1C75930-38D5-4E47-8F0F-20F71B078F75}"/>
    <hyperlink ref="F11" location="'M1 GL 2018 10'!B2" display="Diferenças entre os âmbitos da consolidação contabilística e regulamentar" xr:uid="{8EF7A1E0-DF4D-4528-8905-6A91EB210C7B}"/>
    <hyperlink ref="E12" location="'M3 GL 2018 10'!B2" display="Modelo 2 - EU LI2" xr:uid="{8DC1CBF8-050D-4EDA-BEFD-8AAA1BECDAD9}"/>
    <hyperlink ref="F12" location="'M3 GL 2018 10'!B2" display="Qualidade de crédito das exposições produtivas e não produtivas por dias em atraso" xr:uid="{B26BC99E-118F-42F4-A2A3-14948C5A1EC0}"/>
    <hyperlink ref="E13" location="'M4 GL 2018 10'!B2" display="Modelo 4" xr:uid="{E18113A2-0E3D-45EB-A280-D9B99C065F64}"/>
    <hyperlink ref="F13" location="'M4 GL 2018 10'!B2" display="Exposições produtivas e não produtivas e respetivas provisões" xr:uid="{7999D012-DF69-4931-86CA-B56585FF0E6C}"/>
    <hyperlink ref="E14" location="'M9 GL 2018 10'!B2" display="Modelo 9" xr:uid="{2DF1F003-A2F4-4D84-9CEB-F69B94190786}"/>
    <hyperlink ref="F14" location="'M9 GL 2018 10'!B2" display="Garantias obtidas por tomada de posse e processos de execução " xr:uid="{165E27F6-54AB-4948-A685-D15311B9B5C0}"/>
    <hyperlink ref="E22:F22" location="'Rácios de capital'!B2" display="Rácios de capital e resumo dos seus principais componentes" xr:uid="{CEB445EA-E309-4828-8798-8172257098E1}"/>
    <hyperlink ref="E23:F23" location="'Capital contab vs regulament'!B2" display="Reconciliação entre o capital contabilístico e regulamentar" xr:uid="{9E612122-B58C-4320-B5C1-4449D3810403}"/>
    <hyperlink ref="E24:F24" location="'Rácio alavancagem'!B2" display="Rácio de alavancagem em 31 de dezembro de 2019  (Modelo de divulgação do rácio de alavancagem)" xr:uid="{DB0B0DF2-01CF-49D6-A289-AD3424899805}"/>
    <hyperlink ref="E25:F25" location="LCR!B2" display="Divulgação dos níveis e componentes do LCR" xr:uid="{2AC19EC6-856D-4BE2-BBCE-BB538B0028C1}"/>
    <hyperlink ref="E26:F26" location="'Ativos onerados'!B2" display="Ativos onerados" xr:uid="{0B17D84B-4BB8-4BAF-8623-E8BFACE09895}"/>
    <hyperlink ref="E27:F27" location="'Impacto IFRS9'!B2" display="Divulgação uniforme do regime transitório para reduzir o impacto da IFRS 9" xr:uid="{2C68C451-15F6-429C-A5BE-306D7C205971}"/>
    <hyperlink ref="E28:F28" location="'Mod divulg. FP'!B2" display="Fundos próprios em 31 de dezembro de 2018 (Modelo de divulgação dos fundos próprios)" xr:uid="{18255135-F39A-4A78-9B4A-C7FB1DB66159}"/>
    <hyperlink ref="E29:F29" location="'Carat. instrumentos de FP'!B2" display="Principais características dos instrumentos de fundos próprios" xr:uid="{29022B82-9D64-48B7-914E-D6102FC68BF5}"/>
    <hyperlink ref="E17:F17" location="'M1 GL 2020 07'!A1" display="Informações sobre os empréstimos e adiantamentos objeto de moratórias legislativas e não legislativas" xr:uid="{873D8951-32BE-43C9-B88E-90F02E13D339}"/>
    <hyperlink ref="E18:F18" location="'M2 GL 2020 07'!A1" display="Repartição dos empréstimos e adiantamentos objeto de moratórias legislativas e não legislativas por prazo residual das moratórias" xr:uid="{623F6E4A-6983-4BC7-8D01-20EC5C650E02}"/>
    <hyperlink ref="E19:F19" location="'M3 GL 2020 07'!A1" display="Informações sobre novos empréstimos e adiantamentos concedidos ao abrigo de novos sistemas de garantia pública introduzidos em resposta à crise da COVID-19" xr:uid="{05E3097B-5822-47A8-8BB6-E204A9F64ED9}"/>
    <hyperlink ref="F17" location="'M1 GL 2020 07'!A1" display="Informações sobre os empréstimos e adiantamentos objeto de moratórias legislativas e não legislativas" xr:uid="{5A5F162B-99CA-4115-85A8-8059CDA19E25}"/>
    <hyperlink ref="F18" location="'M2 GL 2020 07'!A1" display="Repartição dos empréstimos e adiantamentos objeto de moratórias legislativas e não legislativas por prazo residual das moratórias" xr:uid="{529E90D8-9059-44BE-984B-4AC6806300AC}"/>
    <hyperlink ref="F19" location="'M3 GL 2020 07'!A1" display="Informações sobre novos empréstimos e adiantamentos concedidos ao abrigo de novos sistemas de garantia pública introduzidos em resposta à crise da COVID-19" xr:uid="{467F8C23-5780-43D3-8306-DFE217DDF5A2}"/>
  </hyperlinks>
  <pageMargins left="0.70866141732283472" right="0.70866141732283472" top="0.74803149606299213" bottom="0.74803149606299213" header="0.31496062992125984" footer="0.31496062992125984"/>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1005D"/>
  </sheetPr>
  <dimension ref="B2:O28"/>
  <sheetViews>
    <sheetView showGridLines="0" showZeros="0" zoomScaleNormal="100" workbookViewId="0">
      <selection activeCell="O6" sqref="O6"/>
    </sheetView>
  </sheetViews>
  <sheetFormatPr defaultRowHeight="15" customHeight="1"/>
  <cols>
    <col min="1" max="1" width="12.7109375" style="134" customWidth="1"/>
    <col min="2" max="2" width="33.85546875" style="134" customWidth="1"/>
    <col min="3" max="7" width="15.7109375" style="134" customWidth="1"/>
    <col min="8" max="8" width="5.7109375" style="134" customWidth="1"/>
    <col min="9" max="13" width="15.7109375" style="134" customWidth="1"/>
    <col min="14" max="14" width="12.7109375" style="134" customWidth="1"/>
    <col min="15" max="15" width="14.7109375" style="134" customWidth="1"/>
    <col min="16" max="16384" width="9.140625" style="134"/>
  </cols>
  <sheetData>
    <row r="2" spans="2:15" ht="15" customHeight="1">
      <c r="B2" s="548" t="s">
        <v>559</v>
      </c>
      <c r="C2" s="548"/>
      <c r="D2" s="579" t="s">
        <v>849</v>
      </c>
    </row>
    <row r="3" spans="2:15" ht="15" customHeight="1">
      <c r="B3" s="281" t="s">
        <v>552</v>
      </c>
    </row>
    <row r="4" spans="2:15" ht="15" customHeight="1">
      <c r="B4" s="467" t="s">
        <v>0</v>
      </c>
      <c r="C4" s="467"/>
      <c r="M4" s="348"/>
    </row>
    <row r="5" spans="2:15" ht="15" customHeight="1">
      <c r="B5" s="459"/>
      <c r="C5" s="459"/>
      <c r="M5" s="443"/>
    </row>
    <row r="6" spans="2:15" ht="15" customHeight="1">
      <c r="C6" s="1066" t="s">
        <v>1008</v>
      </c>
      <c r="D6" s="1066"/>
      <c r="E6" s="1066"/>
      <c r="F6" s="1066"/>
      <c r="G6" s="1066"/>
      <c r="I6" s="1066" t="s">
        <v>863</v>
      </c>
      <c r="J6" s="1066"/>
      <c r="K6" s="1066"/>
      <c r="L6" s="1066"/>
      <c r="M6" s="1066"/>
      <c r="O6" s="740" t="s">
        <v>575</v>
      </c>
    </row>
    <row r="7" spans="2:15" s="349" customFormat="1" ht="15" customHeight="1">
      <c r="C7" s="447" t="s">
        <v>286</v>
      </c>
      <c r="D7" s="447" t="s">
        <v>287</v>
      </c>
      <c r="E7" s="447" t="s">
        <v>288</v>
      </c>
      <c r="F7" s="447" t="s">
        <v>289</v>
      </c>
      <c r="G7" s="447" t="s">
        <v>290</v>
      </c>
      <c r="I7" s="447" t="s">
        <v>286</v>
      </c>
      <c r="J7" s="447" t="s">
        <v>287</v>
      </c>
      <c r="K7" s="447" t="s">
        <v>288</v>
      </c>
      <c r="L7" s="447" t="s">
        <v>289</v>
      </c>
      <c r="M7" s="447" t="s">
        <v>290</v>
      </c>
    </row>
    <row r="8" spans="2:15" ht="45" customHeight="1">
      <c r="B8" s="185" t="s">
        <v>705</v>
      </c>
      <c r="C8" s="350" t="s">
        <v>703</v>
      </c>
      <c r="D8" s="350" t="s">
        <v>704</v>
      </c>
      <c r="E8" s="350" t="s">
        <v>553</v>
      </c>
      <c r="F8" s="350" t="s">
        <v>554</v>
      </c>
      <c r="G8" s="350" t="s">
        <v>555</v>
      </c>
      <c r="I8" s="350" t="s">
        <v>703</v>
      </c>
      <c r="J8" s="350" t="s">
        <v>704</v>
      </c>
      <c r="K8" s="350" t="s">
        <v>553</v>
      </c>
      <c r="L8" s="350" t="s">
        <v>554</v>
      </c>
      <c r="M8" s="350" t="s">
        <v>555</v>
      </c>
    </row>
    <row r="9" spans="2:15" ht="20.100000000000001" customHeight="1">
      <c r="B9" s="77" t="s">
        <v>556</v>
      </c>
      <c r="C9" s="676">
        <v>13811249.846705772</v>
      </c>
      <c r="D9" s="676">
        <v>38869761.331874229</v>
      </c>
      <c r="E9" s="676">
        <v>32716168.217559211</v>
      </c>
      <c r="F9" s="676">
        <v>6153593.114315019</v>
      </c>
      <c r="G9" s="676"/>
      <c r="I9" s="676">
        <v>13631380.628214218</v>
      </c>
      <c r="J9" s="676">
        <v>37475263.678525798</v>
      </c>
      <c r="K9" s="676">
        <v>33066686.673080198</v>
      </c>
      <c r="L9" s="676">
        <v>4408577.0054455921</v>
      </c>
      <c r="M9" s="676">
        <v>0</v>
      </c>
    </row>
    <row r="10" spans="2:15" ht="20.100000000000001" customHeight="1">
      <c r="B10" s="87" t="s">
        <v>557</v>
      </c>
      <c r="C10" s="677">
        <v>19270306.572984837</v>
      </c>
      <c r="D10" s="677">
        <v>1011044.9725051651</v>
      </c>
      <c r="E10" s="677">
        <v>638379.44122999988</v>
      </c>
      <c r="F10" s="677">
        <v>372665.53127516527</v>
      </c>
      <c r="G10" s="677"/>
      <c r="I10" s="677">
        <v>16780376.473362569</v>
      </c>
      <c r="J10" s="677">
        <v>999569.4320217896</v>
      </c>
      <c r="K10" s="677">
        <v>685087.11926800956</v>
      </c>
      <c r="L10" s="677">
        <v>314482.31275377993</v>
      </c>
      <c r="M10" s="677">
        <v>0</v>
      </c>
    </row>
    <row r="11" spans="2:15" ht="20.100000000000001" customHeight="1">
      <c r="B11" s="187" t="s">
        <v>533</v>
      </c>
      <c r="C11" s="678">
        <v>33081556.419690609</v>
      </c>
      <c r="D11" s="678">
        <v>39880806.304379396</v>
      </c>
      <c r="E11" s="678">
        <v>33354547.65878921</v>
      </c>
      <c r="F11" s="678">
        <v>6526258.6455901843</v>
      </c>
      <c r="G11" s="678"/>
      <c r="I11" s="678">
        <v>30411757.101576786</v>
      </c>
      <c r="J11" s="678">
        <v>38474833.110547587</v>
      </c>
      <c r="K11" s="678">
        <v>33751773.792348206</v>
      </c>
      <c r="L11" s="678">
        <v>4723059.3181993719</v>
      </c>
      <c r="M11" s="678">
        <v>0</v>
      </c>
    </row>
    <row r="12" spans="2:15" ht="20.100000000000001" customHeight="1" thickBot="1">
      <c r="B12" s="209" t="s">
        <v>706</v>
      </c>
      <c r="C12" s="679">
        <v>446457.12079834915</v>
      </c>
      <c r="D12" s="679">
        <v>1570058.542222586</v>
      </c>
      <c r="E12" s="679">
        <v>1363917.5964130568</v>
      </c>
      <c r="F12" s="679">
        <v>206140.94580952908</v>
      </c>
      <c r="G12" s="679"/>
      <c r="I12" s="679">
        <v>499721.38688881032</v>
      </c>
      <c r="J12" s="679">
        <v>1375314.1422767956</v>
      </c>
      <c r="K12" s="679">
        <v>1285694.7571435999</v>
      </c>
      <c r="L12" s="679">
        <v>89619.385133195698</v>
      </c>
      <c r="M12" s="679">
        <v>0</v>
      </c>
    </row>
    <row r="13" spans="2:15" ht="15" customHeight="1" thickTop="1">
      <c r="B13" s="126" t="s">
        <v>568</v>
      </c>
    </row>
    <row r="14" spans="2:15" ht="15" customHeight="1">
      <c r="M14"/>
    </row>
    <row r="15" spans="2:15" ht="15" customHeight="1">
      <c r="C15" s="126"/>
      <c r="D15" s="126"/>
      <c r="E15" s="126"/>
      <c r="M15"/>
    </row>
    <row r="16" spans="2:15" ht="15" customHeight="1">
      <c r="B16" s="126" t="s">
        <v>983</v>
      </c>
      <c r="C16"/>
      <c r="D16"/>
      <c r="E16"/>
      <c r="F16"/>
      <c r="G16"/>
      <c r="H16"/>
      <c r="I16"/>
      <c r="J16"/>
      <c r="K16"/>
      <c r="L16"/>
      <c r="M16"/>
      <c r="N16" s="483">
        <v>0</v>
      </c>
    </row>
    <row r="17" spans="3:14" ht="15" customHeight="1">
      <c r="C17"/>
      <c r="D17"/>
      <c r="E17"/>
      <c r="F17"/>
      <c r="G17"/>
      <c r="H17"/>
      <c r="I17"/>
      <c r="J17"/>
      <c r="K17"/>
      <c r="L17"/>
      <c r="M17"/>
      <c r="N17" s="483">
        <v>0</v>
      </c>
    </row>
    <row r="18" spans="3:14" ht="15" customHeight="1">
      <c r="C18"/>
      <c r="D18"/>
      <c r="E18"/>
      <c r="F18"/>
      <c r="G18"/>
      <c r="H18"/>
      <c r="I18"/>
      <c r="J18"/>
      <c r="K18"/>
      <c r="L18"/>
      <c r="M18"/>
      <c r="N18" s="483">
        <v>0</v>
      </c>
    </row>
    <row r="19" spans="3:14" ht="15" customHeight="1">
      <c r="C19"/>
      <c r="D19"/>
      <c r="E19"/>
      <c r="F19"/>
      <c r="G19"/>
      <c r="H19"/>
      <c r="I19"/>
      <c r="J19"/>
      <c r="K19"/>
      <c r="L19"/>
      <c r="M19"/>
      <c r="N19" s="483"/>
    </row>
    <row r="20" spans="3:14" ht="15" customHeight="1">
      <c r="C20"/>
      <c r="D20"/>
      <c r="E20"/>
      <c r="F20"/>
      <c r="G20"/>
      <c r="M20" s="134">
        <f t="shared" ref="M20" si="0">M11/1000</f>
        <v>0</v>
      </c>
    </row>
    <row r="21" spans="3:14" ht="15" customHeight="1">
      <c r="C21"/>
      <c r="D21"/>
      <c r="E21"/>
      <c r="F21"/>
      <c r="G21"/>
      <c r="M21" s="134">
        <f t="shared" ref="M21" si="1">M12/1000</f>
        <v>0</v>
      </c>
    </row>
    <row r="22" spans="3:14" ht="15" customHeight="1">
      <c r="C22"/>
      <c r="D22"/>
      <c r="E22"/>
      <c r="F22"/>
      <c r="G22"/>
      <c r="K22" s="134">
        <f t="shared" ref="K22:M22" si="2">K13/1000</f>
        <v>0</v>
      </c>
      <c r="L22" s="134">
        <f t="shared" si="2"/>
        <v>0</v>
      </c>
      <c r="M22" s="134">
        <f t="shared" si="2"/>
        <v>0</v>
      </c>
    </row>
    <row r="24" spans="3:14" ht="15" customHeight="1">
      <c r="C24" s="982"/>
      <c r="D24" s="982"/>
      <c r="E24" s="982"/>
      <c r="F24" s="982"/>
    </row>
    <row r="25" spans="3:14" ht="15" customHeight="1">
      <c r="C25" s="982"/>
      <c r="D25" s="982"/>
      <c r="E25" s="982"/>
      <c r="F25" s="982"/>
    </row>
    <row r="26" spans="3:14" ht="15" customHeight="1">
      <c r="C26" s="982"/>
      <c r="D26" s="982"/>
      <c r="E26" s="982"/>
      <c r="F26" s="982"/>
    </row>
    <row r="27" spans="3:14" ht="15" customHeight="1">
      <c r="C27" s="982"/>
      <c r="D27" s="982"/>
      <c r="E27" s="982"/>
      <c r="F27" s="982"/>
    </row>
    <row r="28" spans="3:14" ht="15" customHeight="1">
      <c r="C28" s="982"/>
      <c r="D28" s="982"/>
      <c r="E28" s="982"/>
      <c r="F28" s="982"/>
    </row>
  </sheetData>
  <mergeCells count="2">
    <mergeCell ref="C6:G6"/>
    <mergeCell ref="I6:M6"/>
  </mergeCells>
  <hyperlinks>
    <hyperlink ref="O6" location="Índice!A1" display="Back to the Index" xr:uid="{C4E0B5B5-1CFA-4072-A4E2-C9B660A7C33F}"/>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1005D"/>
  </sheetPr>
  <dimension ref="A1:K52"/>
  <sheetViews>
    <sheetView showGridLines="0" showZeros="0" zoomScaleNormal="100" workbookViewId="0">
      <selection activeCell="J5" sqref="J5"/>
    </sheetView>
  </sheetViews>
  <sheetFormatPr defaultRowHeight="12"/>
  <cols>
    <col min="1" max="1" width="12.7109375" style="2" customWidth="1"/>
    <col min="2" max="2" width="50.7109375" style="2" customWidth="1"/>
    <col min="3" max="8" width="15.7109375" style="2" customWidth="1"/>
    <col min="9" max="9" width="8.7109375" style="2" customWidth="1"/>
    <col min="10" max="10" width="16.7109375" style="2" customWidth="1"/>
    <col min="11" max="11" width="32.7109375" style="2" customWidth="1"/>
    <col min="12" max="16384" width="9.140625" style="2"/>
  </cols>
  <sheetData>
    <row r="1" spans="2:11" ht="15" customHeight="1"/>
    <row r="2" spans="2:11" ht="15" customHeight="1">
      <c r="B2" s="542" t="s">
        <v>336</v>
      </c>
      <c r="C2" s="542"/>
      <c r="D2" s="579" t="s">
        <v>849</v>
      </c>
    </row>
    <row r="3" spans="2:11" ht="15" customHeight="1">
      <c r="B3" s="1056" t="s">
        <v>337</v>
      </c>
      <c r="C3" s="1056"/>
    </row>
    <row r="4" spans="2:11" ht="15" customHeight="1">
      <c r="B4" s="467" t="s">
        <v>0</v>
      </c>
      <c r="C4" s="467"/>
      <c r="H4" s="348"/>
    </row>
    <row r="5" spans="2:11" ht="15" customHeight="1">
      <c r="C5" s="1057" t="s">
        <v>1008</v>
      </c>
      <c r="D5" s="1057"/>
      <c r="E5" s="1057"/>
      <c r="F5" s="1057"/>
      <c r="G5" s="1057"/>
      <c r="H5" s="1057"/>
      <c r="J5" s="740" t="s">
        <v>575</v>
      </c>
    </row>
    <row r="6" spans="2:11" s="190" customFormat="1" ht="15" customHeight="1">
      <c r="C6" s="447" t="s">
        <v>286</v>
      </c>
      <c r="D6" s="447" t="s">
        <v>287</v>
      </c>
      <c r="E6" s="447" t="s">
        <v>288</v>
      </c>
      <c r="F6" s="447" t="s">
        <v>289</v>
      </c>
      <c r="G6" s="447" t="s">
        <v>290</v>
      </c>
      <c r="H6" s="447" t="s">
        <v>291</v>
      </c>
    </row>
    <row r="7" spans="2:11" ht="24.95" customHeight="1">
      <c r="B7" s="120"/>
      <c r="C7" s="1063" t="s">
        <v>338</v>
      </c>
      <c r="D7" s="1063"/>
      <c r="E7" s="1063" t="s">
        <v>339</v>
      </c>
      <c r="F7" s="1063"/>
      <c r="G7" s="1063" t="s">
        <v>340</v>
      </c>
      <c r="H7" s="1063"/>
    </row>
    <row r="8" spans="2:11" ht="24.95" customHeight="1">
      <c r="B8" s="46"/>
      <c r="C8" s="89" t="s">
        <v>341</v>
      </c>
      <c r="D8" s="89" t="s">
        <v>342</v>
      </c>
      <c r="E8" s="89" t="s">
        <v>341</v>
      </c>
      <c r="F8" s="89" t="s">
        <v>342</v>
      </c>
      <c r="G8" s="90" t="s">
        <v>1</v>
      </c>
      <c r="H8" s="90" t="s">
        <v>343</v>
      </c>
    </row>
    <row r="9" spans="2:11" s="75" customFormat="1" ht="15" customHeight="1">
      <c r="B9" s="91" t="s">
        <v>302</v>
      </c>
      <c r="C9" s="612">
        <v>18503105.601</v>
      </c>
      <c r="D9" s="612">
        <v>353497.74242000002</v>
      </c>
      <c r="E9" s="612">
        <v>21419218.310990002</v>
      </c>
      <c r="F9" s="612">
        <v>180009.70465999999</v>
      </c>
      <c r="G9" s="612">
        <v>1474599.4269100002</v>
      </c>
      <c r="H9" s="616">
        <f>G9/(E9+F9)</f>
        <v>6.8270931990789679E-2</v>
      </c>
      <c r="J9"/>
    </row>
    <row r="10" spans="2:11" s="36" customFormat="1" ht="15" customHeight="1">
      <c r="B10" s="50" t="s">
        <v>309</v>
      </c>
      <c r="C10" s="612">
        <v>988303.59588000004</v>
      </c>
      <c r="D10" s="612">
        <v>141577.58177000002</v>
      </c>
      <c r="E10" s="612">
        <v>694395.94487999997</v>
      </c>
      <c r="F10" s="612">
        <v>7146.9672799999998</v>
      </c>
      <c r="G10" s="612">
        <v>140308.61109999998</v>
      </c>
      <c r="H10" s="616">
        <f t="shared" ref="H10:H23" si="0">G10/(E10+F10)</f>
        <v>0.20000004086421441</v>
      </c>
      <c r="J10"/>
    </row>
    <row r="11" spans="2:11" s="36" customFormat="1" ht="15" customHeight="1">
      <c r="B11" s="50" t="s">
        <v>310</v>
      </c>
      <c r="C11" s="612">
        <v>273076.71941000002</v>
      </c>
      <c r="D11" s="612">
        <v>32815.688869999998</v>
      </c>
      <c r="E11" s="612">
        <v>210924.43755</v>
      </c>
      <c r="F11" s="612">
        <v>5780.7749800000001</v>
      </c>
      <c r="G11" s="612">
        <v>201831.75675999999</v>
      </c>
      <c r="H11" s="616">
        <f t="shared" si="0"/>
        <v>0.93136549141409797</v>
      </c>
      <c r="J11"/>
      <c r="K11" s="75"/>
    </row>
    <row r="12" spans="2:11" ht="15" customHeight="1">
      <c r="B12" s="50" t="s">
        <v>311</v>
      </c>
      <c r="C12" s="612">
        <v>40856.468869999997</v>
      </c>
      <c r="D12" s="612">
        <v>0</v>
      </c>
      <c r="E12" s="612">
        <v>40856.468869999997</v>
      </c>
      <c r="F12" s="612">
        <v>0</v>
      </c>
      <c r="G12" s="612">
        <v>0</v>
      </c>
      <c r="H12" s="616">
        <f t="shared" si="0"/>
        <v>0</v>
      </c>
      <c r="I12" s="79"/>
      <c r="K12" s="75"/>
    </row>
    <row r="13" spans="2:11" ht="15" customHeight="1">
      <c r="B13" s="50" t="s">
        <v>312</v>
      </c>
      <c r="C13" s="612">
        <v>0</v>
      </c>
      <c r="D13" s="612">
        <v>0</v>
      </c>
      <c r="E13" s="612">
        <v>0</v>
      </c>
      <c r="F13" s="612">
        <v>0</v>
      </c>
      <c r="G13" s="612"/>
      <c r="H13" s="616"/>
      <c r="I13" s="80"/>
      <c r="K13" s="75"/>
    </row>
    <row r="14" spans="2:11" ht="15" customHeight="1">
      <c r="B14" s="50" t="s">
        <v>303</v>
      </c>
      <c r="C14" s="612">
        <v>1524968.2375</v>
      </c>
      <c r="D14" s="612">
        <v>893880.57246000005</v>
      </c>
      <c r="E14" s="612">
        <v>1525886.4899899999</v>
      </c>
      <c r="F14" s="612">
        <v>37444.69715</v>
      </c>
      <c r="G14" s="612">
        <v>444503.74345000001</v>
      </c>
      <c r="H14" s="616">
        <f t="shared" si="0"/>
        <v>0.28433114307863783</v>
      </c>
      <c r="I14" s="80"/>
      <c r="K14" s="75"/>
    </row>
    <row r="15" spans="2:11" ht="15" customHeight="1">
      <c r="B15" s="50" t="s">
        <v>304</v>
      </c>
      <c r="C15" s="612">
        <v>5522181.06886</v>
      </c>
      <c r="D15" s="612">
        <v>3741755.6270500002</v>
      </c>
      <c r="E15" s="612">
        <v>4819640.4053400001</v>
      </c>
      <c r="F15" s="612">
        <v>424715.57999</v>
      </c>
      <c r="G15" s="612">
        <v>4985787.1089399997</v>
      </c>
      <c r="H15" s="616">
        <f t="shared" si="0"/>
        <v>0.95069578092843166</v>
      </c>
      <c r="I15" s="79"/>
      <c r="K15" s="75"/>
    </row>
    <row r="16" spans="2:11" ht="15" customHeight="1">
      <c r="B16" s="50" t="s">
        <v>305</v>
      </c>
      <c r="C16" s="612">
        <v>5237895.97212</v>
      </c>
      <c r="D16" s="612">
        <v>488316.78967000003</v>
      </c>
      <c r="E16" s="612">
        <v>5121675.43016</v>
      </c>
      <c r="F16" s="612">
        <v>3684.9684600000001</v>
      </c>
      <c r="G16" s="612">
        <v>3738906.7891199999</v>
      </c>
      <c r="H16" s="616">
        <f t="shared" si="0"/>
        <v>0.72949148905249628</v>
      </c>
      <c r="I16" s="80"/>
      <c r="K16" s="75"/>
    </row>
    <row r="17" spans="1:11" ht="15" customHeight="1">
      <c r="B17" s="50" t="s">
        <v>313</v>
      </c>
      <c r="C17" s="612">
        <v>2098401.4448000002</v>
      </c>
      <c r="D17" s="612">
        <v>151279.65893000001</v>
      </c>
      <c r="E17" s="612">
        <v>2050459.92551</v>
      </c>
      <c r="F17" s="612">
        <v>55419.000090000001</v>
      </c>
      <c r="G17" s="612">
        <v>1078332.73618</v>
      </c>
      <c r="H17" s="616">
        <f t="shared" si="0"/>
        <v>0.51205827793388692</v>
      </c>
      <c r="I17" s="79"/>
      <c r="K17" s="75"/>
    </row>
    <row r="18" spans="1:11" ht="15" customHeight="1">
      <c r="B18" s="50" t="s">
        <v>314</v>
      </c>
      <c r="C18" s="612">
        <v>854007.60045999999</v>
      </c>
      <c r="D18" s="612">
        <v>62256.950270000001</v>
      </c>
      <c r="E18" s="612">
        <v>491659.92121</v>
      </c>
      <c r="F18" s="612">
        <v>12238.509980000001</v>
      </c>
      <c r="G18" s="612">
        <v>597410.42167000007</v>
      </c>
      <c r="H18" s="616">
        <f t="shared" si="0"/>
        <v>1.1855770621455666</v>
      </c>
      <c r="I18" s="78"/>
      <c r="K18" s="75"/>
    </row>
    <row r="19" spans="1:11" ht="15" customHeight="1">
      <c r="B19" s="50" t="s">
        <v>315</v>
      </c>
      <c r="C19" s="612">
        <v>1531.9951000000001</v>
      </c>
      <c r="D19" s="612">
        <v>8.6722099999999998</v>
      </c>
      <c r="E19" s="612">
        <v>1526.0739099999998</v>
      </c>
      <c r="F19" s="612">
        <v>0</v>
      </c>
      <c r="G19" s="612">
        <v>2289.11087</v>
      </c>
      <c r="H19" s="616">
        <f t="shared" si="0"/>
        <v>1.5000000032763814</v>
      </c>
      <c r="I19" s="78"/>
      <c r="K19" s="75"/>
    </row>
    <row r="20" spans="1:11" ht="15" customHeight="1">
      <c r="B20" s="50" t="s">
        <v>316</v>
      </c>
      <c r="C20" s="612">
        <v>0</v>
      </c>
      <c r="D20" s="612">
        <v>0</v>
      </c>
      <c r="E20" s="612">
        <v>0</v>
      </c>
      <c r="F20" s="612">
        <v>0</v>
      </c>
      <c r="G20" s="612">
        <v>0</v>
      </c>
      <c r="H20" s="616"/>
      <c r="I20" s="78"/>
      <c r="K20" s="75"/>
    </row>
    <row r="21" spans="1:11" s="6" customFormat="1" ht="15" customHeight="1">
      <c r="A21" s="2"/>
      <c r="B21" s="50" t="s">
        <v>317</v>
      </c>
      <c r="C21" s="612">
        <v>0</v>
      </c>
      <c r="D21" s="612">
        <v>0</v>
      </c>
      <c r="E21" s="612">
        <v>0</v>
      </c>
      <c r="F21" s="612">
        <v>0</v>
      </c>
      <c r="G21" s="612">
        <v>0</v>
      </c>
      <c r="H21" s="616"/>
      <c r="I21" s="78"/>
      <c r="J21" s="2"/>
      <c r="K21" s="75"/>
    </row>
    <row r="22" spans="1:11" s="6" customFormat="1" ht="15" customHeight="1">
      <c r="B22" s="50" t="s">
        <v>318</v>
      </c>
      <c r="C22" s="612">
        <v>108898.84514</v>
      </c>
      <c r="D22" s="612">
        <v>0</v>
      </c>
      <c r="E22" s="612">
        <v>108898.84514</v>
      </c>
      <c r="F22" s="612">
        <v>0</v>
      </c>
      <c r="G22" s="612">
        <v>88492.005969999998</v>
      </c>
      <c r="H22" s="616">
        <f t="shared" si="0"/>
        <v>0.81260738675635136</v>
      </c>
      <c r="I22" s="12"/>
      <c r="J22" s="2"/>
      <c r="K22" s="75"/>
    </row>
    <row r="23" spans="1:11" s="6" customFormat="1" ht="15" customHeight="1">
      <c r="B23" s="50" t="s">
        <v>307</v>
      </c>
      <c r="C23" s="612">
        <v>32832.181190000003</v>
      </c>
      <c r="D23" s="612">
        <v>0</v>
      </c>
      <c r="E23" s="612">
        <v>32832.181190000003</v>
      </c>
      <c r="F23" s="612">
        <v>0</v>
      </c>
      <c r="G23" s="612">
        <v>80528.342099999994</v>
      </c>
      <c r="H23" s="616">
        <f t="shared" si="0"/>
        <v>2.4527259286850929</v>
      </c>
      <c r="I23" s="78"/>
      <c r="J23" s="2"/>
      <c r="K23" s="75"/>
    </row>
    <row r="24" spans="1:11" s="6" customFormat="1" ht="15" customHeight="1">
      <c r="B24" s="50" t="s">
        <v>344</v>
      </c>
      <c r="C24" s="612">
        <v>0</v>
      </c>
      <c r="D24" s="612">
        <v>0</v>
      </c>
      <c r="E24" s="612">
        <v>0</v>
      </c>
      <c r="F24" s="612">
        <v>0</v>
      </c>
      <c r="G24" s="612">
        <v>0</v>
      </c>
      <c r="H24" s="616"/>
      <c r="I24" s="78"/>
      <c r="K24" s="75"/>
    </row>
    <row r="25" spans="1:11" s="6" customFormat="1" ht="20.100000000000001" customHeight="1" thickBot="1">
      <c r="B25" s="484" t="s">
        <v>2</v>
      </c>
      <c r="C25" s="617">
        <f>SUM(C9:C24)</f>
        <v>35186059.730329998</v>
      </c>
      <c r="D25" s="617">
        <f>SUM(D9:D24)</f>
        <v>5865389.2836500006</v>
      </c>
      <c r="E25" s="617">
        <f>SUM(E9:E24)</f>
        <v>36517974.434739999</v>
      </c>
      <c r="F25" s="617">
        <f>SUM(F9:F24)</f>
        <v>726440.20258999988</v>
      </c>
      <c r="G25" s="617">
        <f>SUM(G9:G24)</f>
        <v>12832990.053070001</v>
      </c>
      <c r="H25" s="618">
        <f>G25/(E25+F25)</f>
        <v>0.34456146453185288</v>
      </c>
      <c r="I25" s="12"/>
      <c r="K25" s="75"/>
    </row>
    <row r="26" spans="1:11" s="6" customFormat="1" ht="15" customHeight="1" thickTop="1">
      <c r="B26" s="92"/>
      <c r="C26" s="92"/>
      <c r="D26" s="92"/>
      <c r="E26" s="92"/>
      <c r="F26" s="92"/>
      <c r="G26" s="92"/>
      <c r="H26" s="92"/>
      <c r="I26" s="12"/>
      <c r="K26" s="75"/>
    </row>
    <row r="27" spans="1:11" s="6" customFormat="1" ht="15" customHeight="1">
      <c r="B27" s="92"/>
      <c r="C27" s="92"/>
      <c r="D27" s="92"/>
      <c r="E27" s="92"/>
      <c r="F27" s="92"/>
      <c r="G27" s="92"/>
      <c r="H27" s="348"/>
      <c r="I27" s="12"/>
      <c r="K27" s="75"/>
    </row>
    <row r="28" spans="1:11" s="6" customFormat="1" ht="15" customHeight="1">
      <c r="C28" s="1057" t="s">
        <v>863</v>
      </c>
      <c r="D28" s="1057"/>
      <c r="E28" s="1057"/>
      <c r="F28" s="1057"/>
      <c r="G28" s="1057"/>
      <c r="H28" s="1057"/>
      <c r="I28" s="12"/>
      <c r="K28" s="75"/>
    </row>
    <row r="29" spans="1:11" s="450" customFormat="1" ht="15" customHeight="1">
      <c r="C29" s="447" t="s">
        <v>286</v>
      </c>
      <c r="D29" s="447" t="s">
        <v>287</v>
      </c>
      <c r="E29" s="447" t="s">
        <v>288</v>
      </c>
      <c r="F29" s="447" t="s">
        <v>289</v>
      </c>
      <c r="G29" s="447" t="s">
        <v>290</v>
      </c>
      <c r="H29" s="447" t="s">
        <v>291</v>
      </c>
      <c r="I29" s="451"/>
      <c r="K29" s="43"/>
    </row>
    <row r="30" spans="1:11" s="6" customFormat="1" ht="24.95" customHeight="1">
      <c r="A30" s="2"/>
      <c r="B30" s="120"/>
      <c r="C30" s="1063" t="s">
        <v>338</v>
      </c>
      <c r="D30" s="1063"/>
      <c r="E30" s="1063" t="s">
        <v>339</v>
      </c>
      <c r="F30" s="1063"/>
      <c r="G30" s="1063" t="s">
        <v>340</v>
      </c>
      <c r="H30" s="1063"/>
      <c r="I30" s="2"/>
      <c r="J30" s="2"/>
      <c r="K30" s="2"/>
    </row>
    <row r="31" spans="1:11" s="6" customFormat="1" ht="24.95" customHeight="1">
      <c r="A31" s="2"/>
      <c r="B31" s="46"/>
      <c r="C31" s="89" t="s">
        <v>341</v>
      </c>
      <c r="D31" s="89" t="s">
        <v>342</v>
      </c>
      <c r="E31" s="89" t="s">
        <v>341</v>
      </c>
      <c r="F31" s="89" t="s">
        <v>342</v>
      </c>
      <c r="G31" s="90" t="s">
        <v>1</v>
      </c>
      <c r="H31" s="90" t="s">
        <v>343</v>
      </c>
      <c r="I31" s="2"/>
      <c r="J31" s="2"/>
      <c r="K31" s="2"/>
    </row>
    <row r="32" spans="1:11" s="6" customFormat="1" ht="15" customHeight="1">
      <c r="A32" s="2"/>
      <c r="B32" s="91" t="s">
        <v>302</v>
      </c>
      <c r="C32" s="612">
        <v>15322638.952469999</v>
      </c>
      <c r="D32" s="612">
        <v>348066.15068000002</v>
      </c>
      <c r="E32" s="612">
        <v>16479969.466780001</v>
      </c>
      <c r="F32" s="612">
        <v>167443.26506000001</v>
      </c>
      <c r="G32" s="612">
        <v>1454470.2574400001</v>
      </c>
      <c r="H32" s="616">
        <f>G32/(E32+F32)</f>
        <v>8.7369147438638689E-2</v>
      </c>
      <c r="I32" s="2"/>
      <c r="J32" s="2"/>
      <c r="K32" s="2"/>
    </row>
    <row r="33" spans="1:11" s="6" customFormat="1" ht="15" customHeight="1">
      <c r="A33" s="2"/>
      <c r="B33" s="50" t="s">
        <v>309</v>
      </c>
      <c r="C33" s="612">
        <v>773988.17746000004</v>
      </c>
      <c r="D33" s="612">
        <v>44998.138070000001</v>
      </c>
      <c r="E33" s="612">
        <v>566717.75703999994</v>
      </c>
      <c r="F33" s="612">
        <v>5432.7945</v>
      </c>
      <c r="G33" s="612">
        <v>114968.46947</v>
      </c>
      <c r="H33" s="616">
        <f t="shared" ref="H33:H35" si="1">G33/(E33+F33)</f>
        <v>0.20094093968895244</v>
      </c>
      <c r="I33" s="2"/>
      <c r="J33" s="2"/>
      <c r="K33" s="2"/>
    </row>
    <row r="34" spans="1:11" s="6" customFormat="1" ht="15" customHeight="1">
      <c r="A34" s="2"/>
      <c r="B34" s="50" t="s">
        <v>310</v>
      </c>
      <c r="C34" s="612">
        <v>257900.60399</v>
      </c>
      <c r="D34" s="612">
        <v>43577.675569999999</v>
      </c>
      <c r="E34" s="612">
        <v>255299.97606000002</v>
      </c>
      <c r="F34" s="612">
        <v>8578.7717499999999</v>
      </c>
      <c r="G34" s="612">
        <v>294955.38779000001</v>
      </c>
      <c r="H34" s="616">
        <f t="shared" si="1"/>
        <v>1.1177686351701805</v>
      </c>
      <c r="I34" s="2"/>
      <c r="J34" s="2"/>
      <c r="K34" s="2"/>
    </row>
    <row r="35" spans="1:11" s="6" customFormat="1" ht="15" customHeight="1">
      <c r="A35" s="2"/>
      <c r="B35" s="50" t="s">
        <v>311</v>
      </c>
      <c r="C35" s="612">
        <v>41421.793590000001</v>
      </c>
      <c r="D35" s="612">
        <v>0</v>
      </c>
      <c r="E35" s="612">
        <v>41421.793590000001</v>
      </c>
      <c r="F35" s="612">
        <v>0</v>
      </c>
      <c r="G35" s="612">
        <v>0</v>
      </c>
      <c r="H35" s="616">
        <f t="shared" si="1"/>
        <v>0</v>
      </c>
      <c r="I35" s="2"/>
      <c r="J35" s="2"/>
      <c r="K35" s="2"/>
    </row>
    <row r="36" spans="1:11" s="6" customFormat="1" ht="15" customHeight="1">
      <c r="A36" s="2"/>
      <c r="B36" s="50" t="s">
        <v>312</v>
      </c>
      <c r="C36" s="612">
        <v>0</v>
      </c>
      <c r="D36" s="612">
        <v>0</v>
      </c>
      <c r="E36" s="612">
        <v>0</v>
      </c>
      <c r="F36" s="612">
        <v>0</v>
      </c>
      <c r="G36" s="612"/>
      <c r="H36" s="616"/>
      <c r="I36" s="2"/>
      <c r="J36" s="2"/>
      <c r="K36" s="2"/>
    </row>
    <row r="37" spans="1:11" ht="15" customHeight="1">
      <c r="B37" s="50" t="s">
        <v>303</v>
      </c>
      <c r="C37" s="612">
        <v>1219513.07583</v>
      </c>
      <c r="D37" s="612">
        <v>954965.64605999994</v>
      </c>
      <c r="E37" s="612">
        <v>1237351.2601400001</v>
      </c>
      <c r="F37" s="612">
        <v>44033.378049999999</v>
      </c>
      <c r="G37" s="612">
        <v>337320.52901</v>
      </c>
      <c r="H37" s="616">
        <f t="shared" ref="H37:H42" si="2">G37/(E37+F37)</f>
        <v>0.26324689633120374</v>
      </c>
    </row>
    <row r="38" spans="1:11" ht="15" customHeight="1">
      <c r="B38" s="50" t="s">
        <v>304</v>
      </c>
      <c r="C38" s="612">
        <v>5966770.7898300001</v>
      </c>
      <c r="D38" s="612">
        <v>3556077.5636700001</v>
      </c>
      <c r="E38" s="612">
        <v>5096262.0279599996</v>
      </c>
      <c r="F38" s="612">
        <v>416914.49719000002</v>
      </c>
      <c r="G38" s="612">
        <v>5252407.9237000011</v>
      </c>
      <c r="H38" s="616">
        <f t="shared" si="2"/>
        <v>0.9527008431055265</v>
      </c>
    </row>
    <row r="39" spans="1:11" ht="15" customHeight="1">
      <c r="B39" s="50" t="s">
        <v>305</v>
      </c>
      <c r="C39" s="612">
        <v>5094800.7473900001</v>
      </c>
      <c r="D39" s="612">
        <v>444140.28414</v>
      </c>
      <c r="E39" s="612">
        <v>4983127.6681599999</v>
      </c>
      <c r="F39" s="612">
        <v>5020.4817199999998</v>
      </c>
      <c r="G39" s="612">
        <v>3622627.02942</v>
      </c>
      <c r="H39" s="616">
        <f t="shared" si="2"/>
        <v>0.72624687971770652</v>
      </c>
    </row>
    <row r="40" spans="1:11" ht="15" customHeight="1">
      <c r="B40" s="50" t="s">
        <v>313</v>
      </c>
      <c r="C40" s="612">
        <v>2155273.5104899998</v>
      </c>
      <c r="D40" s="612">
        <v>119195.07604</v>
      </c>
      <c r="E40" s="612">
        <v>2126912.31501</v>
      </c>
      <c r="F40" s="612">
        <v>41591.862240000002</v>
      </c>
      <c r="G40" s="612">
        <v>1106385.5839000002</v>
      </c>
      <c r="H40" s="616">
        <f t="shared" si="2"/>
        <v>0.5102068031536231</v>
      </c>
    </row>
    <row r="41" spans="1:11" ht="15" customHeight="1">
      <c r="B41" s="50" t="s">
        <v>314</v>
      </c>
      <c r="C41" s="612">
        <v>782642.19976999995</v>
      </c>
      <c r="D41" s="612">
        <v>60638.416189999996</v>
      </c>
      <c r="E41" s="612">
        <v>446205.70806999999</v>
      </c>
      <c r="F41" s="612">
        <v>8434.0787799999998</v>
      </c>
      <c r="G41" s="612">
        <v>549491.69001999998</v>
      </c>
      <c r="H41" s="616">
        <f t="shared" si="2"/>
        <v>1.20863088958225</v>
      </c>
    </row>
    <row r="42" spans="1:11" ht="15" customHeight="1">
      <c r="B42" s="50" t="s">
        <v>315</v>
      </c>
      <c r="C42" s="612">
        <v>1518.8603899999998</v>
      </c>
      <c r="D42" s="612">
        <v>2.2072099999999999</v>
      </c>
      <c r="E42" s="612">
        <v>1511.3523799999998</v>
      </c>
      <c r="F42" s="612">
        <v>0</v>
      </c>
      <c r="G42" s="612">
        <v>2267.0285600000002</v>
      </c>
      <c r="H42" s="616">
        <f t="shared" si="2"/>
        <v>1.4999999933834096</v>
      </c>
    </row>
    <row r="43" spans="1:11" ht="15" customHeight="1">
      <c r="B43" s="50" t="s">
        <v>316</v>
      </c>
      <c r="C43" s="612">
        <v>0</v>
      </c>
      <c r="D43" s="612">
        <v>0</v>
      </c>
      <c r="E43" s="612">
        <v>0</v>
      </c>
      <c r="F43" s="612">
        <v>0</v>
      </c>
      <c r="G43" s="612">
        <v>0</v>
      </c>
      <c r="H43" s="616"/>
    </row>
    <row r="44" spans="1:11" ht="15" customHeight="1">
      <c r="B44" s="50" t="s">
        <v>317</v>
      </c>
      <c r="C44" s="612">
        <v>0</v>
      </c>
      <c r="D44" s="612">
        <v>0</v>
      </c>
      <c r="E44" s="612">
        <v>0</v>
      </c>
      <c r="F44" s="612">
        <v>0</v>
      </c>
      <c r="G44" s="612">
        <v>0</v>
      </c>
      <c r="H44" s="616"/>
    </row>
    <row r="45" spans="1:11" ht="15" customHeight="1">
      <c r="B45" s="50" t="s">
        <v>318</v>
      </c>
      <c r="C45" s="612">
        <v>155293.9565</v>
      </c>
      <c r="D45" s="612">
        <v>0</v>
      </c>
      <c r="E45" s="612">
        <v>155293.9565</v>
      </c>
      <c r="F45" s="612">
        <v>0</v>
      </c>
      <c r="G45" s="612">
        <v>105041.65715</v>
      </c>
      <c r="H45" s="616">
        <f t="shared" ref="H45:H46" si="3">G45/(E45+F45)</f>
        <v>0.67640531233422463</v>
      </c>
    </row>
    <row r="46" spans="1:11" ht="15" customHeight="1">
      <c r="B46" s="50" t="s">
        <v>307</v>
      </c>
      <c r="C46" s="612">
        <v>38652.402520000003</v>
      </c>
      <c r="D46" s="612">
        <v>0</v>
      </c>
      <c r="E46" s="612">
        <v>38652.402520000003</v>
      </c>
      <c r="F46" s="612">
        <v>0</v>
      </c>
      <c r="G46" s="612">
        <v>94898.641060000009</v>
      </c>
      <c r="H46" s="616">
        <f t="shared" si="3"/>
        <v>2.4551809169144501</v>
      </c>
    </row>
    <row r="47" spans="1:11" ht="15" customHeight="1">
      <c r="B47" s="50" t="s">
        <v>344</v>
      </c>
      <c r="C47" s="612">
        <v>0</v>
      </c>
      <c r="D47" s="612">
        <v>0</v>
      </c>
      <c r="E47" s="612">
        <v>0</v>
      </c>
      <c r="F47" s="612">
        <v>0</v>
      </c>
      <c r="G47" s="612">
        <v>0</v>
      </c>
      <c r="H47" s="616"/>
    </row>
    <row r="48" spans="1:11" ht="20.100000000000001" customHeight="1" thickBot="1">
      <c r="B48" s="484" t="s">
        <v>2</v>
      </c>
      <c r="C48" s="617">
        <f>SUM(C32:C47)</f>
        <v>31810415.070230003</v>
      </c>
      <c r="D48" s="617">
        <f>SUM(D32:D47)</f>
        <v>5571661.1576299993</v>
      </c>
      <c r="E48" s="617">
        <f>SUM(E32:E47)</f>
        <v>31428725.684210002</v>
      </c>
      <c r="F48" s="617">
        <f>SUM(F32:F47)</f>
        <v>697449.12929000007</v>
      </c>
      <c r="G48" s="617">
        <f>SUM(G32:G47)</f>
        <v>12934834.197520003</v>
      </c>
      <c r="H48" s="618">
        <f>G48/(E48+F48)</f>
        <v>0.40262602916810847</v>
      </c>
    </row>
    <row r="49" spans="8:8" ht="15" customHeight="1" thickTop="1"/>
    <row r="50" spans="8:8" ht="15" customHeight="1"/>
    <row r="51" spans="8:8" ht="15" customHeight="1">
      <c r="H51"/>
    </row>
    <row r="52" spans="8:8" ht="12.75">
      <c r="H52"/>
    </row>
  </sheetData>
  <mergeCells count="9">
    <mergeCell ref="B3:C3"/>
    <mergeCell ref="C5:H5"/>
    <mergeCell ref="C28:H28"/>
    <mergeCell ref="C30:D30"/>
    <mergeCell ref="E30:F30"/>
    <mergeCell ref="G30:H30"/>
    <mergeCell ref="C7:D7"/>
    <mergeCell ref="E7:F7"/>
    <mergeCell ref="G7:H7"/>
  </mergeCells>
  <hyperlinks>
    <hyperlink ref="J5" location="Índice!A1" display="Back to the Index" xr:uid="{5C14DE78-16F6-4511-8BFB-CEDDCFB2B485}"/>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1005D"/>
  </sheetPr>
  <dimension ref="A1:W76"/>
  <sheetViews>
    <sheetView showGridLines="0" showZeros="0" zoomScaleNormal="100" workbookViewId="0">
      <selection activeCell="V6" sqref="V6"/>
    </sheetView>
  </sheetViews>
  <sheetFormatPr defaultRowHeight="12"/>
  <cols>
    <col min="1" max="1" width="12.7109375" style="2" customWidth="1"/>
    <col min="2" max="2" width="43.140625" style="2" customWidth="1"/>
    <col min="3" max="20" width="9.7109375" style="2" customWidth="1"/>
    <col min="21" max="21" width="8.7109375" style="2" customWidth="1"/>
    <col min="22" max="22" width="16.7109375" style="2" customWidth="1"/>
    <col min="23" max="23" width="32.7109375" style="2" customWidth="1"/>
    <col min="24" max="16384" width="9.140625" style="2"/>
  </cols>
  <sheetData>
    <row r="1" spans="2:23" ht="15" customHeight="1"/>
    <row r="2" spans="2:23" ht="15" customHeight="1">
      <c r="B2" s="548" t="s">
        <v>345</v>
      </c>
      <c r="C2" s="548"/>
      <c r="D2" s="579" t="s">
        <v>849</v>
      </c>
      <c r="E2" s="548"/>
      <c r="F2" s="548"/>
      <c r="G2" s="548"/>
    </row>
    <row r="3" spans="2:23" ht="15" customHeight="1">
      <c r="B3" s="1056" t="s">
        <v>702</v>
      </c>
      <c r="C3" s="1056"/>
      <c r="D3" s="1056"/>
      <c r="E3" s="1056"/>
      <c r="F3" s="1056"/>
      <c r="G3" s="1056"/>
    </row>
    <row r="4" spans="2:23" ht="15" customHeight="1">
      <c r="B4" s="467" t="s">
        <v>0</v>
      </c>
      <c r="C4" s="467"/>
      <c r="T4" s="348"/>
    </row>
    <row r="5" spans="2:23" ht="15" customHeight="1">
      <c r="B5" s="459"/>
      <c r="C5" s="459"/>
      <c r="T5" s="443"/>
    </row>
    <row r="6" spans="2:23" ht="15" customHeight="1">
      <c r="B6" s="78"/>
      <c r="C6" s="1057" t="s">
        <v>1008</v>
      </c>
      <c r="D6" s="1057"/>
      <c r="E6" s="1057"/>
      <c r="F6" s="1057"/>
      <c r="G6" s="1057"/>
      <c r="H6" s="1057"/>
      <c r="I6" s="1057"/>
      <c r="J6" s="1057"/>
      <c r="K6" s="1057"/>
      <c r="L6" s="1057"/>
      <c r="M6" s="1057"/>
      <c r="N6" s="1057"/>
      <c r="O6" s="1057"/>
      <c r="P6" s="1057"/>
      <c r="Q6" s="1057"/>
      <c r="R6" s="1057"/>
      <c r="S6" s="1057"/>
      <c r="T6" s="1057"/>
      <c r="V6" s="740" t="s">
        <v>575</v>
      </c>
    </row>
    <row r="7" spans="2:23" s="36" customFormat="1" ht="15" customHeight="1">
      <c r="B7" s="1069" t="s">
        <v>346</v>
      </c>
      <c r="C7" s="1072" t="s">
        <v>690</v>
      </c>
      <c r="D7" s="1072"/>
      <c r="E7" s="1072"/>
      <c r="F7" s="1072"/>
      <c r="G7" s="1072"/>
      <c r="H7" s="1072"/>
      <c r="I7" s="1072"/>
      <c r="J7" s="1072"/>
      <c r="K7" s="1072"/>
      <c r="L7" s="1072"/>
      <c r="M7" s="1072"/>
      <c r="N7" s="1072"/>
      <c r="O7" s="1072"/>
      <c r="P7" s="1072"/>
      <c r="Q7" s="1072"/>
      <c r="R7" s="1073" t="s">
        <v>349</v>
      </c>
      <c r="S7" s="1071" t="s">
        <v>277</v>
      </c>
      <c r="T7" s="1071" t="s">
        <v>1</v>
      </c>
      <c r="V7"/>
    </row>
    <row r="8" spans="2:23" s="36" customFormat="1" ht="15" customHeight="1">
      <c r="B8" s="1070"/>
      <c r="C8" s="94" t="s">
        <v>347</v>
      </c>
      <c r="D8" s="95">
        <v>0.02</v>
      </c>
      <c r="E8" s="95">
        <v>0.04</v>
      </c>
      <c r="F8" s="95">
        <v>0.1</v>
      </c>
      <c r="G8" s="95">
        <v>0.2</v>
      </c>
      <c r="H8" s="95">
        <v>0.35</v>
      </c>
      <c r="I8" s="95">
        <v>0.5</v>
      </c>
      <c r="J8" s="95">
        <v>0.7</v>
      </c>
      <c r="K8" s="95">
        <v>0.75</v>
      </c>
      <c r="L8" s="95">
        <v>1</v>
      </c>
      <c r="M8" s="95">
        <v>1.5</v>
      </c>
      <c r="N8" s="95">
        <v>2.5</v>
      </c>
      <c r="O8" s="95">
        <v>3.7</v>
      </c>
      <c r="P8" s="95">
        <v>12.5</v>
      </c>
      <c r="Q8" s="95" t="s">
        <v>348</v>
      </c>
      <c r="R8" s="1074"/>
      <c r="S8" s="1072"/>
      <c r="T8" s="1072"/>
      <c r="V8"/>
      <c r="W8" s="75"/>
    </row>
    <row r="9" spans="2:23" ht="15" customHeight="1">
      <c r="B9" s="91" t="s">
        <v>302</v>
      </c>
      <c r="C9" s="86">
        <v>20273327.40966</v>
      </c>
      <c r="D9" s="86"/>
      <c r="E9" s="86"/>
      <c r="F9" s="86"/>
      <c r="G9" s="86">
        <v>8157.6121399999993</v>
      </c>
      <c r="H9" s="86"/>
      <c r="I9" s="86">
        <v>31748.558710000001</v>
      </c>
      <c r="J9" s="86"/>
      <c r="K9" s="86">
        <v>0</v>
      </c>
      <c r="L9" s="86">
        <v>965301.13561</v>
      </c>
      <c r="M9" s="86">
        <v>327861.65967999998</v>
      </c>
      <c r="N9" s="86"/>
      <c r="O9" s="86"/>
      <c r="P9" s="86"/>
      <c r="Q9" s="86">
        <v>0</v>
      </c>
      <c r="R9" s="619"/>
      <c r="S9" s="86">
        <f>SUM(C9:Q9)</f>
        <v>21606396.375800002</v>
      </c>
      <c r="T9" s="985">
        <v>1474599.4269100002</v>
      </c>
      <c r="U9" s="79"/>
      <c r="W9" s="75"/>
    </row>
    <row r="10" spans="2:23" ht="15" customHeight="1">
      <c r="B10" s="50" t="s">
        <v>309</v>
      </c>
      <c r="C10" s="86">
        <v>0</v>
      </c>
      <c r="D10" s="86"/>
      <c r="E10" s="86"/>
      <c r="F10" s="86"/>
      <c r="G10" s="86">
        <v>701542.89010000008</v>
      </c>
      <c r="H10" s="86"/>
      <c r="I10" s="86">
        <v>0</v>
      </c>
      <c r="J10" s="86"/>
      <c r="K10" s="86">
        <v>0</v>
      </c>
      <c r="L10" s="86">
        <v>0</v>
      </c>
      <c r="M10" s="86">
        <v>2.2040000000000001E-2</v>
      </c>
      <c r="N10" s="86"/>
      <c r="O10" s="86"/>
      <c r="P10" s="86"/>
      <c r="Q10" s="86">
        <v>0</v>
      </c>
      <c r="R10" s="620"/>
      <c r="S10" s="86">
        <f t="shared" ref="S10:S24" si="0">SUM(C10:Q10)</f>
        <v>701542.91214000003</v>
      </c>
      <c r="T10" s="985">
        <v>140308.61109999998</v>
      </c>
      <c r="U10" s="80"/>
      <c r="W10" s="75"/>
    </row>
    <row r="11" spans="2:23" ht="15" customHeight="1">
      <c r="B11" s="50" t="s">
        <v>310</v>
      </c>
      <c r="C11" s="86">
        <v>107.30025999999999</v>
      </c>
      <c r="D11" s="86"/>
      <c r="E11" s="86"/>
      <c r="F11" s="86"/>
      <c r="G11" s="86">
        <v>0.86200999999999994</v>
      </c>
      <c r="H11" s="86"/>
      <c r="I11" s="86">
        <v>35087.296560000003</v>
      </c>
      <c r="J11" s="86"/>
      <c r="K11" s="86">
        <v>0</v>
      </c>
      <c r="L11" s="86">
        <v>175955.63015000001</v>
      </c>
      <c r="M11" s="86">
        <v>5554.9855499999994</v>
      </c>
      <c r="N11" s="86"/>
      <c r="O11" s="86"/>
      <c r="P11" s="86"/>
      <c r="Q11" s="86">
        <v>0</v>
      </c>
      <c r="R11" s="620"/>
      <c r="S11" s="86">
        <f t="shared" si="0"/>
        <v>216706.07453000001</v>
      </c>
      <c r="T11" s="985">
        <v>201831.92916</v>
      </c>
      <c r="U11" s="80"/>
      <c r="W11" s="75"/>
    </row>
    <row r="12" spans="2:23" ht="15" customHeight="1">
      <c r="B12" s="50" t="s">
        <v>311</v>
      </c>
      <c r="C12" s="86">
        <v>40856.468869999997</v>
      </c>
      <c r="D12" s="86"/>
      <c r="E12" s="86"/>
      <c r="F12" s="86"/>
      <c r="G12" s="86">
        <v>0</v>
      </c>
      <c r="H12" s="86"/>
      <c r="I12" s="86">
        <v>0</v>
      </c>
      <c r="J12" s="86"/>
      <c r="K12" s="86">
        <v>0</v>
      </c>
      <c r="L12" s="86">
        <v>0</v>
      </c>
      <c r="M12" s="86">
        <v>0</v>
      </c>
      <c r="N12" s="86"/>
      <c r="O12" s="86"/>
      <c r="P12" s="86"/>
      <c r="Q12" s="86">
        <v>0</v>
      </c>
      <c r="R12" s="620"/>
      <c r="S12" s="86">
        <f t="shared" si="0"/>
        <v>40856.468869999997</v>
      </c>
      <c r="T12" s="985">
        <v>0</v>
      </c>
      <c r="U12" s="79"/>
      <c r="W12" s="75"/>
    </row>
    <row r="13" spans="2:23" ht="15" customHeight="1">
      <c r="B13" s="50" t="s">
        <v>312</v>
      </c>
      <c r="C13" s="86">
        <v>0</v>
      </c>
      <c r="D13" s="86"/>
      <c r="E13" s="86"/>
      <c r="F13" s="86"/>
      <c r="G13" s="86">
        <v>0</v>
      </c>
      <c r="H13" s="86"/>
      <c r="I13" s="86">
        <v>0</v>
      </c>
      <c r="J13" s="86"/>
      <c r="K13" s="86">
        <v>0</v>
      </c>
      <c r="L13" s="86">
        <v>0</v>
      </c>
      <c r="M13" s="86">
        <v>0</v>
      </c>
      <c r="N13" s="86"/>
      <c r="O13" s="86"/>
      <c r="P13" s="86"/>
      <c r="Q13" s="86">
        <v>0</v>
      </c>
      <c r="R13" s="620"/>
      <c r="S13" s="86">
        <f t="shared" si="0"/>
        <v>0</v>
      </c>
      <c r="T13" s="985">
        <v>0</v>
      </c>
      <c r="U13" s="80"/>
      <c r="W13" s="75"/>
    </row>
    <row r="14" spans="2:23" ht="15" customHeight="1">
      <c r="B14" s="50" t="s">
        <v>303</v>
      </c>
      <c r="C14" s="86">
        <v>0</v>
      </c>
      <c r="D14" s="86">
        <v>351971.81205000001</v>
      </c>
      <c r="E14" s="86"/>
      <c r="F14" s="86"/>
      <c r="G14" s="86">
        <v>1441275.6010100001</v>
      </c>
      <c r="H14" s="86"/>
      <c r="I14" s="86">
        <v>262614.40880000003</v>
      </c>
      <c r="J14" s="86"/>
      <c r="K14" s="86">
        <v>0</v>
      </c>
      <c r="L14" s="86">
        <v>99380.007540000006</v>
      </c>
      <c r="M14" s="86">
        <v>591.91326000000004</v>
      </c>
      <c r="N14" s="86"/>
      <c r="O14" s="86"/>
      <c r="P14" s="86"/>
      <c r="Q14" s="86">
        <v>0</v>
      </c>
      <c r="R14" s="620"/>
      <c r="S14" s="86">
        <f t="shared" si="0"/>
        <v>2155833.74266</v>
      </c>
      <c r="T14" s="985">
        <v>526869.63827999996</v>
      </c>
      <c r="U14" s="79"/>
      <c r="W14" s="75"/>
    </row>
    <row r="15" spans="2:23" ht="15" customHeight="1">
      <c r="B15" s="50" t="s">
        <v>304</v>
      </c>
      <c r="C15" s="86">
        <v>0</v>
      </c>
      <c r="D15" s="86"/>
      <c r="E15" s="86"/>
      <c r="F15" s="86"/>
      <c r="G15" s="86">
        <v>0</v>
      </c>
      <c r="H15" s="86"/>
      <c r="I15" s="86">
        <v>0</v>
      </c>
      <c r="J15" s="86"/>
      <c r="K15" s="86">
        <v>0</v>
      </c>
      <c r="L15" s="86">
        <v>5203942.7920200005</v>
      </c>
      <c r="M15" s="86">
        <v>122762.29278</v>
      </c>
      <c r="N15" s="86"/>
      <c r="O15" s="86"/>
      <c r="P15" s="86"/>
      <c r="Q15" s="86">
        <v>0</v>
      </c>
      <c r="R15" s="620"/>
      <c r="S15" s="86">
        <f t="shared" si="0"/>
        <v>5326705.0848000003</v>
      </c>
      <c r="T15" s="985">
        <v>5066665.9643299999</v>
      </c>
      <c r="U15" s="78"/>
      <c r="W15" s="75"/>
    </row>
    <row r="16" spans="2:23" ht="15" customHeight="1">
      <c r="B16" s="50" t="s">
        <v>305</v>
      </c>
      <c r="C16" s="86">
        <v>0</v>
      </c>
      <c r="D16" s="86"/>
      <c r="E16" s="86"/>
      <c r="F16" s="86"/>
      <c r="G16" s="86">
        <v>0</v>
      </c>
      <c r="H16" s="86"/>
      <c r="I16" s="86">
        <v>0</v>
      </c>
      <c r="J16" s="86"/>
      <c r="K16" s="86">
        <v>5125395.8509900002</v>
      </c>
      <c r="L16" s="86">
        <v>0</v>
      </c>
      <c r="M16" s="86">
        <v>0</v>
      </c>
      <c r="N16" s="86"/>
      <c r="O16" s="86"/>
      <c r="P16" s="86"/>
      <c r="Q16" s="86">
        <v>0</v>
      </c>
      <c r="R16" s="620"/>
      <c r="S16" s="86">
        <f t="shared" si="0"/>
        <v>5125395.8509900002</v>
      </c>
      <c r="T16" s="985">
        <v>3738927.0474899998</v>
      </c>
      <c r="U16" s="78"/>
      <c r="W16" s="75"/>
    </row>
    <row r="17" spans="1:23" ht="15" customHeight="1">
      <c r="B17" s="50" t="s">
        <v>313</v>
      </c>
      <c r="C17" s="86">
        <v>0</v>
      </c>
      <c r="D17" s="86"/>
      <c r="E17" s="86"/>
      <c r="F17" s="86"/>
      <c r="G17" s="86">
        <v>0</v>
      </c>
      <c r="H17" s="86">
        <v>1146317.6644100002</v>
      </c>
      <c r="I17" s="86">
        <v>520154.68472000002</v>
      </c>
      <c r="J17" s="86"/>
      <c r="K17" s="86">
        <v>74024.569010000007</v>
      </c>
      <c r="L17" s="86">
        <v>260141.48631000001</v>
      </c>
      <c r="M17" s="86">
        <v>105240.52115</v>
      </c>
      <c r="N17" s="86"/>
      <c r="O17" s="86"/>
      <c r="P17" s="86"/>
      <c r="Q17" s="86">
        <v>0</v>
      </c>
      <c r="R17" s="620"/>
      <c r="S17" s="86">
        <f t="shared" si="0"/>
        <v>2105878.9256000002</v>
      </c>
      <c r="T17" s="985">
        <v>1078332.73618</v>
      </c>
      <c r="U17" s="78"/>
      <c r="W17" s="75"/>
    </row>
    <row r="18" spans="1:23" s="6" customFormat="1" ht="15" customHeight="1">
      <c r="A18" s="2"/>
      <c r="B18" s="50" t="s">
        <v>314</v>
      </c>
      <c r="C18" s="86">
        <v>0</v>
      </c>
      <c r="D18" s="86"/>
      <c r="E18" s="86"/>
      <c r="F18" s="86"/>
      <c r="G18" s="86">
        <v>0</v>
      </c>
      <c r="H18" s="86"/>
      <c r="I18" s="86">
        <v>0</v>
      </c>
      <c r="J18" s="86"/>
      <c r="K18" s="86">
        <v>0</v>
      </c>
      <c r="L18" s="86">
        <v>316874.45023000002</v>
      </c>
      <c r="M18" s="86">
        <v>187115.37841</v>
      </c>
      <c r="N18" s="86"/>
      <c r="O18" s="86"/>
      <c r="P18" s="86"/>
      <c r="Q18" s="86">
        <v>0</v>
      </c>
      <c r="R18" s="620"/>
      <c r="S18" s="86">
        <f t="shared" si="0"/>
        <v>503989.82864000002</v>
      </c>
      <c r="T18" s="985">
        <v>597547.51785000006</v>
      </c>
      <c r="U18" s="78"/>
      <c r="V18" s="2"/>
      <c r="W18" s="75"/>
    </row>
    <row r="19" spans="1:23" s="6" customFormat="1" ht="15" customHeight="1">
      <c r="B19" s="50" t="s">
        <v>315</v>
      </c>
      <c r="C19" s="86">
        <v>0</v>
      </c>
      <c r="D19" s="86"/>
      <c r="E19" s="86"/>
      <c r="F19" s="86"/>
      <c r="G19" s="86">
        <v>0</v>
      </c>
      <c r="H19" s="86"/>
      <c r="I19" s="86">
        <v>0</v>
      </c>
      <c r="J19" s="86"/>
      <c r="K19" s="86">
        <v>0</v>
      </c>
      <c r="L19" s="86">
        <v>0</v>
      </c>
      <c r="M19" s="86">
        <v>1526.0739199999998</v>
      </c>
      <c r="N19" s="86"/>
      <c r="O19" s="86"/>
      <c r="P19" s="86"/>
      <c r="Q19" s="86">
        <v>0</v>
      </c>
      <c r="R19" s="620"/>
      <c r="S19" s="86">
        <f t="shared" si="0"/>
        <v>1526.0739199999998</v>
      </c>
      <c r="T19" s="985">
        <v>2289.11087</v>
      </c>
      <c r="U19" s="78"/>
      <c r="V19" s="2"/>
      <c r="W19" s="75"/>
    </row>
    <row r="20" spans="1:23" s="6" customFormat="1" ht="15" customHeight="1">
      <c r="B20" s="50" t="s">
        <v>316</v>
      </c>
      <c r="C20" s="86">
        <v>0</v>
      </c>
      <c r="D20" s="86"/>
      <c r="E20" s="86"/>
      <c r="F20" s="86"/>
      <c r="G20" s="86">
        <v>0</v>
      </c>
      <c r="H20" s="86"/>
      <c r="I20" s="86">
        <v>0</v>
      </c>
      <c r="J20" s="86"/>
      <c r="K20" s="86">
        <v>0</v>
      </c>
      <c r="L20" s="86">
        <v>0</v>
      </c>
      <c r="M20" s="86">
        <v>0</v>
      </c>
      <c r="N20" s="86"/>
      <c r="O20" s="86"/>
      <c r="P20" s="86"/>
      <c r="Q20" s="86">
        <v>0</v>
      </c>
      <c r="R20" s="620"/>
      <c r="S20" s="86">
        <f t="shared" si="0"/>
        <v>0</v>
      </c>
      <c r="T20" s="985">
        <v>0</v>
      </c>
      <c r="U20" s="78"/>
      <c r="V20" s="2"/>
      <c r="W20" s="75"/>
    </row>
    <row r="21" spans="1:23" s="6" customFormat="1" ht="15" customHeight="1">
      <c r="B21" s="50" t="s">
        <v>317</v>
      </c>
      <c r="C21" s="86">
        <v>0</v>
      </c>
      <c r="D21" s="86"/>
      <c r="E21" s="86"/>
      <c r="F21" s="86"/>
      <c r="G21" s="86">
        <v>0</v>
      </c>
      <c r="H21" s="86"/>
      <c r="I21" s="86">
        <v>0</v>
      </c>
      <c r="J21" s="86"/>
      <c r="K21" s="86">
        <v>0</v>
      </c>
      <c r="L21" s="86">
        <v>0</v>
      </c>
      <c r="M21" s="86">
        <v>0</v>
      </c>
      <c r="N21" s="86"/>
      <c r="O21" s="86"/>
      <c r="P21" s="86"/>
      <c r="Q21" s="86">
        <v>0</v>
      </c>
      <c r="R21" s="620"/>
      <c r="S21" s="86">
        <f t="shared" si="0"/>
        <v>0</v>
      </c>
      <c r="T21" s="985">
        <v>0</v>
      </c>
      <c r="U21" s="78"/>
      <c r="W21" s="75"/>
    </row>
    <row r="22" spans="1:23" s="6" customFormat="1" ht="15" customHeight="1">
      <c r="B22" s="50" t="s">
        <v>318</v>
      </c>
      <c r="C22" s="86">
        <v>0</v>
      </c>
      <c r="D22" s="86"/>
      <c r="E22" s="86"/>
      <c r="F22" s="86"/>
      <c r="G22" s="86">
        <v>0</v>
      </c>
      <c r="H22" s="86"/>
      <c r="I22" s="86">
        <v>0</v>
      </c>
      <c r="J22" s="86"/>
      <c r="K22" s="86">
        <v>0</v>
      </c>
      <c r="L22" s="86">
        <v>4.7486899999999999</v>
      </c>
      <c r="M22" s="86">
        <v>21229.185679999999</v>
      </c>
      <c r="N22" s="86"/>
      <c r="O22" s="86"/>
      <c r="P22" s="86"/>
      <c r="Q22" s="86">
        <v>87664.910770000002</v>
      </c>
      <c r="R22" s="620"/>
      <c r="S22" s="86">
        <f t="shared" si="0"/>
        <v>108898.84514</v>
      </c>
      <c r="T22" s="985">
        <v>88492.005969999998</v>
      </c>
      <c r="U22" s="78"/>
      <c r="W22" s="75"/>
    </row>
    <row r="23" spans="1:23" s="6" customFormat="1" ht="15" customHeight="1">
      <c r="B23" s="50" t="s">
        <v>307</v>
      </c>
      <c r="C23" s="86">
        <v>0</v>
      </c>
      <c r="D23" s="86"/>
      <c r="E23" s="86"/>
      <c r="F23" s="86"/>
      <c r="G23" s="86">
        <v>0</v>
      </c>
      <c r="H23" s="86"/>
      <c r="I23" s="86">
        <v>0</v>
      </c>
      <c r="J23" s="86"/>
      <c r="K23" s="86">
        <v>0</v>
      </c>
      <c r="L23" s="86">
        <v>1034.7405899999999</v>
      </c>
      <c r="M23" s="86">
        <v>0</v>
      </c>
      <c r="N23" s="86">
        <v>31797.440600000002</v>
      </c>
      <c r="O23" s="86"/>
      <c r="P23" s="86"/>
      <c r="Q23" s="86">
        <v>0</v>
      </c>
      <c r="R23" s="620"/>
      <c r="S23" s="86">
        <f t="shared" si="0"/>
        <v>32832.181190000003</v>
      </c>
      <c r="T23" s="985">
        <v>80528.342099999994</v>
      </c>
      <c r="U23" s="78"/>
      <c r="W23" s="75"/>
    </row>
    <row r="24" spans="1:23" s="6" customFormat="1" ht="15" customHeight="1">
      <c r="B24" s="50" t="s">
        <v>344</v>
      </c>
      <c r="C24" s="86">
        <v>0</v>
      </c>
      <c r="D24" s="86"/>
      <c r="E24" s="86"/>
      <c r="F24" s="86"/>
      <c r="G24" s="86">
        <v>0</v>
      </c>
      <c r="H24" s="86"/>
      <c r="I24" s="86">
        <v>0</v>
      </c>
      <c r="J24" s="86"/>
      <c r="K24" s="86">
        <v>0</v>
      </c>
      <c r="L24" s="86">
        <v>0</v>
      </c>
      <c r="M24" s="86">
        <v>0</v>
      </c>
      <c r="N24" s="86"/>
      <c r="O24" s="86"/>
      <c r="P24" s="86"/>
      <c r="Q24" s="86">
        <v>0</v>
      </c>
      <c r="R24" s="620"/>
      <c r="S24" s="86">
        <f t="shared" si="0"/>
        <v>0</v>
      </c>
      <c r="T24" s="985">
        <v>0</v>
      </c>
      <c r="U24" s="78"/>
      <c r="W24" s="75"/>
    </row>
    <row r="25" spans="1:23" ht="15" customHeight="1" thickBot="1">
      <c r="B25" s="484" t="s">
        <v>2</v>
      </c>
      <c r="C25" s="621">
        <f>SUM(C9:C24)</f>
        <v>20314291.178789999</v>
      </c>
      <c r="D25" s="621">
        <f t="shared" ref="D25:Q25" si="1">SUM(D9:D24)</f>
        <v>351971.81205000001</v>
      </c>
      <c r="E25" s="621">
        <f t="shared" si="1"/>
        <v>0</v>
      </c>
      <c r="F25" s="621">
        <f t="shared" si="1"/>
        <v>0</v>
      </c>
      <c r="G25" s="621">
        <f t="shared" si="1"/>
        <v>2150976.96526</v>
      </c>
      <c r="H25" s="621">
        <f t="shared" si="1"/>
        <v>1146317.6644100002</v>
      </c>
      <c r="I25" s="621">
        <f t="shared" si="1"/>
        <v>849604.94879000005</v>
      </c>
      <c r="J25" s="621">
        <f t="shared" si="1"/>
        <v>0</v>
      </c>
      <c r="K25" s="621">
        <f t="shared" si="1"/>
        <v>5199420.42</v>
      </c>
      <c r="L25" s="621">
        <f t="shared" si="1"/>
        <v>7022634.9911399987</v>
      </c>
      <c r="M25" s="621">
        <f t="shared" si="1"/>
        <v>771882.03246999998</v>
      </c>
      <c r="N25" s="621">
        <f t="shared" si="1"/>
        <v>31797.440600000002</v>
      </c>
      <c r="O25" s="621">
        <f t="shared" si="1"/>
        <v>0</v>
      </c>
      <c r="P25" s="621">
        <f t="shared" si="1"/>
        <v>0</v>
      </c>
      <c r="Q25" s="621">
        <f t="shared" si="1"/>
        <v>87664.910770000002</v>
      </c>
      <c r="R25" s="622"/>
      <c r="S25" s="621">
        <f>SUM(S9:S24)</f>
        <v>37926562.36428</v>
      </c>
      <c r="T25" s="621">
        <f>SUM(T9:T24)</f>
        <v>12996392.33024</v>
      </c>
      <c r="W25" s="75"/>
    </row>
    <row r="26" spans="1:23" ht="15" customHeight="1" thickTop="1">
      <c r="B26" s="323"/>
      <c r="C26" s="351"/>
      <c r="D26" s="351"/>
      <c r="E26" s="351"/>
      <c r="F26" s="351"/>
      <c r="G26" s="351"/>
      <c r="H26" s="351"/>
      <c r="I26" s="351"/>
      <c r="J26" s="351"/>
      <c r="K26" s="351"/>
      <c r="L26" s="351"/>
      <c r="M26" s="351"/>
      <c r="N26" s="351"/>
      <c r="O26" s="351"/>
      <c r="P26" s="351"/>
      <c r="Q26" s="351"/>
      <c r="R26" s="351"/>
      <c r="S26" s="351"/>
      <c r="T26" s="351"/>
      <c r="W26" s="75"/>
    </row>
    <row r="27" spans="1:23" s="28" customFormat="1" ht="15" customHeight="1">
      <c r="B27" s="92"/>
      <c r="C27" s="92"/>
      <c r="D27" s="92"/>
      <c r="E27" s="92"/>
      <c r="F27" s="92"/>
      <c r="G27" s="92"/>
      <c r="H27" s="92"/>
      <c r="I27" s="92"/>
      <c r="J27" s="92"/>
      <c r="K27" s="92"/>
      <c r="L27" s="92"/>
      <c r="M27" s="92"/>
      <c r="N27" s="92"/>
      <c r="O27" s="92"/>
      <c r="P27" s="92"/>
      <c r="Q27" s="92"/>
      <c r="R27" s="92"/>
      <c r="S27" s="4"/>
      <c r="T27" s="348"/>
      <c r="W27" s="93"/>
    </row>
    <row r="28" spans="1:23" ht="15" customHeight="1">
      <c r="B28" s="399"/>
      <c r="C28" s="1057" t="s">
        <v>863</v>
      </c>
      <c r="D28" s="1057"/>
      <c r="E28" s="1057"/>
      <c r="F28" s="1057"/>
      <c r="G28" s="1057"/>
      <c r="H28" s="1057"/>
      <c r="I28" s="1057"/>
      <c r="J28" s="1057"/>
      <c r="K28" s="1057"/>
      <c r="L28" s="1057"/>
      <c r="M28" s="1057"/>
      <c r="N28" s="1057"/>
      <c r="O28" s="1057"/>
      <c r="P28" s="1057"/>
      <c r="Q28" s="1057"/>
      <c r="R28" s="1057"/>
      <c r="S28" s="1057"/>
      <c r="T28" s="1057"/>
    </row>
    <row r="29" spans="1:23" ht="15" customHeight="1">
      <c r="B29" s="1069" t="s">
        <v>346</v>
      </c>
      <c r="C29" s="1072" t="s">
        <v>690</v>
      </c>
      <c r="D29" s="1072"/>
      <c r="E29" s="1072"/>
      <c r="F29" s="1072"/>
      <c r="G29" s="1072"/>
      <c r="H29" s="1072"/>
      <c r="I29" s="1072"/>
      <c r="J29" s="1072"/>
      <c r="K29" s="1072"/>
      <c r="L29" s="1072"/>
      <c r="M29" s="1072"/>
      <c r="N29" s="1072"/>
      <c r="O29" s="1072"/>
      <c r="P29" s="1072"/>
      <c r="Q29" s="1072"/>
      <c r="R29" s="1073" t="s">
        <v>349</v>
      </c>
      <c r="S29" s="1071" t="s">
        <v>277</v>
      </c>
      <c r="T29" s="1071" t="s">
        <v>1</v>
      </c>
    </row>
    <row r="30" spans="1:23" ht="15" customHeight="1">
      <c r="B30" s="1070"/>
      <c r="C30" s="94" t="s">
        <v>347</v>
      </c>
      <c r="D30" s="95">
        <v>0.02</v>
      </c>
      <c r="E30" s="95">
        <v>0.04</v>
      </c>
      <c r="F30" s="95">
        <v>0.1</v>
      </c>
      <c r="G30" s="95">
        <v>0.2</v>
      </c>
      <c r="H30" s="95">
        <v>0.35</v>
      </c>
      <c r="I30" s="95">
        <v>0.5</v>
      </c>
      <c r="J30" s="95">
        <v>0.7</v>
      </c>
      <c r="K30" s="95">
        <v>0.75</v>
      </c>
      <c r="L30" s="95">
        <v>1</v>
      </c>
      <c r="M30" s="95">
        <v>1.5</v>
      </c>
      <c r="N30" s="95">
        <v>2.5</v>
      </c>
      <c r="O30" s="95">
        <v>3.7</v>
      </c>
      <c r="P30" s="95">
        <v>12.5</v>
      </c>
      <c r="Q30" s="95" t="s">
        <v>348</v>
      </c>
      <c r="R30" s="1074"/>
      <c r="S30" s="1072"/>
      <c r="T30" s="1072"/>
    </row>
    <row r="31" spans="1:23" ht="15" customHeight="1">
      <c r="B31" s="91" t="s">
        <v>302</v>
      </c>
      <c r="C31" s="86">
        <v>15299334.55917</v>
      </c>
      <c r="D31" s="86"/>
      <c r="E31" s="86"/>
      <c r="F31" s="86"/>
      <c r="G31" s="86">
        <v>7768.2575800000004</v>
      </c>
      <c r="H31" s="86"/>
      <c r="I31" s="86">
        <v>30580.060879999997</v>
      </c>
      <c r="J31" s="86"/>
      <c r="K31" s="86">
        <v>0</v>
      </c>
      <c r="L31" s="86">
        <v>1079425.27186</v>
      </c>
      <c r="M31" s="86">
        <v>238800.86908</v>
      </c>
      <c r="N31" s="86"/>
      <c r="O31" s="86"/>
      <c r="P31" s="86"/>
      <c r="Q31" s="86">
        <v>0</v>
      </c>
      <c r="R31" s="619"/>
      <c r="S31" s="86">
        <f>SUM(C31:Q31)</f>
        <v>16655909.01857</v>
      </c>
      <c r="T31" s="96">
        <v>1454470.2574400001</v>
      </c>
    </row>
    <row r="32" spans="1:23" ht="15" customHeight="1">
      <c r="B32" s="50" t="s">
        <v>309</v>
      </c>
      <c r="C32" s="86">
        <v>0</v>
      </c>
      <c r="D32" s="86"/>
      <c r="E32" s="86"/>
      <c r="F32" s="86"/>
      <c r="G32" s="86">
        <v>571613.87710000004</v>
      </c>
      <c r="H32" s="86"/>
      <c r="I32" s="86">
        <v>42.560890000000001</v>
      </c>
      <c r="J32" s="86"/>
      <c r="K32" s="86">
        <v>0</v>
      </c>
      <c r="L32" s="86">
        <v>4.0416100000000004</v>
      </c>
      <c r="M32" s="86">
        <v>404.96550999999999</v>
      </c>
      <c r="N32" s="86"/>
      <c r="O32" s="86"/>
      <c r="P32" s="86"/>
      <c r="Q32" s="86">
        <v>85.106429999999989</v>
      </c>
      <c r="R32" s="620"/>
      <c r="S32" s="86">
        <f t="shared" ref="S32:S46" si="2">SUM(C32:Q32)</f>
        <v>572150.55154000001</v>
      </c>
      <c r="T32" s="96">
        <v>114968.46947</v>
      </c>
    </row>
    <row r="33" spans="2:20" ht="15" customHeight="1">
      <c r="B33" s="50" t="s">
        <v>310</v>
      </c>
      <c r="C33" s="86">
        <v>107.41374999999999</v>
      </c>
      <c r="D33" s="86"/>
      <c r="E33" s="86"/>
      <c r="F33" s="86"/>
      <c r="G33" s="86">
        <v>30.437139999999999</v>
      </c>
      <c r="H33" s="86"/>
      <c r="I33" s="86">
        <v>13508.687679999999</v>
      </c>
      <c r="J33" s="86"/>
      <c r="K33" s="86">
        <v>0</v>
      </c>
      <c r="L33" s="86">
        <v>174308.08077999999</v>
      </c>
      <c r="M33" s="86">
        <v>75924.653890000001</v>
      </c>
      <c r="N33" s="86"/>
      <c r="O33" s="86"/>
      <c r="P33" s="86"/>
      <c r="Q33" s="86">
        <v>0</v>
      </c>
      <c r="R33" s="620"/>
      <c r="S33" s="86">
        <f t="shared" si="2"/>
        <v>263879.27324000001</v>
      </c>
      <c r="T33" s="96">
        <v>294955.49287999998</v>
      </c>
    </row>
    <row r="34" spans="2:20" ht="15" customHeight="1">
      <c r="B34" s="50" t="s">
        <v>311</v>
      </c>
      <c r="C34" s="86">
        <v>41421.793590000001</v>
      </c>
      <c r="D34" s="86"/>
      <c r="E34" s="86"/>
      <c r="F34" s="86"/>
      <c r="G34" s="86">
        <v>0</v>
      </c>
      <c r="H34" s="86"/>
      <c r="I34" s="86">
        <v>0</v>
      </c>
      <c r="J34" s="86"/>
      <c r="K34" s="86">
        <v>0</v>
      </c>
      <c r="L34" s="86">
        <v>0</v>
      </c>
      <c r="M34" s="86">
        <v>0</v>
      </c>
      <c r="N34" s="86"/>
      <c r="O34" s="86"/>
      <c r="P34" s="86"/>
      <c r="Q34" s="86">
        <v>0</v>
      </c>
      <c r="R34" s="620"/>
      <c r="S34" s="86">
        <f t="shared" si="2"/>
        <v>41421.793590000001</v>
      </c>
      <c r="T34" s="96">
        <v>0</v>
      </c>
    </row>
    <row r="35" spans="2:20" ht="15" customHeight="1">
      <c r="B35" s="50" t="s">
        <v>312</v>
      </c>
      <c r="C35" s="86">
        <v>0</v>
      </c>
      <c r="D35" s="86"/>
      <c r="E35" s="86"/>
      <c r="F35" s="86"/>
      <c r="G35" s="86">
        <v>0</v>
      </c>
      <c r="H35" s="86"/>
      <c r="I35" s="86">
        <v>0</v>
      </c>
      <c r="J35" s="86"/>
      <c r="K35" s="86">
        <v>0</v>
      </c>
      <c r="L35" s="86">
        <v>0</v>
      </c>
      <c r="M35" s="86">
        <v>0</v>
      </c>
      <c r="N35" s="86"/>
      <c r="O35" s="86"/>
      <c r="P35" s="86"/>
      <c r="Q35" s="86">
        <v>0</v>
      </c>
      <c r="R35" s="620"/>
      <c r="S35" s="86">
        <f t="shared" si="2"/>
        <v>0</v>
      </c>
      <c r="T35" s="96">
        <v>0</v>
      </c>
    </row>
    <row r="36" spans="2:20" ht="15" customHeight="1">
      <c r="B36" s="50" t="s">
        <v>303</v>
      </c>
      <c r="C36" s="86">
        <v>0</v>
      </c>
      <c r="D36" s="86"/>
      <c r="E36" s="86"/>
      <c r="F36" s="86"/>
      <c r="G36" s="86">
        <v>1266960.6242</v>
      </c>
      <c r="H36" s="86"/>
      <c r="I36" s="86">
        <v>202571.51738999999</v>
      </c>
      <c r="J36" s="86"/>
      <c r="K36" s="86">
        <v>0</v>
      </c>
      <c r="L36" s="86">
        <v>80633.94889</v>
      </c>
      <c r="M36" s="86">
        <v>1305.2411100000002</v>
      </c>
      <c r="N36" s="86"/>
      <c r="O36" s="86"/>
      <c r="P36" s="86"/>
      <c r="Q36" s="86">
        <v>228191.55712000001</v>
      </c>
      <c r="R36" s="620"/>
      <c r="S36" s="86">
        <f t="shared" si="2"/>
        <v>1779662.8887099999</v>
      </c>
      <c r="T36" s="96">
        <v>441833.52523999999</v>
      </c>
    </row>
    <row r="37" spans="2:20" ht="15" customHeight="1">
      <c r="B37" s="50" t="s">
        <v>304</v>
      </c>
      <c r="C37" s="86">
        <v>0</v>
      </c>
      <c r="D37" s="86"/>
      <c r="E37" s="86"/>
      <c r="F37" s="86"/>
      <c r="G37" s="86">
        <v>14156.26865</v>
      </c>
      <c r="H37" s="86"/>
      <c r="I37" s="86">
        <v>46931.459609999998</v>
      </c>
      <c r="J37" s="86"/>
      <c r="K37" s="86">
        <v>0</v>
      </c>
      <c r="L37" s="86">
        <v>5378053.3546499992</v>
      </c>
      <c r="M37" s="86">
        <v>134768.28025000001</v>
      </c>
      <c r="N37" s="86"/>
      <c r="O37" s="86"/>
      <c r="P37" s="86"/>
      <c r="Q37" s="86">
        <v>72378.001499999998</v>
      </c>
      <c r="R37" s="620"/>
      <c r="S37" s="86">
        <f t="shared" si="2"/>
        <v>5646287.3646599995</v>
      </c>
      <c r="T37" s="96">
        <v>5384966.7462999998</v>
      </c>
    </row>
    <row r="38" spans="2:20" ht="15" customHeight="1">
      <c r="B38" s="50" t="s">
        <v>305</v>
      </c>
      <c r="C38" s="86">
        <v>0</v>
      </c>
      <c r="D38" s="86"/>
      <c r="E38" s="86"/>
      <c r="F38" s="86"/>
      <c r="G38" s="86">
        <v>0</v>
      </c>
      <c r="H38" s="86"/>
      <c r="I38" s="86">
        <v>4.0000000000000003E-5</v>
      </c>
      <c r="J38" s="86"/>
      <c r="K38" s="86">
        <v>4988160.09014</v>
      </c>
      <c r="L38" s="86">
        <v>2.6000000000000003E-4</v>
      </c>
      <c r="M38" s="86">
        <v>0</v>
      </c>
      <c r="N38" s="86"/>
      <c r="O38" s="86"/>
      <c r="P38" s="86"/>
      <c r="Q38" s="86">
        <v>3.9990000000000005E-2</v>
      </c>
      <c r="R38" s="620"/>
      <c r="S38" s="86">
        <f t="shared" si="2"/>
        <v>4988160.1304300008</v>
      </c>
      <c r="T38" s="96">
        <v>3622633.8754099999</v>
      </c>
    </row>
    <row r="39" spans="2:20" ht="15" customHeight="1">
      <c r="B39" s="50" t="s">
        <v>313</v>
      </c>
      <c r="C39" s="86">
        <v>0</v>
      </c>
      <c r="D39" s="86"/>
      <c r="E39" s="86"/>
      <c r="F39" s="86"/>
      <c r="G39" s="86">
        <v>93.507739999999998</v>
      </c>
      <c r="H39" s="86"/>
      <c r="I39" s="86">
        <v>514186.88764999999</v>
      </c>
      <c r="J39" s="86"/>
      <c r="K39" s="86">
        <v>73226.860370000009</v>
      </c>
      <c r="L39" s="86">
        <v>227303.03441999998</v>
      </c>
      <c r="M39" s="86">
        <v>108096.30198</v>
      </c>
      <c r="N39" s="86"/>
      <c r="O39" s="86"/>
      <c r="P39" s="86"/>
      <c r="Q39" s="86">
        <v>1245597.5850999998</v>
      </c>
      <c r="R39" s="620"/>
      <c r="S39" s="86">
        <f t="shared" si="2"/>
        <v>2168504.1772599998</v>
      </c>
      <c r="T39" s="96">
        <v>1106385.5839000002</v>
      </c>
    </row>
    <row r="40" spans="2:20" ht="15" customHeight="1">
      <c r="B40" s="50" t="s">
        <v>314</v>
      </c>
      <c r="C40" s="86">
        <v>1794.1923999999999</v>
      </c>
      <c r="D40" s="86"/>
      <c r="E40" s="86"/>
      <c r="F40" s="86"/>
      <c r="G40" s="86">
        <v>0</v>
      </c>
      <c r="H40" s="86"/>
      <c r="I40" s="86">
        <v>0</v>
      </c>
      <c r="J40" s="86"/>
      <c r="K40" s="86">
        <v>0</v>
      </c>
      <c r="L40" s="86">
        <v>259553.40331999998</v>
      </c>
      <c r="M40" s="86">
        <v>193409.01411000002</v>
      </c>
      <c r="N40" s="86"/>
      <c r="O40" s="86"/>
      <c r="P40" s="86"/>
      <c r="Q40" s="86">
        <v>8.8000000000000003E-4</v>
      </c>
      <c r="R40" s="620"/>
      <c r="S40" s="86">
        <f t="shared" si="2"/>
        <v>454756.61070999998</v>
      </c>
      <c r="T40" s="96">
        <v>549666.92579000001</v>
      </c>
    </row>
    <row r="41" spans="2:20" ht="15" customHeight="1">
      <c r="B41" s="50" t="s">
        <v>315</v>
      </c>
      <c r="C41" s="86">
        <v>0</v>
      </c>
      <c r="D41" s="86"/>
      <c r="E41" s="86"/>
      <c r="F41" s="86"/>
      <c r="G41" s="86">
        <v>0</v>
      </c>
      <c r="H41" s="86"/>
      <c r="I41" s="86">
        <v>0</v>
      </c>
      <c r="J41" s="86"/>
      <c r="K41" s="86">
        <v>0</v>
      </c>
      <c r="L41" s="86">
        <v>0</v>
      </c>
      <c r="M41" s="86">
        <v>1511.3523799999998</v>
      </c>
      <c r="N41" s="86"/>
      <c r="O41" s="86"/>
      <c r="P41" s="86"/>
      <c r="Q41" s="86">
        <v>0</v>
      </c>
      <c r="R41" s="620"/>
      <c r="S41" s="86">
        <f t="shared" si="2"/>
        <v>1511.3523799999998</v>
      </c>
      <c r="T41" s="96">
        <v>2267.0285600000002</v>
      </c>
    </row>
    <row r="42" spans="2:20" ht="15" customHeight="1">
      <c r="B42" s="50" t="s">
        <v>316</v>
      </c>
      <c r="C42" s="86">
        <v>0</v>
      </c>
      <c r="D42" s="86"/>
      <c r="E42" s="86"/>
      <c r="F42" s="86"/>
      <c r="G42" s="86">
        <v>0</v>
      </c>
      <c r="H42" s="86"/>
      <c r="I42" s="86">
        <v>0</v>
      </c>
      <c r="J42" s="86"/>
      <c r="K42" s="86">
        <v>0</v>
      </c>
      <c r="L42" s="86">
        <v>0</v>
      </c>
      <c r="M42" s="86">
        <v>0</v>
      </c>
      <c r="N42" s="86"/>
      <c r="O42" s="86"/>
      <c r="P42" s="86"/>
      <c r="Q42" s="86">
        <v>0</v>
      </c>
      <c r="R42" s="620"/>
      <c r="S42" s="86">
        <f t="shared" si="2"/>
        <v>0</v>
      </c>
      <c r="T42" s="96">
        <v>0</v>
      </c>
    </row>
    <row r="43" spans="2:20" ht="15" customHeight="1">
      <c r="B43" s="50" t="s">
        <v>317</v>
      </c>
      <c r="C43" s="86">
        <v>0</v>
      </c>
      <c r="D43" s="86"/>
      <c r="E43" s="86"/>
      <c r="F43" s="86"/>
      <c r="G43" s="86">
        <v>0</v>
      </c>
      <c r="H43" s="86"/>
      <c r="I43" s="86">
        <v>0</v>
      </c>
      <c r="J43" s="86"/>
      <c r="K43" s="86">
        <v>0</v>
      </c>
      <c r="L43" s="86">
        <v>0</v>
      </c>
      <c r="M43" s="86">
        <v>0</v>
      </c>
      <c r="N43" s="86"/>
      <c r="O43" s="86"/>
      <c r="P43" s="86"/>
      <c r="Q43" s="86">
        <v>0</v>
      </c>
      <c r="R43" s="620"/>
      <c r="S43" s="86">
        <f t="shared" si="2"/>
        <v>0</v>
      </c>
      <c r="T43" s="96">
        <v>0</v>
      </c>
    </row>
    <row r="44" spans="2:20" ht="15" customHeight="1">
      <c r="B44" s="50" t="s">
        <v>318</v>
      </c>
      <c r="C44" s="86">
        <v>0</v>
      </c>
      <c r="D44" s="86"/>
      <c r="E44" s="86"/>
      <c r="F44" s="86"/>
      <c r="G44" s="86">
        <v>0</v>
      </c>
      <c r="H44" s="86"/>
      <c r="I44" s="86">
        <v>0</v>
      </c>
      <c r="J44" s="86"/>
      <c r="K44" s="86">
        <v>0</v>
      </c>
      <c r="L44" s="86">
        <v>0</v>
      </c>
      <c r="M44" s="86">
        <v>21420.948559999997</v>
      </c>
      <c r="N44" s="86"/>
      <c r="O44" s="86"/>
      <c r="P44" s="86"/>
      <c r="Q44" s="86">
        <v>133873.00793000002</v>
      </c>
      <c r="R44" s="620"/>
      <c r="S44" s="86">
        <f t="shared" si="2"/>
        <v>155293.95649000001</v>
      </c>
      <c r="T44" s="96">
        <v>105041.65715</v>
      </c>
    </row>
    <row r="45" spans="2:20" ht="15" customHeight="1">
      <c r="B45" s="50" t="s">
        <v>307</v>
      </c>
      <c r="C45" s="86">
        <v>0</v>
      </c>
      <c r="D45" s="86"/>
      <c r="E45" s="86"/>
      <c r="F45" s="86"/>
      <c r="G45" s="86">
        <v>0</v>
      </c>
      <c r="H45" s="86"/>
      <c r="I45" s="86">
        <v>0</v>
      </c>
      <c r="J45" s="86"/>
      <c r="K45" s="86">
        <v>0</v>
      </c>
      <c r="L45" s="86">
        <v>1154.9101599999999</v>
      </c>
      <c r="M45" s="86">
        <v>0</v>
      </c>
      <c r="N45" s="86">
        <v>37497.492359999997</v>
      </c>
      <c r="O45" s="86"/>
      <c r="P45" s="86"/>
      <c r="Q45" s="86">
        <v>0</v>
      </c>
      <c r="R45" s="620"/>
      <c r="S45" s="86">
        <f t="shared" si="2"/>
        <v>38652.402519999996</v>
      </c>
      <c r="T45" s="96">
        <v>94898.641060000009</v>
      </c>
    </row>
    <row r="46" spans="2:20" ht="15" customHeight="1">
      <c r="B46" s="50" t="s">
        <v>344</v>
      </c>
      <c r="C46" s="86">
        <v>0</v>
      </c>
      <c r="D46" s="86"/>
      <c r="E46" s="86"/>
      <c r="F46" s="86"/>
      <c r="G46" s="86">
        <v>0</v>
      </c>
      <c r="H46" s="86"/>
      <c r="I46" s="86">
        <v>0</v>
      </c>
      <c r="J46" s="86"/>
      <c r="K46" s="86">
        <v>0</v>
      </c>
      <c r="L46" s="86">
        <v>0</v>
      </c>
      <c r="M46" s="86">
        <v>0</v>
      </c>
      <c r="N46" s="86"/>
      <c r="O46" s="86"/>
      <c r="P46" s="86"/>
      <c r="Q46" s="86">
        <v>0</v>
      </c>
      <c r="R46" s="620"/>
      <c r="S46" s="86">
        <f t="shared" si="2"/>
        <v>0</v>
      </c>
      <c r="T46" s="96">
        <v>0</v>
      </c>
    </row>
    <row r="47" spans="2:20" ht="15" customHeight="1" thickBot="1">
      <c r="B47" s="484" t="s">
        <v>2</v>
      </c>
      <c r="C47" s="621">
        <f>SUM(C31:C46)</f>
        <v>15342657.95891</v>
      </c>
      <c r="D47" s="621">
        <f t="shared" ref="D47:Q47" si="3">SUM(D31:D46)</f>
        <v>0</v>
      </c>
      <c r="E47" s="621">
        <f t="shared" si="3"/>
        <v>0</v>
      </c>
      <c r="F47" s="621">
        <f t="shared" si="3"/>
        <v>0</v>
      </c>
      <c r="G47" s="621">
        <f t="shared" si="3"/>
        <v>1860622.9724100002</v>
      </c>
      <c r="H47" s="621">
        <f t="shared" si="3"/>
        <v>0</v>
      </c>
      <c r="I47" s="621">
        <f t="shared" si="3"/>
        <v>807821.17414000002</v>
      </c>
      <c r="J47" s="621">
        <f t="shared" si="3"/>
        <v>0</v>
      </c>
      <c r="K47" s="621">
        <f t="shared" si="3"/>
        <v>5061386.9505099999</v>
      </c>
      <c r="L47" s="621">
        <f t="shared" si="3"/>
        <v>7200436.0459499992</v>
      </c>
      <c r="M47" s="621">
        <f t="shared" si="3"/>
        <v>775641.62687000015</v>
      </c>
      <c r="N47" s="621">
        <f t="shared" si="3"/>
        <v>37497.492359999997</v>
      </c>
      <c r="O47" s="621">
        <f t="shared" si="3"/>
        <v>0</v>
      </c>
      <c r="P47" s="621">
        <f t="shared" si="3"/>
        <v>0</v>
      </c>
      <c r="Q47" s="621">
        <f t="shared" si="3"/>
        <v>1680125.2989499997</v>
      </c>
      <c r="R47" s="622"/>
      <c r="S47" s="621">
        <f>SUM(S31:S46)</f>
        <v>32766189.520100001</v>
      </c>
      <c r="T47" s="621">
        <f>SUM(T31:T46)</f>
        <v>13172088.203200001</v>
      </c>
    </row>
    <row r="48" spans="2:20" ht="15" customHeight="1" thickTop="1"/>
    <row r="49" spans="19:20" ht="15" customHeight="1"/>
    <row r="50" spans="19:20" ht="15" customHeight="1">
      <c r="S50"/>
      <c r="T50"/>
    </row>
    <row r="51" spans="19:20" ht="15" customHeight="1">
      <c r="S51"/>
      <c r="T51"/>
    </row>
    <row r="52" spans="19:20" ht="15" customHeight="1"/>
    <row r="53" spans="19:20" ht="15" customHeight="1"/>
    <row r="54" spans="19:20" ht="15" customHeight="1"/>
    <row r="55" spans="19:20" ht="15" customHeight="1"/>
    <row r="56" spans="19:20" ht="15" customHeight="1"/>
    <row r="57" spans="19:20" ht="15" customHeight="1"/>
    <row r="58" spans="19:20" ht="15" customHeight="1"/>
    <row r="59" spans="19:20" ht="15" customHeight="1"/>
    <row r="60" spans="19:20" ht="15" customHeight="1"/>
    <row r="61" spans="19:20" ht="15" customHeight="1"/>
    <row r="62" spans="19:20" ht="15" customHeight="1"/>
    <row r="63" spans="19:20" ht="15" customHeight="1"/>
    <row r="64" spans="19: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sheetData>
  <mergeCells count="13">
    <mergeCell ref="B3:G3"/>
    <mergeCell ref="B29:B30"/>
    <mergeCell ref="S29:S30"/>
    <mergeCell ref="C6:T6"/>
    <mergeCell ref="T29:T30"/>
    <mergeCell ref="B7:B8"/>
    <mergeCell ref="S7:S8"/>
    <mergeCell ref="T7:T8"/>
    <mergeCell ref="C28:T28"/>
    <mergeCell ref="C7:Q7"/>
    <mergeCell ref="R7:R8"/>
    <mergeCell ref="R29:R30"/>
    <mergeCell ref="C29:Q29"/>
  </mergeCells>
  <hyperlinks>
    <hyperlink ref="V6" location="Índice!A1" display="Back to the Index" xr:uid="{BF3430A3-15E4-41D0-A794-A0CAA4A5247B}"/>
  </hyperlinks>
  <pageMargins left="0.7" right="0.7" top="0.75" bottom="0.75" header="0.3" footer="0.3"/>
  <pageSetup paperSize="9" orientation="portrait" r:id="rId1"/>
  <ignoredErrors>
    <ignoredError sqref="C8 C29:T46 C47" numberStoredAsText="1"/>
    <ignoredError sqref="D25:R25" formulaRange="1"/>
    <ignoredError sqref="D47:T47" numberStoredAsText="1"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1005D"/>
  </sheetPr>
  <dimension ref="A2:Q81"/>
  <sheetViews>
    <sheetView showGridLines="0" showZeros="0" zoomScale="90" zoomScaleNormal="90" workbookViewId="0">
      <selection activeCell="C7" sqref="C7:O7"/>
    </sheetView>
  </sheetViews>
  <sheetFormatPr defaultRowHeight="15" customHeight="1"/>
  <cols>
    <col min="1" max="2" width="12.7109375" style="2" customWidth="1"/>
    <col min="3" max="15" width="15.7109375" style="2" customWidth="1"/>
    <col min="16" max="16" width="8.7109375" style="2" customWidth="1"/>
    <col min="17" max="17" width="16.28515625" style="2" customWidth="1"/>
    <col min="18" max="16384" width="9.140625" style="2"/>
  </cols>
  <sheetData>
    <row r="2" spans="1:17" ht="15" customHeight="1">
      <c r="B2" s="1076" t="s">
        <v>694</v>
      </c>
      <c r="C2" s="1076"/>
      <c r="D2" s="1002" t="s">
        <v>849</v>
      </c>
      <c r="E2" s="1003"/>
      <c r="F2" s="1003"/>
      <c r="G2" s="1003"/>
    </row>
    <row r="3" spans="1:17" ht="15" customHeight="1">
      <c r="B3" s="1076" t="s">
        <v>350</v>
      </c>
      <c r="C3" s="1076"/>
      <c r="D3" s="1076"/>
      <c r="E3" s="1076"/>
      <c r="F3" s="1076"/>
      <c r="G3" s="1076"/>
      <c r="H3" s="1003"/>
      <c r="I3" s="1003"/>
    </row>
    <row r="4" spans="1:17" ht="15" customHeight="1">
      <c r="B4" s="1076" t="s">
        <v>695</v>
      </c>
      <c r="C4" s="1076"/>
      <c r="D4" s="1076"/>
      <c r="E4" s="1076"/>
      <c r="F4" s="1076"/>
      <c r="G4" s="1076"/>
      <c r="H4" s="1003"/>
      <c r="I4" s="1003"/>
    </row>
    <row r="5" spans="1:17" ht="15" customHeight="1">
      <c r="B5" s="1004" t="s">
        <v>689</v>
      </c>
      <c r="C5" s="1004"/>
    </row>
    <row r="6" spans="1:17" ht="15" customHeight="1">
      <c r="O6" s="1005"/>
    </row>
    <row r="7" spans="1:17" s="1006" customFormat="1" ht="15" customHeight="1">
      <c r="A7" s="2"/>
      <c r="B7" s="78"/>
      <c r="C7" s="1182" t="s">
        <v>1008</v>
      </c>
      <c r="D7" s="1182"/>
      <c r="E7" s="1182"/>
      <c r="F7" s="1182"/>
      <c r="G7" s="1182"/>
      <c r="H7" s="1182"/>
      <c r="I7" s="1182"/>
      <c r="J7" s="1182"/>
      <c r="K7" s="1182"/>
      <c r="L7" s="1182"/>
      <c r="M7" s="1182"/>
      <c r="N7" s="1182"/>
      <c r="O7" s="1182"/>
      <c r="Q7" s="1007" t="s">
        <v>575</v>
      </c>
    </row>
    <row r="8" spans="1:17" s="190" customFormat="1" ht="15" customHeight="1">
      <c r="B8" s="399"/>
      <c r="C8" s="1008"/>
      <c r="D8" s="1008" t="s">
        <v>286</v>
      </c>
      <c r="E8" s="1008" t="s">
        <v>287</v>
      </c>
      <c r="F8" s="1008" t="s">
        <v>288</v>
      </c>
      <c r="G8" s="1008" t="s">
        <v>289</v>
      </c>
      <c r="H8" s="1008" t="s">
        <v>290</v>
      </c>
      <c r="I8" s="1008" t="s">
        <v>291</v>
      </c>
      <c r="J8" s="1008" t="s">
        <v>292</v>
      </c>
      <c r="K8" s="1008" t="s">
        <v>684</v>
      </c>
      <c r="L8" s="1008" t="s">
        <v>685</v>
      </c>
      <c r="M8" s="1008" t="s">
        <v>686</v>
      </c>
      <c r="N8" s="1008" t="s">
        <v>687</v>
      </c>
      <c r="O8" s="1008" t="s">
        <v>688</v>
      </c>
    </row>
    <row r="9" spans="1:17" s="36" customFormat="1" ht="45" customHeight="1">
      <c r="B9" s="1009"/>
      <c r="C9" s="1010" t="s">
        <v>351</v>
      </c>
      <c r="D9" s="1011" t="s">
        <v>352</v>
      </c>
      <c r="E9" s="1011" t="s">
        <v>771</v>
      </c>
      <c r="F9" s="1011" t="s">
        <v>353</v>
      </c>
      <c r="G9" s="1011" t="s">
        <v>354</v>
      </c>
      <c r="H9" s="1011" t="s">
        <v>355</v>
      </c>
      <c r="I9" s="1011" t="s">
        <v>356</v>
      </c>
      <c r="J9" s="1011" t="s">
        <v>357</v>
      </c>
      <c r="K9" s="1011" t="s">
        <v>358</v>
      </c>
      <c r="L9" s="1010" t="s">
        <v>1</v>
      </c>
      <c r="M9" s="1011" t="s">
        <v>343</v>
      </c>
      <c r="N9" s="1010" t="s">
        <v>359</v>
      </c>
      <c r="O9" s="1011" t="s">
        <v>360</v>
      </c>
      <c r="Q9" s="1006"/>
    </row>
    <row r="10" spans="1:17" ht="15" customHeight="1">
      <c r="B10" s="1012" t="s">
        <v>361</v>
      </c>
      <c r="C10" s="1013" t="s">
        <v>362</v>
      </c>
      <c r="D10" s="1014"/>
      <c r="E10" s="1014"/>
      <c r="F10" s="1015"/>
      <c r="G10" s="1014"/>
      <c r="H10" s="1015"/>
      <c r="I10" s="1014"/>
      <c r="J10" s="1014"/>
      <c r="K10" s="1016"/>
      <c r="L10" s="1017"/>
      <c r="M10" s="1016"/>
      <c r="N10" s="1017"/>
      <c r="O10" s="1018"/>
      <c r="Q10" s="1006"/>
    </row>
    <row r="11" spans="1:17" ht="15" customHeight="1">
      <c r="B11" s="1019"/>
      <c r="C11" s="1013" t="s">
        <v>363</v>
      </c>
      <c r="D11" s="1020">
        <v>0</v>
      </c>
      <c r="E11" s="1020">
        <v>5035.7637000000004</v>
      </c>
      <c r="F11" s="1021">
        <v>8.6767015100410686E-4</v>
      </c>
      <c r="G11" s="1020">
        <v>4369.3818499999998</v>
      </c>
      <c r="H11" s="1021">
        <v>5.0000000000000001E-4</v>
      </c>
      <c r="I11" s="1020">
        <v>11</v>
      </c>
      <c r="J11" s="1021">
        <v>0.42260000000000003</v>
      </c>
      <c r="K11" s="1020">
        <v>371.22919425375926</v>
      </c>
      <c r="L11" s="1020">
        <v>491.90891052565996</v>
      </c>
      <c r="M11" s="1022">
        <f>L11/G11</f>
        <v>0.11258089299877967</v>
      </c>
      <c r="N11" s="1020">
        <v>0.923250384905</v>
      </c>
      <c r="O11" s="1023"/>
      <c r="Q11" s="1006"/>
    </row>
    <row r="12" spans="1:17" ht="15" customHeight="1">
      <c r="B12" s="1019"/>
      <c r="C12" s="1013" t="s">
        <v>364</v>
      </c>
      <c r="D12" s="1020">
        <v>2.12073</v>
      </c>
      <c r="E12" s="1020">
        <v>8267.9876500000009</v>
      </c>
      <c r="F12" s="1021">
        <v>0.49214620811340953</v>
      </c>
      <c r="G12" s="1020">
        <v>4071.1795006759999</v>
      </c>
      <c r="H12" s="1021">
        <v>1E-3</v>
      </c>
      <c r="I12" s="1020">
        <v>79</v>
      </c>
      <c r="J12" s="1021">
        <v>0.42260000000000064</v>
      </c>
      <c r="K12" s="1020">
        <v>1219.399658712038</v>
      </c>
      <c r="L12" s="1020">
        <v>1450.630398320516</v>
      </c>
      <c r="M12" s="1022">
        <f t="shared" ref="M12:M24" si="0">L12/G12</f>
        <v>0.35631698334098161</v>
      </c>
      <c r="N12" s="1020">
        <v>1.7204804569856802</v>
      </c>
      <c r="O12" s="1023"/>
      <c r="Q12" s="1006"/>
    </row>
    <row r="13" spans="1:17" ht="15" customHeight="1">
      <c r="B13" s="1019"/>
      <c r="C13" s="1013" t="s">
        <v>365</v>
      </c>
      <c r="D13" s="1020">
        <v>1022802.5040957599</v>
      </c>
      <c r="E13" s="1020">
        <v>855667.71602053102</v>
      </c>
      <c r="F13" s="1021">
        <v>0.80991132492491003</v>
      </c>
      <c r="G13" s="1020">
        <v>1720488.0311034201</v>
      </c>
      <c r="H13" s="1021">
        <v>1.9978012267825021E-3</v>
      </c>
      <c r="I13" s="1020">
        <v>431</v>
      </c>
      <c r="J13" s="1021">
        <v>0.37864491789083543</v>
      </c>
      <c r="K13" s="1020">
        <v>746.12307084254667</v>
      </c>
      <c r="L13" s="1020">
        <v>596024.18782124098</v>
      </c>
      <c r="M13" s="1022">
        <f t="shared" si="0"/>
        <v>0.3464273956262201</v>
      </c>
      <c r="N13" s="1020">
        <v>1302.731155557758</v>
      </c>
      <c r="O13" s="1023"/>
      <c r="Q13" s="1006"/>
    </row>
    <row r="14" spans="1:17" ht="15" customHeight="1">
      <c r="B14" s="1019"/>
      <c r="C14" s="1013" t="s">
        <v>366</v>
      </c>
      <c r="D14" s="1020">
        <v>398581.47421095404</v>
      </c>
      <c r="E14" s="1020">
        <v>569287.02042128902</v>
      </c>
      <c r="F14" s="1021">
        <v>0.74711489152463506</v>
      </c>
      <c r="G14" s="1020">
        <v>827936.3536612849</v>
      </c>
      <c r="H14" s="1021">
        <v>3.9794140834546283E-3</v>
      </c>
      <c r="I14" s="1020">
        <v>439</v>
      </c>
      <c r="J14" s="1021">
        <v>0.41718153328665819</v>
      </c>
      <c r="K14" s="1020">
        <v>640.10245075232183</v>
      </c>
      <c r="L14" s="1020">
        <v>441369.01218426705</v>
      </c>
      <c r="M14" s="1022">
        <f t="shared" si="0"/>
        <v>0.53309534027881866</v>
      </c>
      <c r="N14" s="1020">
        <v>1381.4349506579199</v>
      </c>
      <c r="O14" s="1023"/>
      <c r="Q14" s="1006"/>
    </row>
    <row r="15" spans="1:17" ht="15" customHeight="1">
      <c r="B15" s="1019"/>
      <c r="C15" s="1013" t="s">
        <v>367</v>
      </c>
      <c r="D15" s="1020">
        <v>697679.22298134898</v>
      </c>
      <c r="E15" s="1020">
        <v>651061.63270038902</v>
      </c>
      <c r="F15" s="1021">
        <v>0.79001682799815165</v>
      </c>
      <c r="G15" s="1020">
        <v>1220664.7442348718</v>
      </c>
      <c r="H15" s="1021">
        <v>6.8331302811007605E-3</v>
      </c>
      <c r="I15" s="1020">
        <v>406</v>
      </c>
      <c r="J15" s="1021">
        <v>0.39794308129299966</v>
      </c>
      <c r="K15" s="1020">
        <v>775.5235705964501</v>
      </c>
      <c r="L15" s="1020">
        <v>849525.59166513395</v>
      </c>
      <c r="M15" s="1022">
        <f t="shared" si="0"/>
        <v>0.69595324652194113</v>
      </c>
      <c r="N15" s="1020">
        <v>3397.8240090255999</v>
      </c>
      <c r="O15" s="1023"/>
      <c r="Q15" s="1006"/>
    </row>
    <row r="16" spans="1:17" ht="15" customHeight="1">
      <c r="B16" s="1019"/>
      <c r="C16" s="1013" t="s">
        <v>368</v>
      </c>
      <c r="D16" s="1020">
        <v>527810.40137723496</v>
      </c>
      <c r="E16" s="1020">
        <v>203326.56415177899</v>
      </c>
      <c r="F16" s="1021">
        <v>0.72919188166644067</v>
      </c>
      <c r="G16" s="1020">
        <v>668101.95835765789</v>
      </c>
      <c r="H16" s="1021">
        <v>1.251718445052036E-2</v>
      </c>
      <c r="I16" s="1020">
        <v>266</v>
      </c>
      <c r="J16" s="1021">
        <v>0.38759452606595762</v>
      </c>
      <c r="K16" s="1020">
        <v>1144.3415107746653</v>
      </c>
      <c r="L16" s="1020">
        <v>663955.41098319495</v>
      </c>
      <c r="M16" s="1022">
        <f t="shared" si="0"/>
        <v>0.99379354105673323</v>
      </c>
      <c r="N16" s="1020">
        <v>3354.6573421286967</v>
      </c>
      <c r="O16" s="1023"/>
      <c r="Q16" s="1006"/>
    </row>
    <row r="17" spans="1:17" ht="15" customHeight="1">
      <c r="B17" s="1019"/>
      <c r="C17" s="1013" t="s">
        <v>369</v>
      </c>
      <c r="D17" s="1020">
        <v>1411204.60116846</v>
      </c>
      <c r="E17" s="1020">
        <v>396421.19739442901</v>
      </c>
      <c r="F17" s="1021">
        <v>0.65633248090451735</v>
      </c>
      <c r="G17" s="1020">
        <v>1613473.0036375248</v>
      </c>
      <c r="H17" s="1021">
        <v>2.2209815867461367E-2</v>
      </c>
      <c r="I17" s="1020">
        <v>281</v>
      </c>
      <c r="J17" s="1021">
        <v>0.36665484112410107</v>
      </c>
      <c r="K17" s="1020">
        <v>785.99432745015361</v>
      </c>
      <c r="L17" s="1020">
        <v>1581560.44160472</v>
      </c>
      <c r="M17" s="1022">
        <f t="shared" si="0"/>
        <v>0.98022119864363455</v>
      </c>
      <c r="N17" s="1020">
        <v>13578.594422484079</v>
      </c>
      <c r="O17" s="1023"/>
      <c r="Q17" s="1006"/>
    </row>
    <row r="18" spans="1:17" ht="15" customHeight="1">
      <c r="B18" s="1019"/>
      <c r="C18" s="1013" t="s">
        <v>370</v>
      </c>
      <c r="D18" s="1020">
        <v>691786.360690812</v>
      </c>
      <c r="E18" s="1020">
        <v>402733.20766242803</v>
      </c>
      <c r="F18" s="1021">
        <v>0.47954315615376153</v>
      </c>
      <c r="G18" s="1020">
        <v>737428.25218517694</v>
      </c>
      <c r="H18" s="1021">
        <v>3.3238761183302157E-2</v>
      </c>
      <c r="I18" s="1020">
        <v>374</v>
      </c>
      <c r="J18" s="1021">
        <v>0.38234022404895301</v>
      </c>
      <c r="K18" s="1020">
        <v>887.12947837386639</v>
      </c>
      <c r="L18" s="1020">
        <v>885318.24098270095</v>
      </c>
      <c r="M18" s="1022">
        <f t="shared" si="0"/>
        <v>1.2005483087463633</v>
      </c>
      <c r="N18" s="1020">
        <v>10370.62263255671</v>
      </c>
      <c r="O18" s="1023"/>
      <c r="Q18" s="1006"/>
    </row>
    <row r="19" spans="1:17" ht="15" customHeight="1">
      <c r="B19" s="1019"/>
      <c r="C19" s="1013" t="s">
        <v>371</v>
      </c>
      <c r="D19" s="1020">
        <v>175658.00388727998</v>
      </c>
      <c r="E19" s="1020">
        <v>71942.051613081101</v>
      </c>
      <c r="F19" s="1021">
        <v>0.4335351831507594</v>
      </c>
      <c r="G19" s="1020">
        <v>185722.97943534551</v>
      </c>
      <c r="H19" s="1021">
        <v>5.3511496065660261E-2</v>
      </c>
      <c r="I19" s="1020">
        <v>180</v>
      </c>
      <c r="J19" s="1021">
        <v>0.38088057218336741</v>
      </c>
      <c r="K19" s="1020">
        <v>1009.1761992739621</v>
      </c>
      <c r="L19" s="1020">
        <v>264703.32585124212</v>
      </c>
      <c r="M19" s="1022">
        <f t="shared" si="0"/>
        <v>1.4252588810281901</v>
      </c>
      <c r="N19" s="1020">
        <v>4157.317035887505</v>
      </c>
      <c r="O19" s="1023"/>
      <c r="Q19" s="1006"/>
    </row>
    <row r="20" spans="1:17" ht="15" customHeight="1">
      <c r="A20" s="6"/>
      <c r="B20" s="1019"/>
      <c r="C20" s="1013" t="s">
        <v>372</v>
      </c>
      <c r="D20" s="1020">
        <v>59476.139235214396</v>
      </c>
      <c r="E20" s="1020">
        <v>83258.086484662796</v>
      </c>
      <c r="F20" s="1021">
        <v>0.42985134119511043</v>
      </c>
      <c r="G20" s="1020">
        <v>90296.499915985201</v>
      </c>
      <c r="H20" s="1021">
        <v>7.8953373466913515E-2</v>
      </c>
      <c r="I20" s="1020">
        <v>111</v>
      </c>
      <c r="J20" s="1021">
        <v>0.38475259465294115</v>
      </c>
      <c r="K20" s="1020">
        <v>520.08138158113593</v>
      </c>
      <c r="L20" s="1020">
        <v>134940.4533402909</v>
      </c>
      <c r="M20" s="1022">
        <f t="shared" si="0"/>
        <v>1.4944151043046396</v>
      </c>
      <c r="N20" s="1020">
        <v>2869.0323516210801</v>
      </c>
      <c r="O20" s="1023"/>
      <c r="Q20" s="1006"/>
    </row>
    <row r="21" spans="1:17" ht="15" customHeight="1">
      <c r="A21" s="6"/>
      <c r="B21" s="1019"/>
      <c r="C21" s="1013" t="s">
        <v>373</v>
      </c>
      <c r="D21" s="1020">
        <v>538615.38637231302</v>
      </c>
      <c r="E21" s="1020">
        <v>224755.644645188</v>
      </c>
      <c r="F21" s="1021">
        <v>0.39722451920098212</v>
      </c>
      <c r="G21" s="1020">
        <v>623201.94877420459</v>
      </c>
      <c r="H21" s="1021">
        <v>0.11398835143133562</v>
      </c>
      <c r="I21" s="1020">
        <v>271</v>
      </c>
      <c r="J21" s="1021">
        <v>0.35382676937780771</v>
      </c>
      <c r="K21" s="1020">
        <v>1251.6591972481574</v>
      </c>
      <c r="L21" s="1020">
        <v>1107249.799911075</v>
      </c>
      <c r="M21" s="1022">
        <f t="shared" si="0"/>
        <v>1.7767110678792954</v>
      </c>
      <c r="N21" s="1020">
        <v>25314.39252840729</v>
      </c>
      <c r="O21" s="1023"/>
      <c r="Q21" s="1006"/>
    </row>
    <row r="22" spans="1:17" ht="15" customHeight="1">
      <c r="A22" s="6"/>
      <c r="B22" s="1019"/>
      <c r="C22" s="1013" t="s">
        <v>374</v>
      </c>
      <c r="D22" s="1020">
        <v>4020.30557</v>
      </c>
      <c r="E22" s="1020">
        <v>6653.3312744281602</v>
      </c>
      <c r="F22" s="1021">
        <v>0.34538447296781188</v>
      </c>
      <c r="G22" s="1020">
        <v>6318.2628856986294</v>
      </c>
      <c r="H22" s="1021">
        <v>0.50275876998166369</v>
      </c>
      <c r="I22" s="1020">
        <v>38</v>
      </c>
      <c r="J22" s="1021">
        <v>0.29451887901433926</v>
      </c>
      <c r="K22" s="1020">
        <v>1236.6078502186808</v>
      </c>
      <c r="L22" s="1020">
        <v>9567.180239189569</v>
      </c>
      <c r="M22" s="1022">
        <f t="shared" si="0"/>
        <v>1.5142105373369088</v>
      </c>
      <c r="N22" s="1020">
        <v>943.39452842101593</v>
      </c>
      <c r="O22" s="1023"/>
      <c r="Q22" s="1006"/>
    </row>
    <row r="23" spans="1:17" ht="15" customHeight="1">
      <c r="A23" s="6"/>
      <c r="B23" s="1019"/>
      <c r="C23" s="1013" t="s">
        <v>1350</v>
      </c>
      <c r="D23" s="1020">
        <v>1287988.6880940599</v>
      </c>
      <c r="E23" s="1020">
        <v>184546.65175957201</v>
      </c>
      <c r="F23" s="1021">
        <v>0.32736647167221145</v>
      </c>
      <c r="G23" s="1020">
        <v>1348403.0743395113</v>
      </c>
      <c r="H23" s="1021">
        <v>1</v>
      </c>
      <c r="I23" s="1020">
        <v>167</v>
      </c>
      <c r="J23" s="1021">
        <v>0.71286932073860954</v>
      </c>
      <c r="K23" s="1020">
        <v>1071.1576933565143</v>
      </c>
      <c r="L23" s="1020">
        <v>199736.13734248639</v>
      </c>
      <c r="M23" s="1022">
        <f t="shared" si="0"/>
        <v>0.14812791600933067</v>
      </c>
      <c r="N23" s="1020">
        <v>899752.22180808766</v>
      </c>
      <c r="O23" s="1023"/>
      <c r="Q23" s="1006"/>
    </row>
    <row r="24" spans="1:17" ht="15" customHeight="1">
      <c r="A24" s="6"/>
      <c r="B24" s="1024"/>
      <c r="C24" s="1025" t="s">
        <v>376</v>
      </c>
      <c r="D24" s="1026">
        <f>SUM(D11:D23)</f>
        <v>6815625.208413437</v>
      </c>
      <c r="E24" s="1026">
        <f>SUM(E11:E23)</f>
        <v>3662956.8554777768</v>
      </c>
      <c r="F24" s="1027">
        <v>0.67204472130073012</v>
      </c>
      <c r="G24" s="1026">
        <f>SUM(G11:G23)</f>
        <v>9050475.6698813587</v>
      </c>
      <c r="H24" s="1027">
        <v>0.16483903894149707</v>
      </c>
      <c r="I24" s="1026">
        <f>SUM(I11:I23)</f>
        <v>3054</v>
      </c>
      <c r="J24" s="1027">
        <v>0.43050220157234975</v>
      </c>
      <c r="K24" s="1026">
        <v>875.30832103222576</v>
      </c>
      <c r="L24" s="1026">
        <f>SUM(L11:L23)</f>
        <v>6735892.3212343883</v>
      </c>
      <c r="M24" s="1027">
        <f t="shared" si="0"/>
        <v>0.74425837568410236</v>
      </c>
      <c r="N24" s="1026">
        <f>SUM(N11:N23)</f>
        <v>966424.86649567727</v>
      </c>
      <c r="O24" s="1028">
        <v>-987235.11572242586</v>
      </c>
      <c r="Q24" s="1006"/>
    </row>
    <row r="25" spans="1:17" ht="15" customHeight="1">
      <c r="B25" s="1012" t="s">
        <v>306</v>
      </c>
      <c r="C25" s="1029" t="s">
        <v>362</v>
      </c>
      <c r="D25" s="1014"/>
      <c r="E25" s="1014"/>
      <c r="F25" s="1014"/>
      <c r="G25" s="1014"/>
      <c r="H25" s="1014"/>
      <c r="I25" s="1014"/>
      <c r="J25" s="1014"/>
      <c r="K25" s="1015"/>
      <c r="L25" s="1017"/>
      <c r="M25" s="1016"/>
      <c r="N25" s="1014"/>
      <c r="O25" s="1018"/>
      <c r="Q25" s="1006"/>
    </row>
    <row r="26" spans="1:17" ht="15" customHeight="1">
      <c r="B26" s="1019"/>
      <c r="C26" s="1013" t="s">
        <v>363</v>
      </c>
      <c r="D26" s="1014">
        <v>10.837530000000001</v>
      </c>
      <c r="E26" s="1020">
        <v>202.72164999999998</v>
      </c>
      <c r="F26" s="1021">
        <v>0.64944765406161609</v>
      </c>
      <c r="G26" s="1020">
        <v>142.49463002000002</v>
      </c>
      <c r="H26" s="1021">
        <v>4.999999999999999E-4</v>
      </c>
      <c r="I26" s="1020">
        <v>4</v>
      </c>
      <c r="J26" s="1021">
        <v>0.38018850509211632</v>
      </c>
      <c r="K26" s="1020">
        <v>365.25</v>
      </c>
      <c r="L26" s="1020">
        <v>8.544668732732525</v>
      </c>
      <c r="M26" s="1022">
        <f t="shared" ref="M26:M39" si="1">L26/G26</f>
        <v>5.9964847317637356E-2</v>
      </c>
      <c r="N26" s="1020">
        <v>2.7087410185479003E-2</v>
      </c>
      <c r="O26" s="1023"/>
      <c r="Q26" s="1006"/>
    </row>
    <row r="27" spans="1:17" ht="15" customHeight="1">
      <c r="B27" s="1019"/>
      <c r="C27" s="1013" t="s">
        <v>364</v>
      </c>
      <c r="D27" s="1014">
        <v>9544.7862399999995</v>
      </c>
      <c r="E27" s="1020">
        <v>5249.6090800000002</v>
      </c>
      <c r="F27" s="1021">
        <v>0.73830018917884832</v>
      </c>
      <c r="G27" s="1020">
        <v>8683.9296155369902</v>
      </c>
      <c r="H27" s="1021">
        <v>6.4706098736459718E-4</v>
      </c>
      <c r="I27" s="1020">
        <v>75</v>
      </c>
      <c r="J27" s="1021">
        <v>0.38032793029762635</v>
      </c>
      <c r="K27" s="1020">
        <v>984.834921683179</v>
      </c>
      <c r="L27" s="1020">
        <v>1270.8393544894279</v>
      </c>
      <c r="M27" s="1022">
        <f t="shared" si="1"/>
        <v>0.14634381101105259</v>
      </c>
      <c r="N27" s="1020">
        <v>3.1356110174848402</v>
      </c>
      <c r="O27" s="1023"/>
      <c r="Q27" s="1006"/>
    </row>
    <row r="28" spans="1:17" ht="15" customHeight="1">
      <c r="B28" s="1019"/>
      <c r="C28" s="1013" t="s">
        <v>365</v>
      </c>
      <c r="D28" s="1014">
        <v>127933.411994362</v>
      </c>
      <c r="E28" s="1020">
        <v>135253.22043299599</v>
      </c>
      <c r="F28" s="1021">
        <v>0.71176473424493636</v>
      </c>
      <c r="G28" s="1020">
        <v>179845.91550063121</v>
      </c>
      <c r="H28" s="1021">
        <v>1.5954191310700221E-3</v>
      </c>
      <c r="I28" s="1020">
        <v>565</v>
      </c>
      <c r="J28" s="1021">
        <v>0.39576571493269036</v>
      </c>
      <c r="K28" s="1020">
        <v>760.22449282319133</v>
      </c>
      <c r="L28" s="1020">
        <v>40600.139960355104</v>
      </c>
      <c r="M28" s="1022">
        <f t="shared" si="1"/>
        <v>0.22574958039685147</v>
      </c>
      <c r="N28" s="1020">
        <v>140.88276984265741</v>
      </c>
      <c r="O28" s="1023"/>
      <c r="Q28" s="1006"/>
    </row>
    <row r="29" spans="1:17" ht="15" customHeight="1">
      <c r="B29" s="1019"/>
      <c r="C29" s="1013" t="s">
        <v>366</v>
      </c>
      <c r="D29" s="1014">
        <v>344215.06222602999</v>
      </c>
      <c r="E29" s="1020">
        <v>260468.524122195</v>
      </c>
      <c r="F29" s="1021">
        <v>0.67148256518409954</v>
      </c>
      <c r="G29" s="1020">
        <v>424353.88132164703</v>
      </c>
      <c r="H29" s="1021">
        <v>3.2599389468492244E-3</v>
      </c>
      <c r="I29" s="1020">
        <v>1064</v>
      </c>
      <c r="J29" s="1021">
        <v>0.38704588107269283</v>
      </c>
      <c r="K29" s="1020">
        <v>835.35255664998988</v>
      </c>
      <c r="L29" s="1020">
        <v>151755.8586337161</v>
      </c>
      <c r="M29" s="1022">
        <f t="shared" si="1"/>
        <v>0.35761628516528138</v>
      </c>
      <c r="N29" s="1020">
        <v>650.47730927301404</v>
      </c>
      <c r="O29" s="1023"/>
      <c r="Q29" s="1006"/>
    </row>
    <row r="30" spans="1:17" ht="15" customHeight="1">
      <c r="B30" s="1019"/>
      <c r="C30" s="1013" t="s">
        <v>367</v>
      </c>
      <c r="D30" s="1014">
        <v>499810.32830821001</v>
      </c>
      <c r="E30" s="1020">
        <v>273196.97187287803</v>
      </c>
      <c r="F30" s="1021">
        <v>0.64353540612590132</v>
      </c>
      <c r="G30" s="1020">
        <v>543964.69184635906</v>
      </c>
      <c r="H30" s="1021">
        <v>5.4918331005520691E-3</v>
      </c>
      <c r="I30" s="1020">
        <v>1201</v>
      </c>
      <c r="J30" s="1021">
        <v>0.38825658525894474</v>
      </c>
      <c r="K30" s="1020">
        <v>857.36192719891608</v>
      </c>
      <c r="L30" s="1020">
        <v>261873.55565597062</v>
      </c>
      <c r="M30" s="1022">
        <f t="shared" si="1"/>
        <v>0.48141645879092443</v>
      </c>
      <c r="N30" s="1020">
        <v>1455.7914163914481</v>
      </c>
      <c r="O30" s="1023"/>
      <c r="Q30" s="1006"/>
    </row>
    <row r="31" spans="1:17" ht="15" customHeight="1">
      <c r="B31" s="1019"/>
      <c r="C31" s="1013" t="s">
        <v>368</v>
      </c>
      <c r="D31" s="1014">
        <v>585168.35394069902</v>
      </c>
      <c r="E31" s="1020">
        <v>270650.76824060502</v>
      </c>
      <c r="F31" s="1021">
        <v>0.62039853452510807</v>
      </c>
      <c r="G31" s="1020">
        <v>556984.05745226296</v>
      </c>
      <c r="H31" s="1021">
        <v>9.7051440948221716E-3</v>
      </c>
      <c r="I31" s="1020">
        <v>1155</v>
      </c>
      <c r="J31" s="1021">
        <v>0.39076167447656507</v>
      </c>
      <c r="K31" s="1020">
        <v>833.56019785510523</v>
      </c>
      <c r="L31" s="1020">
        <v>326598.32665698748</v>
      </c>
      <c r="M31" s="1022">
        <f t="shared" si="1"/>
        <v>0.58636925471601853</v>
      </c>
      <c r="N31" s="1020">
        <v>2791.8422192466032</v>
      </c>
      <c r="O31" s="1023"/>
      <c r="Q31" s="1006"/>
    </row>
    <row r="32" spans="1:17" ht="15" customHeight="1">
      <c r="B32" s="1019"/>
      <c r="C32" s="1013" t="s">
        <v>369</v>
      </c>
      <c r="D32" s="1014">
        <v>454335.86109003105</v>
      </c>
      <c r="E32" s="1020">
        <v>263836.45083895797</v>
      </c>
      <c r="F32" s="1021">
        <v>0.46533032206570168</v>
      </c>
      <c r="G32" s="1020">
        <v>391168.85499730898</v>
      </c>
      <c r="H32" s="1021">
        <v>1.5667478404437146E-2</v>
      </c>
      <c r="I32" s="1020">
        <v>875</v>
      </c>
      <c r="J32" s="1021">
        <v>0.39033046376846692</v>
      </c>
      <c r="K32" s="1020">
        <v>817.67775271560856</v>
      </c>
      <c r="L32" s="1020">
        <v>267709.13889261149</v>
      </c>
      <c r="M32" s="1022">
        <f t="shared" si="1"/>
        <v>0.68438255109664381</v>
      </c>
      <c r="N32" s="1020">
        <v>3459.1412238693497</v>
      </c>
      <c r="O32" s="1023"/>
      <c r="Q32" s="1006"/>
    </row>
    <row r="33" spans="1:17" ht="15" customHeight="1">
      <c r="B33" s="1019"/>
      <c r="C33" s="1013" t="s">
        <v>370</v>
      </c>
      <c r="D33" s="1014">
        <v>622240.22112261993</v>
      </c>
      <c r="E33" s="1020">
        <v>368581.70122103399</v>
      </c>
      <c r="F33" s="1021">
        <v>0.33687854938707712</v>
      </c>
      <c r="G33" s="1020">
        <v>575252.33112944895</v>
      </c>
      <c r="H33" s="1021">
        <v>2.8552315983950579E-2</v>
      </c>
      <c r="I33" s="1020">
        <v>849</v>
      </c>
      <c r="J33" s="1021">
        <v>0.36961500682194476</v>
      </c>
      <c r="K33" s="1020">
        <v>902.3701635440018</v>
      </c>
      <c r="L33" s="1020">
        <v>460638.53940345318</v>
      </c>
      <c r="M33" s="1022">
        <f t="shared" si="1"/>
        <v>0.80075910079153723</v>
      </c>
      <c r="N33" s="1020">
        <v>7699.0048350321504</v>
      </c>
      <c r="O33" s="1023"/>
      <c r="Q33" s="1006"/>
    </row>
    <row r="34" spans="1:17" ht="15" customHeight="1">
      <c r="B34" s="1019"/>
      <c r="C34" s="1013" t="s">
        <v>371</v>
      </c>
      <c r="D34" s="1014">
        <v>459259.820808082</v>
      </c>
      <c r="E34" s="1020">
        <v>259150.71262567799</v>
      </c>
      <c r="F34" s="1021">
        <v>0.32768480849631287</v>
      </c>
      <c r="G34" s="1020">
        <v>462615.78023075924</v>
      </c>
      <c r="H34" s="1021">
        <v>5.0224559997898627E-2</v>
      </c>
      <c r="I34" s="1020">
        <v>762</v>
      </c>
      <c r="J34" s="1021">
        <v>0.36098715203509563</v>
      </c>
      <c r="K34" s="1020">
        <v>880.53478620884982</v>
      </c>
      <c r="L34" s="1020">
        <v>404904.34023743856</v>
      </c>
      <c r="M34" s="1022">
        <f t="shared" si="1"/>
        <v>0.87524973755859903</v>
      </c>
      <c r="N34" s="1020">
        <v>9658.4100698606799</v>
      </c>
      <c r="O34" s="1023"/>
      <c r="Q34" s="1006"/>
    </row>
    <row r="35" spans="1:17" ht="15" customHeight="1">
      <c r="A35" s="6"/>
      <c r="B35" s="1019"/>
      <c r="C35" s="1013" t="s">
        <v>372</v>
      </c>
      <c r="D35" s="1014">
        <v>293117.53964009997</v>
      </c>
      <c r="E35" s="1020">
        <v>129102.730673792</v>
      </c>
      <c r="F35" s="1021">
        <v>0.34092270265163416</v>
      </c>
      <c r="G35" s="1020">
        <v>295329.02567537525</v>
      </c>
      <c r="H35" s="1021">
        <v>7.2890347164980662E-2</v>
      </c>
      <c r="I35" s="1020">
        <v>423</v>
      </c>
      <c r="J35" s="1021">
        <v>0.35632063142969073</v>
      </c>
      <c r="K35" s="1020">
        <v>924.30438530842821</v>
      </c>
      <c r="L35" s="1020">
        <v>299699.15014039993</v>
      </c>
      <c r="M35" s="1022">
        <f t="shared" si="1"/>
        <v>1.0147974770005448</v>
      </c>
      <c r="N35" s="1020">
        <v>8585.1268110724304</v>
      </c>
      <c r="O35" s="1023"/>
      <c r="Q35" s="1006"/>
    </row>
    <row r="36" spans="1:17" ht="15" customHeight="1">
      <c r="A36" s="6"/>
      <c r="B36" s="1019"/>
      <c r="C36" s="1013" t="s">
        <v>373</v>
      </c>
      <c r="D36" s="1014">
        <v>782898.45777081302</v>
      </c>
      <c r="E36" s="1020">
        <v>299115.60192698904</v>
      </c>
      <c r="F36" s="1021">
        <v>0.36276869854084404</v>
      </c>
      <c r="G36" s="1020">
        <v>770905.587438107</v>
      </c>
      <c r="H36" s="1021">
        <v>9.9776016427375241E-2</v>
      </c>
      <c r="I36" s="1020">
        <v>1831</v>
      </c>
      <c r="J36" s="1021">
        <v>0.34959078917859088</v>
      </c>
      <c r="K36" s="1020">
        <v>994.91548557244937</v>
      </c>
      <c r="L36" s="1020">
        <v>907810.325596184</v>
      </c>
      <c r="M36" s="1022">
        <f t="shared" si="1"/>
        <v>1.1775895004381045</v>
      </c>
      <c r="N36" s="1020">
        <v>30371.541871834783</v>
      </c>
      <c r="O36" s="1023"/>
      <c r="Q36" s="1006"/>
    </row>
    <row r="37" spans="1:17" ht="15" customHeight="1">
      <c r="A37" s="6"/>
      <c r="B37" s="1019"/>
      <c r="C37" s="1013" t="s">
        <v>374</v>
      </c>
      <c r="D37" s="1014">
        <v>37298.831051318099</v>
      </c>
      <c r="E37" s="1020">
        <v>15914.933917066799</v>
      </c>
      <c r="F37" s="1021">
        <v>0.30054999128968696</v>
      </c>
      <c r="G37" s="1020">
        <v>40919.606172893567</v>
      </c>
      <c r="H37" s="1021">
        <v>0.48998315320865798</v>
      </c>
      <c r="I37" s="1020">
        <v>134</v>
      </c>
      <c r="J37" s="1021">
        <v>0.36578469856449547</v>
      </c>
      <c r="K37" s="1020">
        <v>1173.0967036532154</v>
      </c>
      <c r="L37" s="1020">
        <v>56970.329922749894</v>
      </c>
      <c r="M37" s="1022">
        <f t="shared" si="1"/>
        <v>1.3922502010903719</v>
      </c>
      <c r="N37" s="1020">
        <v>7478.7733570463488</v>
      </c>
      <c r="O37" s="1023"/>
      <c r="Q37" s="1006"/>
    </row>
    <row r="38" spans="1:17" ht="15" customHeight="1">
      <c r="A38" s="6"/>
      <c r="B38" s="1019"/>
      <c r="C38" s="1013" t="s">
        <v>1350</v>
      </c>
      <c r="D38" s="1014">
        <v>550727.57255153207</v>
      </c>
      <c r="E38" s="1020">
        <v>154981.92460195601</v>
      </c>
      <c r="F38" s="1021">
        <v>0.28777484212051918</v>
      </c>
      <c r="G38" s="1020">
        <v>595327.47143540112</v>
      </c>
      <c r="H38" s="1021">
        <v>1.0000000000000115</v>
      </c>
      <c r="I38" s="1020">
        <v>721</v>
      </c>
      <c r="J38" s="1021">
        <v>0.51950683004465747</v>
      </c>
      <c r="K38" s="1020">
        <v>1249.0283914444576</v>
      </c>
      <c r="L38" s="1020">
        <v>120445.27959927591</v>
      </c>
      <c r="M38" s="1022">
        <f t="shared" si="1"/>
        <v>0.2023176913184753</v>
      </c>
      <c r="N38" s="1020">
        <v>334328.23375693749</v>
      </c>
      <c r="O38" s="1023"/>
      <c r="Q38" s="1006"/>
    </row>
    <row r="39" spans="1:17" ht="15" customHeight="1">
      <c r="A39" s="6"/>
      <c r="B39" s="1024"/>
      <c r="C39" s="1025" t="s">
        <v>376</v>
      </c>
      <c r="D39" s="1026">
        <f>SUM(D26:D38)</f>
        <v>4766561.0842737965</v>
      </c>
      <c r="E39" s="1026">
        <f>SUM(E26:E38)</f>
        <v>2435705.8712041476</v>
      </c>
      <c r="F39" s="1027">
        <v>0.47323625988553653</v>
      </c>
      <c r="G39" s="1026">
        <f>SUM(G26:G38)</f>
        <v>4845493.6274457518</v>
      </c>
      <c r="H39" s="1027">
        <v>0.13499934103143996</v>
      </c>
      <c r="I39" s="1026">
        <f>SUM(I26:I38)</f>
        <v>9659</v>
      </c>
      <c r="J39" s="1027">
        <v>0.3895047484509207</v>
      </c>
      <c r="K39" s="1026">
        <v>918.98207588131959</v>
      </c>
      <c r="L39" s="1026">
        <f>SUM(L26:L38)</f>
        <v>3300284.3687223648</v>
      </c>
      <c r="M39" s="1027">
        <f t="shared" si="1"/>
        <v>0.68110385080870972</v>
      </c>
      <c r="N39" s="1026">
        <f>SUM(N26:N38)</f>
        <v>406622.38833883463</v>
      </c>
      <c r="O39" s="1028">
        <v>-424442.03021948074</v>
      </c>
      <c r="Q39" s="1006"/>
    </row>
    <row r="40" spans="1:17" ht="15" customHeight="1" thickBot="1">
      <c r="A40" s="6"/>
      <c r="B40" s="1030" t="s">
        <v>2</v>
      </c>
      <c r="C40" s="1031"/>
      <c r="D40" s="1032">
        <f>D24+D39</f>
        <v>11582186.292687234</v>
      </c>
      <c r="E40" s="1032">
        <f>E24+E39</f>
        <v>6098662.7266819244</v>
      </c>
      <c r="F40" s="1033" t="s">
        <v>626</v>
      </c>
      <c r="G40" s="1032">
        <f>G24+G39</f>
        <v>13895969.297327111</v>
      </c>
      <c r="H40" s="1033" t="s">
        <v>626</v>
      </c>
      <c r="I40" s="1032">
        <f>I24+I39</f>
        <v>12713</v>
      </c>
      <c r="J40" s="1033" t="s">
        <v>626</v>
      </c>
      <c r="K40" s="1033" t="s">
        <v>626</v>
      </c>
      <c r="L40" s="1032">
        <f>L24+L39</f>
        <v>10036176.689956753</v>
      </c>
      <c r="M40" s="1034">
        <f>L40/G40</f>
        <v>0.7222365331425431</v>
      </c>
      <c r="N40" s="1032">
        <f>N24+N39</f>
        <v>1373047.2548345118</v>
      </c>
      <c r="O40" s="1032">
        <f>O24+O39</f>
        <v>-1411677.1459419066</v>
      </c>
      <c r="Q40" s="1006"/>
    </row>
    <row r="41" spans="1:17" ht="15" customHeight="1" thickTop="1">
      <c r="B41" s="109" t="s">
        <v>377</v>
      </c>
      <c r="C41" s="37"/>
      <c r="D41" s="37"/>
      <c r="E41" s="37"/>
      <c r="F41" s="37"/>
      <c r="G41" s="37"/>
      <c r="H41" s="37"/>
      <c r="I41" s="37"/>
      <c r="J41" s="37"/>
      <c r="K41" s="37"/>
      <c r="L41" s="37"/>
      <c r="M41" s="37"/>
      <c r="N41" s="37"/>
      <c r="O41" s="37"/>
      <c r="Q41" s="1006"/>
    </row>
    <row r="42" spans="1:17" ht="15" customHeight="1">
      <c r="B42" s="109"/>
      <c r="C42" s="37"/>
      <c r="D42" s="37"/>
      <c r="E42" s="37"/>
      <c r="F42" s="37"/>
      <c r="G42" s="37"/>
      <c r="H42" s="37"/>
      <c r="I42" s="37"/>
      <c r="J42" s="37"/>
      <c r="K42" s="37"/>
      <c r="L42" s="37"/>
      <c r="M42" s="37"/>
      <c r="N42" s="37"/>
      <c r="O42" s="37"/>
      <c r="Q42" s="1006"/>
    </row>
    <row r="43" spans="1:17" ht="15" customHeight="1">
      <c r="B43" s="37"/>
      <c r="C43" s="37"/>
      <c r="D43" s="37"/>
      <c r="E43" s="37"/>
      <c r="F43" s="37"/>
      <c r="G43" s="37"/>
      <c r="H43" s="37"/>
      <c r="I43" s="37"/>
      <c r="J43" s="37"/>
      <c r="K43" s="37"/>
      <c r="L43" s="37"/>
      <c r="M43" s="37"/>
      <c r="N43" s="37"/>
      <c r="O43" s="1005"/>
      <c r="Q43" s="1006"/>
    </row>
    <row r="44" spans="1:17" ht="15" customHeight="1">
      <c r="B44" s="37"/>
      <c r="C44" s="1075" t="s">
        <v>863</v>
      </c>
      <c r="D44" s="1075"/>
      <c r="E44" s="1075"/>
      <c r="F44" s="1075"/>
      <c r="G44" s="1075"/>
      <c r="H44" s="1075"/>
      <c r="I44" s="1075"/>
      <c r="J44" s="1075"/>
      <c r="K44" s="1075"/>
      <c r="L44" s="1075"/>
      <c r="M44" s="1075"/>
      <c r="N44" s="1075"/>
      <c r="O44" s="1075"/>
      <c r="Q44" s="1006"/>
    </row>
    <row r="45" spans="1:17" ht="15" customHeight="1">
      <c r="B45" s="37"/>
      <c r="C45" s="1008"/>
      <c r="D45" s="1008" t="s">
        <v>286</v>
      </c>
      <c r="E45" s="1008" t="s">
        <v>287</v>
      </c>
      <c r="F45" s="1008" t="s">
        <v>288</v>
      </c>
      <c r="G45" s="1008" t="s">
        <v>289</v>
      </c>
      <c r="H45" s="1008" t="s">
        <v>290</v>
      </c>
      <c r="I45" s="1008" t="s">
        <v>291</v>
      </c>
      <c r="J45" s="1008" t="s">
        <v>292</v>
      </c>
      <c r="K45" s="1008" t="s">
        <v>684</v>
      </c>
      <c r="L45" s="1008" t="s">
        <v>685</v>
      </c>
      <c r="M45" s="1008" t="s">
        <v>686</v>
      </c>
      <c r="N45" s="1008" t="s">
        <v>687</v>
      </c>
      <c r="O45" s="1008" t="s">
        <v>688</v>
      </c>
      <c r="Q45" s="1006"/>
    </row>
    <row r="46" spans="1:17" ht="45" customHeight="1">
      <c r="B46" s="1009"/>
      <c r="C46" s="1010" t="s">
        <v>351</v>
      </c>
      <c r="D46" s="1011" t="s">
        <v>352</v>
      </c>
      <c r="E46" s="1011" t="s">
        <v>771</v>
      </c>
      <c r="F46" s="1011" t="s">
        <v>353</v>
      </c>
      <c r="G46" s="1011" t="s">
        <v>354</v>
      </c>
      <c r="H46" s="1011" t="s">
        <v>355</v>
      </c>
      <c r="I46" s="1011" t="s">
        <v>356</v>
      </c>
      <c r="J46" s="1011" t="s">
        <v>357</v>
      </c>
      <c r="K46" s="1011" t="s">
        <v>358</v>
      </c>
      <c r="L46" s="1010" t="s">
        <v>1</v>
      </c>
      <c r="M46" s="1011" t="s">
        <v>343</v>
      </c>
      <c r="N46" s="1010" t="s">
        <v>359</v>
      </c>
      <c r="O46" s="1011" t="s">
        <v>360</v>
      </c>
      <c r="Q46" s="1006"/>
    </row>
    <row r="47" spans="1:17" ht="15" customHeight="1">
      <c r="B47" s="1012" t="s">
        <v>361</v>
      </c>
      <c r="C47" s="1013" t="s">
        <v>362</v>
      </c>
      <c r="D47" s="1014"/>
      <c r="E47" s="1014"/>
      <c r="F47" s="1015"/>
      <c r="G47" s="1014"/>
      <c r="H47" s="1015"/>
      <c r="I47" s="1014"/>
      <c r="J47" s="1014"/>
      <c r="K47" s="1016"/>
      <c r="L47" s="1017"/>
      <c r="M47" s="1016"/>
      <c r="N47" s="1017"/>
      <c r="O47" s="1018"/>
      <c r="Q47" s="1006"/>
    </row>
    <row r="48" spans="1:17" ht="15" customHeight="1">
      <c r="B48" s="1019"/>
      <c r="C48" s="1013" t="s">
        <v>363</v>
      </c>
      <c r="D48" s="1020">
        <v>0.25584000000000001</v>
      </c>
      <c r="E48" s="1020">
        <v>5153.94139</v>
      </c>
      <c r="F48" s="1021">
        <v>8.5236075763756415E-4</v>
      </c>
      <c r="G48" s="1020">
        <v>4393.273228</v>
      </c>
      <c r="H48" s="1021">
        <v>5.0000000000000001E-4</v>
      </c>
      <c r="I48" s="1020">
        <v>21</v>
      </c>
      <c r="J48" s="1021">
        <v>0.42259999999999998</v>
      </c>
      <c r="K48" s="1020">
        <v>371.19667836352471</v>
      </c>
      <c r="L48" s="1020">
        <v>494.57673319150155</v>
      </c>
      <c r="M48" s="1022">
        <f>L48/G48</f>
        <v>0.11257591038030051</v>
      </c>
      <c r="N48" s="1020">
        <v>0.92829863307640004</v>
      </c>
      <c r="O48" s="1035"/>
      <c r="Q48" s="1006"/>
    </row>
    <row r="49" spans="2:17" ht="15" customHeight="1">
      <c r="B49" s="1019"/>
      <c r="C49" s="1013" t="s">
        <v>364</v>
      </c>
      <c r="D49" s="1020">
        <v>6.3397200000000007</v>
      </c>
      <c r="E49" s="1020">
        <v>8631.3127100000002</v>
      </c>
      <c r="F49" s="1021">
        <v>0.50166491927089496</v>
      </c>
      <c r="G49" s="1020">
        <v>4336.366513863999</v>
      </c>
      <c r="H49" s="1021">
        <v>1E-3</v>
      </c>
      <c r="I49" s="1020">
        <v>104</v>
      </c>
      <c r="J49" s="1021">
        <v>0.42260000000000086</v>
      </c>
      <c r="K49" s="1020">
        <v>1274.3716219628143</v>
      </c>
      <c r="L49" s="1020">
        <v>1592.694844866837</v>
      </c>
      <c r="M49" s="1022">
        <f t="shared" ref="M49:M61" si="2">L49/G49</f>
        <v>0.36728787563845405</v>
      </c>
      <c r="N49" s="1020">
        <v>1.8325484887589301</v>
      </c>
      <c r="O49" s="1035"/>
      <c r="Q49" s="1006"/>
    </row>
    <row r="50" spans="2:17" ht="15" customHeight="1">
      <c r="B50" s="1019"/>
      <c r="C50" s="1013" t="s">
        <v>365</v>
      </c>
      <c r="D50" s="1020">
        <v>952090.10618654802</v>
      </c>
      <c r="E50" s="1020">
        <v>745320.63183189998</v>
      </c>
      <c r="F50" s="1021">
        <v>0.83527661325649982</v>
      </c>
      <c r="G50" s="1020">
        <v>1577673.0225132909</v>
      </c>
      <c r="H50" s="1021">
        <v>2.0000007509163344E-3</v>
      </c>
      <c r="I50" s="1020">
        <v>453</v>
      </c>
      <c r="J50" s="1021">
        <v>0.37513170584809447</v>
      </c>
      <c r="K50" s="1020">
        <v>688.69676537379746</v>
      </c>
      <c r="L50" s="1020">
        <v>511992.369136995</v>
      </c>
      <c r="M50" s="1022">
        <f t="shared" si="2"/>
        <v>0.32452375228003355</v>
      </c>
      <c r="N50" s="1020">
        <v>1183.6702504749649</v>
      </c>
      <c r="O50" s="1035"/>
      <c r="Q50" s="1006"/>
    </row>
    <row r="51" spans="2:17" ht="15" customHeight="1">
      <c r="B51" s="1019"/>
      <c r="C51" s="1013" t="s">
        <v>366</v>
      </c>
      <c r="D51" s="1020">
        <v>416984.25201256899</v>
      </c>
      <c r="E51" s="1020">
        <v>609433.01909023302</v>
      </c>
      <c r="F51" s="1021">
        <v>0.75187455735968112</v>
      </c>
      <c r="G51" s="1020">
        <v>884626.75161141204</v>
      </c>
      <c r="H51" s="1021">
        <v>3.9955775881258268E-3</v>
      </c>
      <c r="I51" s="1020">
        <v>468</v>
      </c>
      <c r="J51" s="1021">
        <v>0.40906463608825056</v>
      </c>
      <c r="K51" s="1020">
        <v>772.24600034557466</v>
      </c>
      <c r="L51" s="1020">
        <v>496011.537109236</v>
      </c>
      <c r="M51" s="1022">
        <f t="shared" si="2"/>
        <v>0.56070148930689112</v>
      </c>
      <c r="N51" s="1020">
        <v>1447.425069445701</v>
      </c>
      <c r="O51" s="1035"/>
      <c r="Q51" s="1006"/>
    </row>
    <row r="52" spans="2:17" ht="15" customHeight="1">
      <c r="B52" s="1019"/>
      <c r="C52" s="1013" t="s">
        <v>367</v>
      </c>
      <c r="D52" s="1020">
        <v>460232.78257389698</v>
      </c>
      <c r="E52" s="1020">
        <v>594684.57332749502</v>
      </c>
      <c r="F52" s="1021">
        <v>0.80815866933226144</v>
      </c>
      <c r="G52" s="1020">
        <v>962393.56176502805</v>
      </c>
      <c r="H52" s="1021">
        <v>6.924196756865667E-3</v>
      </c>
      <c r="I52" s="1020">
        <v>417</v>
      </c>
      <c r="J52" s="1021">
        <v>0.39762822933946357</v>
      </c>
      <c r="K52" s="1020">
        <v>758.09908977825364</v>
      </c>
      <c r="L52" s="1020">
        <v>660273.81715663604</v>
      </c>
      <c r="M52" s="1022">
        <f t="shared" si="2"/>
        <v>0.68607464075891678</v>
      </c>
      <c r="N52" s="1020">
        <v>2676.8798771067195</v>
      </c>
      <c r="O52" s="1035"/>
      <c r="Q52" s="1006"/>
    </row>
    <row r="53" spans="2:17" ht="15" customHeight="1">
      <c r="B53" s="1019"/>
      <c r="C53" s="1013" t="s">
        <v>368</v>
      </c>
      <c r="D53" s="1020">
        <v>518481.91881799605</v>
      </c>
      <c r="E53" s="1020">
        <v>171613.14358001802</v>
      </c>
      <c r="F53" s="1021">
        <v>0.73368473936110268</v>
      </c>
      <c r="G53" s="1020">
        <v>627251.86863882397</v>
      </c>
      <c r="H53" s="1021">
        <v>1.2898393301281005E-2</v>
      </c>
      <c r="I53" s="1020">
        <v>271</v>
      </c>
      <c r="J53" s="1021">
        <v>0.39736222141904087</v>
      </c>
      <c r="K53" s="1020">
        <v>1192.4254249756711</v>
      </c>
      <c r="L53" s="1020">
        <v>654490.46810770733</v>
      </c>
      <c r="M53" s="1022">
        <f t="shared" si="2"/>
        <v>1.0434252982426226</v>
      </c>
      <c r="N53" s="1020">
        <v>3238.579396973962</v>
      </c>
      <c r="O53" s="1035"/>
      <c r="Q53" s="1006"/>
    </row>
    <row r="54" spans="2:17" ht="15" customHeight="1">
      <c r="B54" s="1019"/>
      <c r="C54" s="1013" t="s">
        <v>369</v>
      </c>
      <c r="D54" s="1020">
        <v>1336460.03452957</v>
      </c>
      <c r="E54" s="1020">
        <v>358191.90865562804</v>
      </c>
      <c r="F54" s="1021">
        <v>0.6290463141069329</v>
      </c>
      <c r="G54" s="1020">
        <v>1545868.88106992</v>
      </c>
      <c r="H54" s="1021">
        <v>2.2879633967003012E-2</v>
      </c>
      <c r="I54" s="1020">
        <v>283</v>
      </c>
      <c r="J54" s="1021">
        <v>0.36365843750235372</v>
      </c>
      <c r="K54" s="1020">
        <v>789.40327644621652</v>
      </c>
      <c r="L54" s="1020">
        <v>1512030.0823344879</v>
      </c>
      <c r="M54" s="1022">
        <f t="shared" si="2"/>
        <v>0.97811017535199252</v>
      </c>
      <c r="N54" s="1020">
        <v>12920.900717224929</v>
      </c>
      <c r="O54" s="1035"/>
      <c r="Q54" s="1006"/>
    </row>
    <row r="55" spans="2:17" ht="15" customHeight="1">
      <c r="B55" s="1019"/>
      <c r="C55" s="1013" t="s">
        <v>370</v>
      </c>
      <c r="D55" s="1020">
        <v>496123.704470339</v>
      </c>
      <c r="E55" s="1020">
        <v>334035.79771225603</v>
      </c>
      <c r="F55" s="1021">
        <v>0.53405212665244728</v>
      </c>
      <c r="G55" s="1020">
        <v>640800.49426301604</v>
      </c>
      <c r="H55" s="1021">
        <v>3.6441134488212817E-2</v>
      </c>
      <c r="I55" s="1020">
        <v>347</v>
      </c>
      <c r="J55" s="1021">
        <v>0.38033470268332181</v>
      </c>
      <c r="K55" s="1020">
        <v>867.63656784953048</v>
      </c>
      <c r="L55" s="1020">
        <v>775831.31176599814</v>
      </c>
      <c r="M55" s="1022">
        <f t="shared" si="2"/>
        <v>1.2107220870019473</v>
      </c>
      <c r="N55" s="1020">
        <v>9033.8929915729914</v>
      </c>
      <c r="O55" s="1035"/>
      <c r="Q55" s="1006"/>
    </row>
    <row r="56" spans="2:17" ht="15" customHeight="1">
      <c r="B56" s="1019"/>
      <c r="C56" s="1013" t="s">
        <v>371</v>
      </c>
      <c r="D56" s="1020">
        <v>150769.68920009802</v>
      </c>
      <c r="E56" s="1020">
        <v>147936.89761743997</v>
      </c>
      <c r="F56" s="1021">
        <v>0.31210242264874993</v>
      </c>
      <c r="G56" s="1020">
        <v>189923.18696085812</v>
      </c>
      <c r="H56" s="1021">
        <v>5.7159714024846237E-2</v>
      </c>
      <c r="I56" s="1020">
        <v>172</v>
      </c>
      <c r="J56" s="1021">
        <v>0.38082050125057332</v>
      </c>
      <c r="K56" s="1020">
        <v>1122.8258191877967</v>
      </c>
      <c r="L56" s="1020">
        <v>280872.06316609349</v>
      </c>
      <c r="M56" s="1022">
        <f t="shared" si="2"/>
        <v>1.4788718937408065</v>
      </c>
      <c r="N56" s="1020">
        <v>4279.5480695366405</v>
      </c>
      <c r="O56" s="1035"/>
      <c r="Q56" s="1006"/>
    </row>
    <row r="57" spans="2:17" ht="15" customHeight="1">
      <c r="B57" s="1019"/>
      <c r="C57" s="1013" t="s">
        <v>372</v>
      </c>
      <c r="D57" s="1020">
        <v>36399.523549420897</v>
      </c>
      <c r="E57" s="1020">
        <v>69465.597306604104</v>
      </c>
      <c r="F57" s="1021">
        <v>0.36612066156636797</v>
      </c>
      <c r="G57" s="1020">
        <v>60787.522201417698</v>
      </c>
      <c r="H57" s="1021">
        <v>8.187529017341813E-2</v>
      </c>
      <c r="I57" s="1020">
        <v>80</v>
      </c>
      <c r="J57" s="1021">
        <v>0.37363237903425722</v>
      </c>
      <c r="K57" s="1020">
        <v>594.7687580495749</v>
      </c>
      <c r="L57" s="1020">
        <v>90188.186692355201</v>
      </c>
      <c r="M57" s="1022">
        <f t="shared" si="2"/>
        <v>1.4836628213520409</v>
      </c>
      <c r="N57" s="1020">
        <v>1881.7176595638111</v>
      </c>
      <c r="O57" s="1035"/>
      <c r="Q57" s="1006"/>
    </row>
    <row r="58" spans="2:17" ht="15" customHeight="1">
      <c r="B58" s="1019"/>
      <c r="C58" s="1013" t="s">
        <v>373</v>
      </c>
      <c r="D58" s="1020">
        <v>535443.52552999998</v>
      </c>
      <c r="E58" s="1020">
        <v>244763.727920951</v>
      </c>
      <c r="F58" s="1021">
        <v>0.33650852982508078</v>
      </c>
      <c r="G58" s="1020">
        <v>617442.77994718531</v>
      </c>
      <c r="H58" s="1021">
        <v>0.11467319096645304</v>
      </c>
      <c r="I58" s="1020">
        <v>336</v>
      </c>
      <c r="J58" s="1021">
        <v>0.36877376815575269</v>
      </c>
      <c r="K58" s="1020">
        <v>1269.9587162755824</v>
      </c>
      <c r="L58" s="1020">
        <v>1144281.9817550161</v>
      </c>
      <c r="M58" s="1022">
        <f t="shared" si="2"/>
        <v>1.8532599601422102</v>
      </c>
      <c r="N58" s="1020">
        <v>26174.228239423141</v>
      </c>
      <c r="O58" s="1035"/>
      <c r="Q58" s="1006"/>
    </row>
    <row r="59" spans="2:17" ht="15" customHeight="1">
      <c r="B59" s="1019"/>
      <c r="C59" s="1013" t="s">
        <v>374</v>
      </c>
      <c r="D59" s="1020">
        <v>34444.941749999998</v>
      </c>
      <c r="E59" s="1020">
        <v>18564.1529831935</v>
      </c>
      <c r="F59" s="1021">
        <v>0.28463902772011601</v>
      </c>
      <c r="G59" s="1020">
        <v>39729.024205583693</v>
      </c>
      <c r="H59" s="1021">
        <v>0.5214116583152979</v>
      </c>
      <c r="I59" s="1020">
        <v>49</v>
      </c>
      <c r="J59" s="1021">
        <v>0.34321897861428752</v>
      </c>
      <c r="K59" s="1020">
        <v>1337.4198773174626</v>
      </c>
      <c r="L59" s="1020">
        <v>69169.157293926401</v>
      </c>
      <c r="M59" s="1022">
        <f t="shared" si="2"/>
        <v>1.7410233117229459</v>
      </c>
      <c r="N59" s="1020">
        <v>7113.1199997526001</v>
      </c>
      <c r="O59" s="1035"/>
      <c r="Q59" s="1006"/>
    </row>
    <row r="60" spans="2:17" ht="15" customHeight="1">
      <c r="B60" s="1019"/>
      <c r="C60" s="1013" t="s">
        <v>1350</v>
      </c>
      <c r="D60" s="1020">
        <v>1654515.7117673198</v>
      </c>
      <c r="E60" s="1020">
        <v>160129.980439309</v>
      </c>
      <c r="F60" s="1021">
        <v>0.29166855957517995</v>
      </c>
      <c r="G60" s="1020">
        <v>1701220.592506855</v>
      </c>
      <c r="H60" s="1021">
        <v>1</v>
      </c>
      <c r="I60" s="1020">
        <v>150</v>
      </c>
      <c r="J60" s="1021">
        <v>0.73488868701500187</v>
      </c>
      <c r="K60" s="1020">
        <v>1170.8195898027843</v>
      </c>
      <c r="L60" s="1020">
        <v>165852.28686040742</v>
      </c>
      <c r="M60" s="1022">
        <f t="shared" si="2"/>
        <v>9.7490171228184874E-2</v>
      </c>
      <c r="N60" s="1020">
        <v>1202952.0854677251</v>
      </c>
      <c r="O60" s="1035"/>
      <c r="Q60" s="1006"/>
    </row>
    <row r="61" spans="2:17" ht="15" customHeight="1">
      <c r="B61" s="1024"/>
      <c r="C61" s="1025" t="s">
        <v>376</v>
      </c>
      <c r="D61" s="1026">
        <f>SUM(D48:D60)</f>
        <v>6591952.7859477578</v>
      </c>
      <c r="E61" s="1026">
        <f>SUM(E48:E60)</f>
        <v>3467924.6845650272</v>
      </c>
      <c r="F61" s="1027">
        <v>0.66485546675207929</v>
      </c>
      <c r="G61" s="1026">
        <f>SUM(G48:G60)</f>
        <v>8856447.325425256</v>
      </c>
      <c r="H61" s="1027">
        <v>0.21237521207176274</v>
      </c>
      <c r="I61" s="1026">
        <f>SUM(I48:I60)</f>
        <v>3151</v>
      </c>
      <c r="J61" s="1027">
        <v>0.44927087937231108</v>
      </c>
      <c r="K61" s="1026">
        <v>915.58879543609407</v>
      </c>
      <c r="L61" s="1026">
        <f>SUM(L48:L60)</f>
        <v>6363080.5329569168</v>
      </c>
      <c r="M61" s="1027">
        <f t="shared" si="2"/>
        <v>0.71846873798816202</v>
      </c>
      <c r="N61" s="1026">
        <f>SUM(N48:N60)</f>
        <v>1272904.8085859222</v>
      </c>
      <c r="O61" s="1028">
        <v>-1284542.1502688213</v>
      </c>
      <c r="Q61" s="1006"/>
    </row>
    <row r="62" spans="2:17" ht="15" customHeight="1">
      <c r="B62" s="1012" t="s">
        <v>306</v>
      </c>
      <c r="C62" s="1029" t="s">
        <v>362</v>
      </c>
      <c r="D62" s="1014"/>
      <c r="E62" s="1014"/>
      <c r="F62" s="1014"/>
      <c r="G62" s="1014"/>
      <c r="H62" s="1014"/>
      <c r="I62" s="1014"/>
      <c r="J62" s="1014"/>
      <c r="K62" s="1015"/>
      <c r="L62" s="1017"/>
      <c r="M62" s="1016"/>
      <c r="N62" s="1014"/>
      <c r="O62" s="1018"/>
      <c r="Q62" s="1006"/>
    </row>
    <row r="63" spans="2:17" ht="15" customHeight="1">
      <c r="B63" s="1019"/>
      <c r="C63" s="1013" t="s">
        <v>363</v>
      </c>
      <c r="D63" s="1014">
        <v>2886.92382</v>
      </c>
      <c r="E63" s="1020">
        <v>414.56390999999996</v>
      </c>
      <c r="F63" s="1021">
        <v>0.49366690175225342</v>
      </c>
      <c r="G63" s="1020">
        <v>2456.4008010279999</v>
      </c>
      <c r="H63" s="1021">
        <v>3.9727268287535788E-4</v>
      </c>
      <c r="I63" s="1020">
        <v>8</v>
      </c>
      <c r="J63" s="1021">
        <v>0.28434312165763681</v>
      </c>
      <c r="K63" s="1020">
        <v>1043.6374842925611</v>
      </c>
      <c r="L63" s="1020">
        <v>248.3763864028798</v>
      </c>
      <c r="M63" s="1022">
        <f t="shared" ref="M63:M76" si="3">L63/G63</f>
        <v>0.10111394944136749</v>
      </c>
      <c r="N63" s="1020">
        <v>0.34492481029977906</v>
      </c>
      <c r="O63" s="1035"/>
      <c r="Q63" s="1006"/>
    </row>
    <row r="64" spans="2:17" ht="15" customHeight="1">
      <c r="B64" s="1019"/>
      <c r="C64" s="1013" t="s">
        <v>364</v>
      </c>
      <c r="D64" s="1014">
        <v>7746.6596799999998</v>
      </c>
      <c r="E64" s="1020">
        <v>3172.6460400000001</v>
      </c>
      <c r="F64" s="1021">
        <v>0.48804720494316473</v>
      </c>
      <c r="G64" s="1020">
        <v>8878.6696412959991</v>
      </c>
      <c r="H64" s="1021">
        <v>9.5520297460153928E-4</v>
      </c>
      <c r="I64" s="1020">
        <v>73</v>
      </c>
      <c r="J64" s="1021">
        <v>0.37006156519911765</v>
      </c>
      <c r="K64" s="1020">
        <v>1095.1731726811149</v>
      </c>
      <c r="L64" s="1020">
        <v>1875.6522292739592</v>
      </c>
      <c r="M64" s="1022">
        <f t="shared" si="3"/>
        <v>0.21125374690708443</v>
      </c>
      <c r="N64" s="1020">
        <v>3.2698088601145909</v>
      </c>
      <c r="O64" s="1035"/>
      <c r="Q64" s="1006"/>
    </row>
    <row r="65" spans="2:17" ht="15" customHeight="1">
      <c r="B65" s="1019"/>
      <c r="C65" s="1013" t="s">
        <v>365</v>
      </c>
      <c r="D65" s="1014">
        <v>61643.293306431304</v>
      </c>
      <c r="E65" s="1020">
        <v>116272.94372778399</v>
      </c>
      <c r="F65" s="1021">
        <v>0.69013597279174121</v>
      </c>
      <c r="G65" s="1020">
        <v>137064.19575016489</v>
      </c>
      <c r="H65" s="1021">
        <v>1.918208790422237E-3</v>
      </c>
      <c r="I65" s="1020">
        <v>503</v>
      </c>
      <c r="J65" s="1021">
        <v>0.39491507674857401</v>
      </c>
      <c r="K65" s="1020">
        <v>622.79448211334534</v>
      </c>
      <c r="L65" s="1020">
        <v>32284.084626709497</v>
      </c>
      <c r="M65" s="1022">
        <f t="shared" si="3"/>
        <v>0.23553988297246956</v>
      </c>
      <c r="N65" s="1020">
        <v>108.2317662016865</v>
      </c>
      <c r="O65" s="1035"/>
      <c r="Q65" s="1006"/>
    </row>
    <row r="66" spans="2:17" ht="15" customHeight="1">
      <c r="B66" s="1019"/>
      <c r="C66" s="1013" t="s">
        <v>366</v>
      </c>
      <c r="D66" s="1014">
        <v>222552.940813697</v>
      </c>
      <c r="E66" s="1020">
        <v>228991.53337799798</v>
      </c>
      <c r="F66" s="1021">
        <v>0.64176518372198965</v>
      </c>
      <c r="G66" s="1020">
        <v>346870.28116360802</v>
      </c>
      <c r="H66" s="1021">
        <v>3.7340689171749637E-3</v>
      </c>
      <c r="I66" s="1020">
        <v>996</v>
      </c>
      <c r="J66" s="1021">
        <v>0.3802014543199761</v>
      </c>
      <c r="K66" s="1020">
        <v>823.06899061263175</v>
      </c>
      <c r="L66" s="1020">
        <v>134550.71694400051</v>
      </c>
      <c r="M66" s="1022">
        <f t="shared" si="3"/>
        <v>0.38789923568152868</v>
      </c>
      <c r="N66" s="1020">
        <v>526.17843672332992</v>
      </c>
      <c r="O66" s="1035"/>
      <c r="Q66" s="1006"/>
    </row>
    <row r="67" spans="2:17" ht="15" customHeight="1">
      <c r="B67" s="1019"/>
      <c r="C67" s="1013" t="s">
        <v>367</v>
      </c>
      <c r="D67" s="1014">
        <v>329158.09615327604</v>
      </c>
      <c r="E67" s="1020">
        <v>223244.748025885</v>
      </c>
      <c r="F67" s="1021">
        <v>0.58681499006874416</v>
      </c>
      <c r="G67" s="1020">
        <v>433728.67864152597</v>
      </c>
      <c r="H67" s="1021">
        <v>6.3554352681354977E-3</v>
      </c>
      <c r="I67" s="1020">
        <v>1102</v>
      </c>
      <c r="J67" s="1021">
        <v>0.38431200675197474</v>
      </c>
      <c r="K67" s="1020">
        <v>918.36358253097933</v>
      </c>
      <c r="L67" s="1020">
        <v>232770.44767182809</v>
      </c>
      <c r="M67" s="1022">
        <f t="shared" si="3"/>
        <v>0.53667294586303205</v>
      </c>
      <c r="N67" s="1020">
        <v>1162.2263106336509</v>
      </c>
      <c r="O67" s="1035"/>
      <c r="Q67" s="1006"/>
    </row>
    <row r="68" spans="2:17" ht="15" customHeight="1">
      <c r="B68" s="1019"/>
      <c r="C68" s="1013" t="s">
        <v>368</v>
      </c>
      <c r="D68" s="1014">
        <v>437308.78606400802</v>
      </c>
      <c r="E68" s="1020">
        <v>222045.578534701</v>
      </c>
      <c r="F68" s="1021">
        <v>0.56533916199858569</v>
      </c>
      <c r="G68" s="1020">
        <v>491831.60141206201</v>
      </c>
      <c r="H68" s="1021">
        <v>1.1535728932191939E-2</v>
      </c>
      <c r="I68" s="1020">
        <v>1083</v>
      </c>
      <c r="J68" s="1021">
        <v>0.38431429125043137</v>
      </c>
      <c r="K68" s="1020">
        <v>840.47830008482356</v>
      </c>
      <c r="L68" s="1020">
        <v>324975.8946576973</v>
      </c>
      <c r="M68" s="1022">
        <f t="shared" si="3"/>
        <v>0.66074626706515527</v>
      </c>
      <c r="N68" s="1020">
        <v>2445.1329862861653</v>
      </c>
      <c r="O68" s="1035"/>
      <c r="Q68" s="1006"/>
    </row>
    <row r="69" spans="2:17" ht="15" customHeight="1">
      <c r="B69" s="1019"/>
      <c r="C69" s="1013" t="s">
        <v>369</v>
      </c>
      <c r="D69" s="1014">
        <v>304307.61436369701</v>
      </c>
      <c r="E69" s="1020">
        <v>166555.76346572701</v>
      </c>
      <c r="F69" s="1021">
        <v>0.42525145841829209</v>
      </c>
      <c r="G69" s="1020">
        <v>320339.07200240251</v>
      </c>
      <c r="H69" s="1021">
        <v>1.9650897443726376E-2</v>
      </c>
      <c r="I69" s="1020">
        <v>794</v>
      </c>
      <c r="J69" s="1021">
        <v>0.38260136887785012</v>
      </c>
      <c r="K69" s="1020">
        <v>825.63133757921071</v>
      </c>
      <c r="L69" s="1020">
        <v>242062.4256076875</v>
      </c>
      <c r="M69" s="1022">
        <f t="shared" si="3"/>
        <v>0.75564439921294413</v>
      </c>
      <c r="N69" s="1020">
        <v>2812.4618588588187</v>
      </c>
      <c r="O69" s="1035"/>
      <c r="Q69" s="1006"/>
    </row>
    <row r="70" spans="2:17" ht="15" customHeight="1">
      <c r="B70" s="1019"/>
      <c r="C70" s="1013" t="s">
        <v>370</v>
      </c>
      <c r="D70" s="1014">
        <v>468683.79175026901</v>
      </c>
      <c r="E70" s="1020">
        <v>330781.95778484998</v>
      </c>
      <c r="F70" s="1021">
        <v>0.31018103592745966</v>
      </c>
      <c r="G70" s="1020">
        <v>515086.30351322197</v>
      </c>
      <c r="H70" s="1021">
        <v>3.3412759586761008E-2</v>
      </c>
      <c r="I70" s="1020">
        <v>785</v>
      </c>
      <c r="J70" s="1021">
        <v>0.35863108864933824</v>
      </c>
      <c r="K70" s="1020">
        <v>939.0149564244922</v>
      </c>
      <c r="L70" s="1020">
        <v>446475.87679579773</v>
      </c>
      <c r="M70" s="1022">
        <f t="shared" si="3"/>
        <v>0.86679819236221833</v>
      </c>
      <c r="N70" s="1020">
        <v>6780.4861704869791</v>
      </c>
      <c r="O70" s="1035"/>
      <c r="Q70" s="1006"/>
    </row>
    <row r="71" spans="2:17" ht="15" customHeight="1">
      <c r="B71" s="1019"/>
      <c r="C71" s="1013" t="s">
        <v>371</v>
      </c>
      <c r="D71" s="1014">
        <v>366778.45432000101</v>
      </c>
      <c r="E71" s="1020">
        <v>168624.46817428202</v>
      </c>
      <c r="F71" s="1021">
        <v>0.3661553877630499</v>
      </c>
      <c r="G71" s="1020">
        <v>400208.75254829228</v>
      </c>
      <c r="H71" s="1021">
        <v>5.5062306506325993E-2</v>
      </c>
      <c r="I71" s="1020">
        <v>716</v>
      </c>
      <c r="J71" s="1021">
        <v>0.35361470400116291</v>
      </c>
      <c r="K71" s="1020">
        <v>876.2568011008035</v>
      </c>
      <c r="L71" s="1020">
        <v>379399.16794009233</v>
      </c>
      <c r="M71" s="1022">
        <f t="shared" si="3"/>
        <v>0.94800317465398531</v>
      </c>
      <c r="N71" s="1020">
        <v>8294.1286160718901</v>
      </c>
      <c r="O71" s="1035"/>
      <c r="Q71" s="1006"/>
    </row>
    <row r="72" spans="2:17" ht="15" customHeight="1">
      <c r="B72" s="1019"/>
      <c r="C72" s="1013" t="s">
        <v>372</v>
      </c>
      <c r="D72" s="1014">
        <v>221625.10329211599</v>
      </c>
      <c r="E72" s="1020">
        <v>112005.557319841</v>
      </c>
      <c r="F72" s="1021">
        <v>0.29678083857945387</v>
      </c>
      <c r="G72" s="1020">
        <v>235998.87647225749</v>
      </c>
      <c r="H72" s="1021">
        <v>7.7149985053247869E-2</v>
      </c>
      <c r="I72" s="1020">
        <v>373</v>
      </c>
      <c r="J72" s="1021">
        <v>0.34762666467180781</v>
      </c>
      <c r="K72" s="1020">
        <v>976.34936670822924</v>
      </c>
      <c r="L72" s="1020">
        <v>252846.79259158322</v>
      </c>
      <c r="M72" s="1022">
        <f t="shared" si="3"/>
        <v>1.0713898149481498</v>
      </c>
      <c r="N72" s="1020">
        <v>6740.5105652508</v>
      </c>
      <c r="O72" s="1035"/>
      <c r="Q72" s="1006"/>
    </row>
    <row r="73" spans="2:17" ht="15" customHeight="1">
      <c r="B73" s="1019"/>
      <c r="C73" s="1013" t="s">
        <v>373</v>
      </c>
      <c r="D73" s="1014">
        <v>848939.48960330291</v>
      </c>
      <c r="E73" s="1020">
        <v>270324.52033046301</v>
      </c>
      <c r="F73" s="1021">
        <v>0.36078712105571265</v>
      </c>
      <c r="G73" s="1020">
        <v>899781.00127090223</v>
      </c>
      <c r="H73" s="1021">
        <v>0.10967830922130259</v>
      </c>
      <c r="I73" s="1020">
        <v>1989</v>
      </c>
      <c r="J73" s="1021">
        <v>0.33768280595848998</v>
      </c>
      <c r="K73" s="1020">
        <v>1061.8971400025812</v>
      </c>
      <c r="L73" s="1020">
        <v>1144673.650669544</v>
      </c>
      <c r="M73" s="1022">
        <f t="shared" si="3"/>
        <v>1.2721691712235992</v>
      </c>
      <c r="N73" s="1020">
        <v>34744.128866538216</v>
      </c>
      <c r="O73" s="1035"/>
      <c r="Q73" s="1006"/>
    </row>
    <row r="74" spans="2:17" ht="15" customHeight="1">
      <c r="B74" s="1019"/>
      <c r="C74" s="1013" t="s">
        <v>374</v>
      </c>
      <c r="D74" s="1014">
        <v>139590.955032472</v>
      </c>
      <c r="E74" s="1020">
        <v>66264.186960384104</v>
      </c>
      <c r="F74" s="1021">
        <v>0.2359012890648193</v>
      </c>
      <c r="G74" s="1020">
        <v>153522.92648576479</v>
      </c>
      <c r="H74" s="1021">
        <v>0.52814088441032481</v>
      </c>
      <c r="I74" s="1020">
        <v>203</v>
      </c>
      <c r="J74" s="1021">
        <v>0.3530420197333623</v>
      </c>
      <c r="K74" s="1020">
        <v>1362.6017259980699</v>
      </c>
      <c r="L74" s="1020">
        <v>230412.12967076039</v>
      </c>
      <c r="M74" s="1022">
        <f t="shared" si="3"/>
        <v>1.5008320577586505</v>
      </c>
      <c r="N74" s="1020">
        <v>28874.40540497961</v>
      </c>
      <c r="O74" s="1035"/>
      <c r="Q74" s="1006"/>
    </row>
    <row r="75" spans="2:17" ht="15" customHeight="1">
      <c r="B75" s="1019"/>
      <c r="C75" s="1013" t="s">
        <v>1350</v>
      </c>
      <c r="D75" s="1014">
        <v>428201.24505813001</v>
      </c>
      <c r="E75" s="1020">
        <v>69280.5778259668</v>
      </c>
      <c r="F75" s="1021">
        <v>0.26696190359653804</v>
      </c>
      <c r="G75" s="1020">
        <v>446696.5199968192</v>
      </c>
      <c r="H75" s="1021">
        <v>1.0000000000000022</v>
      </c>
      <c r="I75" s="1020">
        <v>614</v>
      </c>
      <c r="J75" s="1021">
        <v>0.5788877192040186</v>
      </c>
      <c r="K75" s="1020">
        <v>1305.3275682086185</v>
      </c>
      <c r="L75" s="1020">
        <v>63283.465155441423</v>
      </c>
      <c r="M75" s="1022">
        <f t="shared" si="3"/>
        <v>0.14166993097661035</v>
      </c>
      <c r="N75" s="1020">
        <v>254912.22840620248</v>
      </c>
      <c r="O75" s="1035"/>
      <c r="Q75" s="1006"/>
    </row>
    <row r="76" spans="2:17" ht="15" customHeight="1">
      <c r="B76" s="1024"/>
      <c r="C76" s="1025" t="s">
        <v>376</v>
      </c>
      <c r="D76" s="1026">
        <f>SUM(D63:D75)</f>
        <v>3839423.3532574</v>
      </c>
      <c r="E76" s="1026">
        <f>SUM(E63:E75)</f>
        <v>1977979.0454778818</v>
      </c>
      <c r="F76" s="1027">
        <v>0.44771017163162996</v>
      </c>
      <c r="G76" s="1026">
        <f>SUM(G63:G75)</f>
        <v>4392463.2796993461</v>
      </c>
      <c r="H76" s="1027">
        <v>0.1506426487080203</v>
      </c>
      <c r="I76" s="1026">
        <f>SUM(I63:I75)</f>
        <v>9239</v>
      </c>
      <c r="J76" s="1027">
        <v>0.38428047801014864</v>
      </c>
      <c r="K76" s="1026">
        <v>967.41351517017802</v>
      </c>
      <c r="L76" s="1026">
        <f>SUM(L63:L75)</f>
        <v>3485858.6809468186</v>
      </c>
      <c r="M76" s="1027">
        <f t="shared" si="3"/>
        <v>0.79359995951643281</v>
      </c>
      <c r="N76" s="1026">
        <f>SUM(N63:N75)</f>
        <v>347403.73412190401</v>
      </c>
      <c r="O76" s="1028">
        <v>-334592.28095352388</v>
      </c>
      <c r="Q76" s="1006"/>
    </row>
    <row r="77" spans="2:17" ht="15" customHeight="1" thickBot="1">
      <c r="B77" s="1030" t="s">
        <v>2</v>
      </c>
      <c r="C77" s="1031"/>
      <c r="D77" s="1032">
        <f>D61+D76</f>
        <v>10431376.139205158</v>
      </c>
      <c r="E77" s="1032">
        <f>E61+E76</f>
        <v>5445903.7300429093</v>
      </c>
      <c r="F77" s="1033" t="s">
        <v>626</v>
      </c>
      <c r="G77" s="1032">
        <f>G61+G76</f>
        <v>13248910.605124602</v>
      </c>
      <c r="H77" s="1033" t="s">
        <v>626</v>
      </c>
      <c r="I77" s="1032">
        <f>I61+I76</f>
        <v>12390</v>
      </c>
      <c r="J77" s="1033" t="s">
        <v>626</v>
      </c>
      <c r="K77" s="1033" t="s">
        <v>626</v>
      </c>
      <c r="L77" s="1032">
        <f>L61+L76</f>
        <v>9848939.2139037363</v>
      </c>
      <c r="M77" s="1034">
        <f>L77/G77</f>
        <v>0.74337728643849577</v>
      </c>
      <c r="N77" s="1032">
        <f>N61+N76</f>
        <v>1620308.5427078262</v>
      </c>
      <c r="O77" s="1032">
        <f>O61+O76</f>
        <v>-1619134.4312223452</v>
      </c>
      <c r="Q77" s="1006"/>
    </row>
    <row r="78" spans="2:17" ht="15" customHeight="1" thickTop="1">
      <c r="B78" s="44" t="s">
        <v>377</v>
      </c>
    </row>
    <row r="80" spans="2:17" ht="15" customHeight="1">
      <c r="G80" s="1006"/>
      <c r="H80" s="1006"/>
    </row>
    <row r="81" spans="7:8" ht="15" customHeight="1">
      <c r="G81" s="1006"/>
      <c r="H81" s="1006"/>
    </row>
  </sheetData>
  <mergeCells count="5">
    <mergeCell ref="C7:O7"/>
    <mergeCell ref="C44:O44"/>
    <mergeCell ref="B3:G3"/>
    <mergeCell ref="B4:G4"/>
    <mergeCell ref="B2:C2"/>
  </mergeCells>
  <hyperlinks>
    <hyperlink ref="Q7" location="Índice!A1" display="Back to the Index" xr:uid="{E4D46AED-BB36-4774-85FC-C3FF12209974}"/>
  </hyperlinks>
  <pageMargins left="0.7" right="0.7" top="0.75" bottom="0.75" header="0.3" footer="0.3"/>
  <pageSetup paperSize="9" orientation="portrait" r:id="rId1"/>
  <ignoredErrors>
    <ignoredError sqref="M61:M77 M24 M39:M40"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1005D"/>
  </sheetPr>
  <dimension ref="A2:Q140"/>
  <sheetViews>
    <sheetView showGridLines="0" showZeros="0" zoomScaleNormal="100" workbookViewId="0">
      <selection activeCell="Q7" sqref="Q7"/>
    </sheetView>
  </sheetViews>
  <sheetFormatPr defaultRowHeight="15" customHeight="1"/>
  <cols>
    <col min="1" max="2" width="12.7109375" style="2" customWidth="1"/>
    <col min="3" max="5" width="15.7109375" style="2" customWidth="1"/>
    <col min="6" max="15" width="12.7109375" style="2" customWidth="1"/>
    <col min="16" max="16" width="8.7109375" style="2" customWidth="1"/>
    <col min="17" max="17" width="19.140625" style="2" customWidth="1"/>
    <col min="18" max="16384" width="9.140625" style="2"/>
  </cols>
  <sheetData>
    <row r="2" spans="2:17" ht="15" customHeight="1">
      <c r="B2" s="1056" t="s">
        <v>694</v>
      </c>
      <c r="C2" s="1056"/>
      <c r="D2" s="579" t="s">
        <v>849</v>
      </c>
      <c r="E2" s="542"/>
      <c r="F2" s="542"/>
      <c r="G2" s="542"/>
    </row>
    <row r="3" spans="2:17" ht="15" customHeight="1">
      <c r="B3" s="1056" t="s">
        <v>350</v>
      </c>
      <c r="C3" s="1056"/>
      <c r="D3" s="1056"/>
      <c r="E3" s="1056"/>
      <c r="F3" s="1056"/>
      <c r="G3" s="1056"/>
    </row>
    <row r="4" spans="2:17" ht="15" customHeight="1">
      <c r="B4" s="1056" t="s">
        <v>696</v>
      </c>
      <c r="C4" s="1056"/>
      <c r="D4" s="1056"/>
      <c r="E4" s="1056"/>
      <c r="F4" s="1056"/>
      <c r="G4" s="1056"/>
    </row>
    <row r="5" spans="2:17" ht="15" customHeight="1">
      <c r="B5" s="467" t="s">
        <v>689</v>
      </c>
      <c r="C5" s="467"/>
    </row>
    <row r="6" spans="2:17" ht="15" customHeight="1">
      <c r="O6" s="352"/>
    </row>
    <row r="7" spans="2:17" ht="15" customHeight="1">
      <c r="C7" s="1057" t="s">
        <v>1008</v>
      </c>
      <c r="D7" s="1057"/>
      <c r="E7" s="1057"/>
      <c r="F7" s="1057"/>
      <c r="G7" s="1057"/>
      <c r="H7" s="1057"/>
      <c r="I7" s="1057"/>
      <c r="J7" s="1057"/>
      <c r="K7" s="1057"/>
      <c r="L7" s="1057"/>
      <c r="M7" s="1057"/>
      <c r="N7" s="1057"/>
      <c r="O7" s="1057"/>
      <c r="Q7" s="740" t="s">
        <v>575</v>
      </c>
    </row>
    <row r="8" spans="2:17" ht="15" customHeight="1">
      <c r="C8" s="447"/>
      <c r="D8" s="447" t="s">
        <v>286</v>
      </c>
      <c r="E8" s="447" t="s">
        <v>287</v>
      </c>
      <c r="F8" s="447" t="s">
        <v>288</v>
      </c>
      <c r="G8" s="447" t="s">
        <v>289</v>
      </c>
      <c r="H8" s="447" t="s">
        <v>290</v>
      </c>
      <c r="I8" s="447" t="s">
        <v>291</v>
      </c>
      <c r="J8" s="447" t="s">
        <v>292</v>
      </c>
      <c r="K8" s="447" t="s">
        <v>684</v>
      </c>
      <c r="L8" s="447" t="s">
        <v>685</v>
      </c>
      <c r="M8" s="447" t="s">
        <v>686</v>
      </c>
      <c r="N8" s="447" t="s">
        <v>687</v>
      </c>
      <c r="O8" s="447" t="s">
        <v>688</v>
      </c>
    </row>
    <row r="9" spans="2:17" s="36" customFormat="1" ht="45" customHeight="1">
      <c r="B9" s="353"/>
      <c r="C9" s="346" t="s">
        <v>351</v>
      </c>
      <c r="D9" s="319" t="s">
        <v>352</v>
      </c>
      <c r="E9" s="514" t="s">
        <v>771</v>
      </c>
      <c r="F9" s="319" t="s">
        <v>353</v>
      </c>
      <c r="G9" s="319" t="s">
        <v>354</v>
      </c>
      <c r="H9" s="319" t="s">
        <v>355</v>
      </c>
      <c r="I9" s="319" t="s">
        <v>356</v>
      </c>
      <c r="J9" s="319" t="s">
        <v>357</v>
      </c>
      <c r="K9" s="319" t="s">
        <v>358</v>
      </c>
      <c r="L9" s="346" t="s">
        <v>1</v>
      </c>
      <c r="M9" s="319" t="s">
        <v>343</v>
      </c>
      <c r="N9" s="346" t="s">
        <v>359</v>
      </c>
      <c r="O9" s="319" t="s">
        <v>360</v>
      </c>
      <c r="Q9"/>
    </row>
    <row r="10" spans="2:17" ht="15" customHeight="1">
      <c r="B10" s="1077" t="s">
        <v>772</v>
      </c>
      <c r="C10" s="98" t="s">
        <v>362</v>
      </c>
      <c r="D10" s="623"/>
      <c r="E10" s="623"/>
      <c r="F10" s="624"/>
      <c r="G10" s="623"/>
      <c r="H10" s="623"/>
      <c r="I10" s="623"/>
      <c r="J10" s="623"/>
      <c r="K10" s="630"/>
      <c r="L10" s="626"/>
      <c r="M10" s="625"/>
      <c r="N10" s="623"/>
      <c r="O10" s="630"/>
      <c r="Q10"/>
    </row>
    <row r="11" spans="2:17" ht="15" customHeight="1">
      <c r="B11" s="1078"/>
      <c r="C11" s="98" t="s">
        <v>363</v>
      </c>
      <c r="D11" s="623">
        <v>122130.02884999999</v>
      </c>
      <c r="E11" s="623">
        <v>2529.4380000000001</v>
      </c>
      <c r="F11" s="627">
        <v>0.95302924997568628</v>
      </c>
      <c r="G11" s="612">
        <v>124495.65725</v>
      </c>
      <c r="H11" s="627">
        <v>4.9981933610680383E-4</v>
      </c>
      <c r="I11" s="612">
        <v>1781</v>
      </c>
      <c r="J11" s="627">
        <v>0.1587906976945378</v>
      </c>
      <c r="K11" s="631"/>
      <c r="L11" s="612">
        <v>2899.9937122096176</v>
      </c>
      <c r="M11" s="625">
        <f t="shared" ref="M11:M24" si="0">L11/G11</f>
        <v>2.3293934714414447E-2</v>
      </c>
      <c r="N11" s="612">
        <v>9.8828999280319092</v>
      </c>
      <c r="O11" s="631"/>
      <c r="Q11"/>
    </row>
    <row r="12" spans="2:17" ht="15" customHeight="1">
      <c r="B12" s="1078"/>
      <c r="C12" s="98" t="s">
        <v>364</v>
      </c>
      <c r="D12" s="623">
        <v>10415157.058942337</v>
      </c>
      <c r="E12" s="623">
        <v>53023.33830175356</v>
      </c>
      <c r="F12" s="627">
        <v>0.98346272904927223</v>
      </c>
      <c r="G12" s="612">
        <v>10606174.454324631</v>
      </c>
      <c r="H12" s="627">
        <v>9.3119211464209569E-4</v>
      </c>
      <c r="I12" s="612">
        <v>190256</v>
      </c>
      <c r="J12" s="627">
        <v>0.21029118970994162</v>
      </c>
      <c r="K12" s="631"/>
      <c r="L12" s="612">
        <v>513092.19512732403</v>
      </c>
      <c r="M12" s="625">
        <f t="shared" si="0"/>
        <v>4.8376744823211207E-2</v>
      </c>
      <c r="N12" s="612">
        <v>1998.688532011304</v>
      </c>
      <c r="O12" s="631"/>
      <c r="Q12"/>
    </row>
    <row r="13" spans="2:17" ht="15" customHeight="1">
      <c r="B13" s="100"/>
      <c r="C13" s="98" t="s">
        <v>365</v>
      </c>
      <c r="D13" s="623">
        <v>4473620.9654467395</v>
      </c>
      <c r="E13" s="623">
        <v>37596.149264664491</v>
      </c>
      <c r="F13" s="627">
        <v>0.97829287047783864</v>
      </c>
      <c r="G13" s="612">
        <v>4550686.8314323593</v>
      </c>
      <c r="H13" s="627">
        <v>1.9816162182576713E-3</v>
      </c>
      <c r="I13" s="612">
        <v>64006</v>
      </c>
      <c r="J13" s="627">
        <v>0.18766969818024606</v>
      </c>
      <c r="K13" s="631"/>
      <c r="L13" s="612">
        <v>355297.67437030835</v>
      </c>
      <c r="M13" s="625">
        <f t="shared" si="0"/>
        <v>7.8075615293104236E-2</v>
      </c>
      <c r="N13" s="612">
        <v>1683.5691702907241</v>
      </c>
      <c r="O13" s="631"/>
      <c r="Q13"/>
    </row>
    <row r="14" spans="2:17" ht="15" customHeight="1">
      <c r="B14" s="100"/>
      <c r="C14" s="98" t="s">
        <v>366</v>
      </c>
      <c r="D14" s="623">
        <v>2433925.2451999099</v>
      </c>
      <c r="E14" s="623">
        <v>18220.116848769769</v>
      </c>
      <c r="F14" s="627">
        <v>0.93372648930249258</v>
      </c>
      <c r="G14" s="612">
        <v>2454473.2818915513</v>
      </c>
      <c r="H14" s="627">
        <v>3.9760951344217869E-3</v>
      </c>
      <c r="I14" s="612">
        <v>37379</v>
      </c>
      <c r="J14" s="627">
        <v>0.19143947268678593</v>
      </c>
      <c r="K14" s="631"/>
      <c r="L14" s="612">
        <v>326971.25111075747</v>
      </c>
      <c r="M14" s="625">
        <f t="shared" si="0"/>
        <v>0.13321442670534003</v>
      </c>
      <c r="N14" s="612">
        <v>1865.4578628226573</v>
      </c>
      <c r="O14" s="631"/>
      <c r="Q14"/>
    </row>
    <row r="15" spans="2:17" ht="15" customHeight="1">
      <c r="B15" s="100"/>
      <c r="C15" s="98" t="s">
        <v>367</v>
      </c>
      <c r="D15" s="623">
        <v>1411261.0320023422</v>
      </c>
      <c r="E15" s="623">
        <v>10981.83306999386</v>
      </c>
      <c r="F15" s="627">
        <v>0.84688295584529583</v>
      </c>
      <c r="G15" s="612">
        <v>1421517.206166175</v>
      </c>
      <c r="H15" s="627">
        <v>7.0087945417009259E-3</v>
      </c>
      <c r="I15" s="612">
        <v>22256</v>
      </c>
      <c r="J15" s="627">
        <v>0.20363216036990217</v>
      </c>
      <c r="K15" s="631"/>
      <c r="L15" s="612">
        <v>299604.89768004813</v>
      </c>
      <c r="M15" s="625">
        <f t="shared" si="0"/>
        <v>0.21076417251964266</v>
      </c>
      <c r="N15" s="612">
        <v>2036.694459765062</v>
      </c>
      <c r="O15" s="631"/>
      <c r="Q15"/>
    </row>
    <row r="16" spans="2:17" ht="15" customHeight="1">
      <c r="B16" s="100"/>
      <c r="C16" s="98" t="s">
        <v>368</v>
      </c>
      <c r="D16" s="623">
        <v>979720.62573378265</v>
      </c>
      <c r="E16" s="623">
        <v>9479.7752723522208</v>
      </c>
      <c r="F16" s="627">
        <v>0.9392502328766521</v>
      </c>
      <c r="G16" s="612">
        <v>975246.62986642076</v>
      </c>
      <c r="H16" s="627">
        <v>1.2910486109971314E-2</v>
      </c>
      <c r="I16" s="612">
        <v>15764</v>
      </c>
      <c r="J16" s="627">
        <v>0.21528881885472673</v>
      </c>
      <c r="K16" s="631"/>
      <c r="L16" s="612">
        <v>325482.80398645432</v>
      </c>
      <c r="M16" s="625">
        <f t="shared" si="0"/>
        <v>0.33374409510242103</v>
      </c>
      <c r="N16" s="612">
        <v>2710.4337508364642</v>
      </c>
      <c r="O16" s="631"/>
      <c r="Q16"/>
    </row>
    <row r="17" spans="1:17" ht="15" customHeight="1">
      <c r="B17" s="100"/>
      <c r="C17" s="98" t="s">
        <v>369</v>
      </c>
      <c r="D17" s="623">
        <v>694482.86373607907</v>
      </c>
      <c r="E17" s="623">
        <v>6523.7438452366196</v>
      </c>
      <c r="F17" s="627">
        <v>0.99305778609295059</v>
      </c>
      <c r="G17" s="612">
        <v>686640.77809793642</v>
      </c>
      <c r="H17" s="627">
        <v>2.2818806762583441E-2</v>
      </c>
      <c r="I17" s="612">
        <v>10986</v>
      </c>
      <c r="J17" s="627">
        <v>0.2152200367106146</v>
      </c>
      <c r="K17" s="631"/>
      <c r="L17" s="612">
        <v>327177.2129880978</v>
      </c>
      <c r="M17" s="625">
        <f t="shared" si="0"/>
        <v>0.47648963391660393</v>
      </c>
      <c r="N17" s="612">
        <v>3365.4007647644462</v>
      </c>
      <c r="O17" s="631"/>
      <c r="Q17"/>
    </row>
    <row r="18" spans="1:17" ht="15" customHeight="1">
      <c r="B18" s="100"/>
      <c r="C18" s="98" t="s">
        <v>370</v>
      </c>
      <c r="D18" s="623">
        <v>707298.73669335782</v>
      </c>
      <c r="E18" s="623">
        <v>1783.9031431235101</v>
      </c>
      <c r="F18" s="627">
        <v>1.0950255918928999</v>
      </c>
      <c r="G18" s="612">
        <v>717215.96680955321</v>
      </c>
      <c r="H18" s="627">
        <v>3.713676222192891E-2</v>
      </c>
      <c r="I18" s="612">
        <v>12019</v>
      </c>
      <c r="J18" s="627">
        <v>0.19501575513029504</v>
      </c>
      <c r="K18" s="631"/>
      <c r="L18" s="612">
        <v>411077.88448513951</v>
      </c>
      <c r="M18" s="625">
        <f t="shared" si="0"/>
        <v>0.57315774258870555</v>
      </c>
      <c r="N18" s="612">
        <v>5218.4161522113172</v>
      </c>
      <c r="O18" s="631"/>
      <c r="Q18"/>
    </row>
    <row r="19" spans="1:17" ht="15" customHeight="1">
      <c r="B19" s="100"/>
      <c r="C19" s="98" t="s">
        <v>371</v>
      </c>
      <c r="D19" s="623">
        <v>492929.45660745236</v>
      </c>
      <c r="E19" s="623">
        <v>1493.183842070164</v>
      </c>
      <c r="F19" s="627">
        <v>0.76625632406853927</v>
      </c>
      <c r="G19" s="612">
        <v>443235.83300363208</v>
      </c>
      <c r="H19" s="627">
        <v>5.9259491882379937E-2</v>
      </c>
      <c r="I19" s="612">
        <v>7282</v>
      </c>
      <c r="J19" s="627">
        <v>0.19578617999916667</v>
      </c>
      <c r="K19" s="631"/>
      <c r="L19" s="612">
        <v>326906.03495969303</v>
      </c>
      <c r="M19" s="625">
        <f t="shared" si="0"/>
        <v>0.73754423857020202</v>
      </c>
      <c r="N19" s="612">
        <v>5173.1150614357766</v>
      </c>
      <c r="O19" s="631"/>
      <c r="Q19"/>
    </row>
    <row r="20" spans="1:17" ht="15" customHeight="1">
      <c r="A20" s="6"/>
      <c r="B20" s="100"/>
      <c r="C20" s="98" t="s">
        <v>372</v>
      </c>
      <c r="D20" s="623">
        <v>306234.18442574219</v>
      </c>
      <c r="E20" s="623">
        <v>1055.5386695173249</v>
      </c>
      <c r="F20" s="627">
        <v>0.82131034217347898</v>
      </c>
      <c r="G20" s="612">
        <v>266814.71783406951</v>
      </c>
      <c r="H20" s="627">
        <v>8.5175251832121768E-2</v>
      </c>
      <c r="I20" s="612">
        <v>4596</v>
      </c>
      <c r="J20" s="627">
        <v>0.19692850131592024</v>
      </c>
      <c r="K20" s="631"/>
      <c r="L20" s="612">
        <v>236102.18744484964</v>
      </c>
      <c r="M20" s="625">
        <f t="shared" si="0"/>
        <v>0.88489191811255397</v>
      </c>
      <c r="N20" s="612">
        <v>4569.221796964619</v>
      </c>
      <c r="O20" s="631"/>
      <c r="Q20"/>
    </row>
    <row r="21" spans="1:17" ht="15" customHeight="1">
      <c r="A21" s="6"/>
      <c r="B21" s="100"/>
      <c r="C21" s="98" t="s">
        <v>373</v>
      </c>
      <c r="D21" s="623">
        <v>722737.00590808084</v>
      </c>
      <c r="E21" s="623">
        <v>3715.9613799999997</v>
      </c>
      <c r="F21" s="627">
        <v>0.67054508250285838</v>
      </c>
      <c r="G21" s="612">
        <v>632741.79017005896</v>
      </c>
      <c r="H21" s="627">
        <v>0.11478713830663068</v>
      </c>
      <c r="I21" s="612">
        <v>10894</v>
      </c>
      <c r="J21" s="627">
        <v>0.16339308287175827</v>
      </c>
      <c r="K21" s="631"/>
      <c r="L21" s="612">
        <v>515124.88768161228</v>
      </c>
      <c r="M21" s="625">
        <f t="shared" si="0"/>
        <v>0.81411548230940245</v>
      </c>
      <c r="N21" s="612">
        <v>11882.152527887367</v>
      </c>
      <c r="O21" s="631"/>
      <c r="Q21"/>
    </row>
    <row r="22" spans="1:17" ht="15" customHeight="1">
      <c r="A22" s="6"/>
      <c r="B22" s="100"/>
      <c r="C22" s="98" t="s">
        <v>374</v>
      </c>
      <c r="D22" s="623">
        <v>174832.32413586703</v>
      </c>
      <c r="E22" s="623">
        <v>10.61579052310678</v>
      </c>
      <c r="F22" s="627">
        <v>0.94297002765058147</v>
      </c>
      <c r="G22" s="612">
        <v>174834.68442655011</v>
      </c>
      <c r="H22" s="627">
        <v>0.43609405144636249</v>
      </c>
      <c r="I22" s="612">
        <v>2557</v>
      </c>
      <c r="J22" s="627">
        <v>0.22604268736983604</v>
      </c>
      <c r="K22" s="631"/>
      <c r="L22" s="612">
        <v>210314.72507866655</v>
      </c>
      <c r="M22" s="625">
        <f t="shared" si="0"/>
        <v>1.2029347939082533</v>
      </c>
      <c r="N22" s="612">
        <v>15587.055266661206</v>
      </c>
      <c r="O22" s="631"/>
      <c r="Q22"/>
    </row>
    <row r="23" spans="1:17" ht="15" customHeight="1">
      <c r="A23" s="6"/>
      <c r="B23" s="100"/>
      <c r="C23" s="98" t="s">
        <v>375</v>
      </c>
      <c r="D23" s="623">
        <v>665830.51866030961</v>
      </c>
      <c r="E23" s="623">
        <v>71.321949485215711</v>
      </c>
      <c r="F23" s="627">
        <v>0.99959500198454343</v>
      </c>
      <c r="G23" s="612">
        <v>665901.81172454276</v>
      </c>
      <c r="H23" s="627">
        <v>0.99999999999999389</v>
      </c>
      <c r="I23" s="612">
        <v>8742</v>
      </c>
      <c r="J23" s="627">
        <v>0.32378966984589008</v>
      </c>
      <c r="K23" s="631"/>
      <c r="L23" s="612">
        <v>754473.9021826752</v>
      </c>
      <c r="M23" s="625">
        <f t="shared" si="0"/>
        <v>1.1330107365660258</v>
      </c>
      <c r="N23" s="612">
        <v>179764.27407654136</v>
      </c>
      <c r="O23" s="631"/>
      <c r="Q23"/>
    </row>
    <row r="24" spans="1:17" ht="15" customHeight="1">
      <c r="A24" s="6"/>
      <c r="B24" s="516"/>
      <c r="C24" s="515" t="s">
        <v>376</v>
      </c>
      <c r="D24" s="628">
        <f>SUM(D11:D23)</f>
        <v>23600160.046341997</v>
      </c>
      <c r="E24" s="628">
        <f>SUM(E11:E23)</f>
        <v>146484.91937748986</v>
      </c>
      <c r="F24" s="629">
        <v>0.95279397058976245</v>
      </c>
      <c r="G24" s="628">
        <f>SUM(G11:G23)</f>
        <v>23719979.642997481</v>
      </c>
      <c r="H24" s="629">
        <v>4.0339265230546838E-2</v>
      </c>
      <c r="I24" s="628">
        <f>SUM(I11:I23)</f>
        <v>388518</v>
      </c>
      <c r="J24" s="629">
        <v>0.20484005321239279</v>
      </c>
      <c r="K24" s="632"/>
      <c r="L24" s="628">
        <f>SUM(L11:L23)</f>
        <v>4604525.6508078361</v>
      </c>
      <c r="M24" s="629">
        <f t="shared" si="0"/>
        <v>0.19412013501314981</v>
      </c>
      <c r="N24" s="628">
        <f>SUM(N11:N23)</f>
        <v>235864.36232212035</v>
      </c>
      <c r="O24" s="628">
        <v>-138883.35516968134</v>
      </c>
      <c r="Q24"/>
    </row>
    <row r="25" spans="1:17" ht="15" customHeight="1">
      <c r="B25" s="1077" t="s">
        <v>773</v>
      </c>
      <c r="C25" s="102" t="s">
        <v>362</v>
      </c>
      <c r="D25" s="623"/>
      <c r="E25" s="623"/>
      <c r="F25" s="624"/>
      <c r="G25" s="623"/>
      <c r="H25" s="623"/>
      <c r="I25" s="623"/>
      <c r="J25" s="623"/>
      <c r="K25" s="630"/>
      <c r="L25" s="626"/>
      <c r="M25" s="625"/>
      <c r="N25" s="623"/>
      <c r="O25" s="630"/>
      <c r="Q25"/>
    </row>
    <row r="26" spans="1:17" ht="15" customHeight="1">
      <c r="B26" s="1078"/>
      <c r="C26" s="98" t="s">
        <v>363</v>
      </c>
      <c r="D26" s="623">
        <v>1747.01799125619</v>
      </c>
      <c r="E26" s="623">
        <v>178877.95911000099</v>
      </c>
      <c r="F26" s="624">
        <v>0.20276665952307496</v>
      </c>
      <c r="G26" s="623">
        <v>38017.504222296287</v>
      </c>
      <c r="H26" s="627">
        <v>4.9999999999996163E-4</v>
      </c>
      <c r="I26" s="612">
        <v>110680</v>
      </c>
      <c r="J26" s="627">
        <v>0.63259500472843833</v>
      </c>
      <c r="K26" s="631"/>
      <c r="L26" s="612">
        <v>857.17636693035536</v>
      </c>
      <c r="M26" s="625">
        <f t="shared" ref="M26:M39" si="1">L26/G26</f>
        <v>2.2546886873958536E-2</v>
      </c>
      <c r="N26" s="623">
        <v>12.024841631630268</v>
      </c>
      <c r="O26" s="631"/>
      <c r="Q26"/>
    </row>
    <row r="27" spans="1:17" ht="15" customHeight="1">
      <c r="B27" s="1078"/>
      <c r="C27" s="98" t="s">
        <v>364</v>
      </c>
      <c r="D27" s="623">
        <v>96603.827760479398</v>
      </c>
      <c r="E27" s="623">
        <v>739484.58545689797</v>
      </c>
      <c r="F27" s="624">
        <v>0.43689008904190585</v>
      </c>
      <c r="G27" s="623">
        <v>419677.31414586038</v>
      </c>
      <c r="H27" s="627">
        <v>8.4163320056521585E-4</v>
      </c>
      <c r="I27" s="612">
        <v>430389</v>
      </c>
      <c r="J27" s="627">
        <v>0.57137538979517599</v>
      </c>
      <c r="K27" s="631"/>
      <c r="L27" s="612">
        <v>13058.585125056841</v>
      </c>
      <c r="M27" s="625">
        <f t="shared" si="1"/>
        <v>3.1115775584949254E-2</v>
      </c>
      <c r="N27" s="623">
        <v>198.5037845391121</v>
      </c>
      <c r="O27" s="631"/>
      <c r="Q27"/>
    </row>
    <row r="28" spans="1:17" ht="15" customHeight="1">
      <c r="B28" s="100"/>
      <c r="C28" s="98" t="s">
        <v>365</v>
      </c>
      <c r="D28" s="623">
        <v>93653.61992438561</v>
      </c>
      <c r="E28" s="623">
        <v>548302.67947061895</v>
      </c>
      <c r="F28" s="624">
        <v>0.2460377126199724</v>
      </c>
      <c r="G28" s="623">
        <v>228556.75700473861</v>
      </c>
      <c r="H28" s="627">
        <v>1.9695704079684458E-3</v>
      </c>
      <c r="I28" s="612">
        <v>274587</v>
      </c>
      <c r="J28" s="627">
        <v>0.57593585999043195</v>
      </c>
      <c r="K28" s="631"/>
      <c r="L28" s="612">
        <v>14665.573623409649</v>
      </c>
      <c r="M28" s="625">
        <f t="shared" si="1"/>
        <v>6.4166003296527316E-2</v>
      </c>
      <c r="N28" s="623">
        <v>259.010492214995</v>
      </c>
      <c r="O28" s="631"/>
      <c r="Q28"/>
    </row>
    <row r="29" spans="1:17" ht="15" customHeight="1">
      <c r="B29" s="100"/>
      <c r="C29" s="98" t="s">
        <v>366</v>
      </c>
      <c r="D29" s="623">
        <v>100817.416039355</v>
      </c>
      <c r="E29" s="623">
        <v>232597.434303916</v>
      </c>
      <c r="F29" s="624">
        <v>0.31063487564522396</v>
      </c>
      <c r="G29" s="623">
        <v>173070.29111975009</v>
      </c>
      <c r="H29" s="627">
        <v>3.9557729391157025E-3</v>
      </c>
      <c r="I29" s="612">
        <v>193729</v>
      </c>
      <c r="J29" s="627">
        <v>0.57566972367744562</v>
      </c>
      <c r="K29" s="631"/>
      <c r="L29" s="612">
        <v>19539.2337946896</v>
      </c>
      <c r="M29" s="625">
        <f t="shared" si="1"/>
        <v>0.11289767682409509</v>
      </c>
      <c r="N29" s="623">
        <v>393.61997973160499</v>
      </c>
      <c r="O29" s="631"/>
      <c r="Q29"/>
    </row>
    <row r="30" spans="1:17" ht="15" customHeight="1">
      <c r="B30" s="100"/>
      <c r="C30" s="98" t="s">
        <v>367</v>
      </c>
      <c r="D30" s="623">
        <v>76460.723025107101</v>
      </c>
      <c r="E30" s="623">
        <v>109577.338908302</v>
      </c>
      <c r="F30" s="624">
        <v>0.39377096966883013</v>
      </c>
      <c r="G30" s="623">
        <v>119609.09802075919</v>
      </c>
      <c r="H30" s="627">
        <v>7.0582317454699617E-3</v>
      </c>
      <c r="I30" s="612">
        <v>119275</v>
      </c>
      <c r="J30" s="627">
        <v>0.58286604119906804</v>
      </c>
      <c r="K30" s="631"/>
      <c r="L30" s="612">
        <v>21630.337679317192</v>
      </c>
      <c r="M30" s="625">
        <f t="shared" si="1"/>
        <v>0.1808419094972446</v>
      </c>
      <c r="N30" s="623">
        <v>492.51521855497697</v>
      </c>
      <c r="O30" s="631"/>
      <c r="Q30"/>
    </row>
    <row r="31" spans="1:17" ht="15" customHeight="1">
      <c r="B31" s="100"/>
      <c r="C31" s="98" t="s">
        <v>368</v>
      </c>
      <c r="D31" s="623">
        <v>62944.224935817001</v>
      </c>
      <c r="E31" s="623">
        <v>63450.837890427298</v>
      </c>
      <c r="F31" s="624">
        <v>0.46876453414783575</v>
      </c>
      <c r="G31" s="623">
        <v>92687.727400813004</v>
      </c>
      <c r="H31" s="627">
        <v>1.2859247689333232E-2</v>
      </c>
      <c r="I31" s="612">
        <v>83842</v>
      </c>
      <c r="J31" s="627">
        <v>0.59751604755782928</v>
      </c>
      <c r="K31" s="631"/>
      <c r="L31" s="612">
        <v>27175.158905740453</v>
      </c>
      <c r="M31" s="625">
        <f t="shared" si="1"/>
        <v>0.29319047588928249</v>
      </c>
      <c r="N31" s="623">
        <v>711.48565193677598</v>
      </c>
      <c r="O31" s="631"/>
      <c r="Q31"/>
    </row>
    <row r="32" spans="1:17" ht="15" customHeight="1">
      <c r="B32" s="100"/>
      <c r="C32" s="98" t="s">
        <v>369</v>
      </c>
      <c r="D32" s="623">
        <v>52057.787429910299</v>
      </c>
      <c r="E32" s="623">
        <v>37063.9443678385</v>
      </c>
      <c r="F32" s="624">
        <v>0.48335107283781414</v>
      </c>
      <c r="G32" s="623">
        <v>69972.684703706094</v>
      </c>
      <c r="H32" s="627">
        <v>2.264198468860203E-2</v>
      </c>
      <c r="I32" s="612">
        <v>62088</v>
      </c>
      <c r="J32" s="627">
        <v>0.60888733910999138</v>
      </c>
      <c r="K32" s="631"/>
      <c r="L32" s="612">
        <v>31733.133215009901</v>
      </c>
      <c r="M32" s="625">
        <f t="shared" si="1"/>
        <v>0.453507441502086</v>
      </c>
      <c r="N32" s="623">
        <v>963.56523498800198</v>
      </c>
      <c r="O32" s="631"/>
      <c r="Q32"/>
    </row>
    <row r="33" spans="1:17" ht="15" customHeight="1">
      <c r="B33" s="100"/>
      <c r="C33" s="98" t="s">
        <v>370</v>
      </c>
      <c r="D33" s="623">
        <v>46147.170262649204</v>
      </c>
      <c r="E33" s="623">
        <v>25089.137939231801</v>
      </c>
      <c r="F33" s="624">
        <v>0.47609179255006451</v>
      </c>
      <c r="G33" s="623">
        <v>58091.902917673899</v>
      </c>
      <c r="H33" s="627">
        <v>3.7724793569608006E-2</v>
      </c>
      <c r="I33" s="612">
        <v>54181</v>
      </c>
      <c r="J33" s="627">
        <v>0.61632562006227543</v>
      </c>
      <c r="K33" s="631"/>
      <c r="L33" s="612">
        <v>38250.45746224426</v>
      </c>
      <c r="M33" s="625">
        <f t="shared" si="1"/>
        <v>0.65844731436068915</v>
      </c>
      <c r="N33" s="623">
        <v>1352.3484859024652</v>
      </c>
      <c r="O33" s="631"/>
      <c r="Q33"/>
    </row>
    <row r="34" spans="1:17" ht="15" customHeight="1">
      <c r="B34" s="100"/>
      <c r="C34" s="98" t="s">
        <v>371</v>
      </c>
      <c r="D34" s="623">
        <v>31864.293875511499</v>
      </c>
      <c r="E34" s="623">
        <v>14910.6090536145</v>
      </c>
      <c r="F34" s="624">
        <v>0.46190260504670216</v>
      </c>
      <c r="G34" s="623">
        <v>38751.543040208977</v>
      </c>
      <c r="H34" s="627">
        <v>6.0481515278843476E-2</v>
      </c>
      <c r="I34" s="612">
        <v>43413</v>
      </c>
      <c r="J34" s="627">
        <v>0.61488201072353743</v>
      </c>
      <c r="K34" s="631"/>
      <c r="L34" s="612">
        <v>34789.987143380058</v>
      </c>
      <c r="M34" s="625">
        <f t="shared" si="1"/>
        <v>0.89777037026065332</v>
      </c>
      <c r="N34" s="623">
        <v>1443.4506358029548</v>
      </c>
      <c r="O34" s="631"/>
      <c r="Q34"/>
    </row>
    <row r="35" spans="1:17" ht="15" customHeight="1">
      <c r="A35" s="6"/>
      <c r="B35" s="100"/>
      <c r="C35" s="98" t="s">
        <v>372</v>
      </c>
      <c r="D35" s="623">
        <v>24832.921181461599</v>
      </c>
      <c r="E35" s="623">
        <v>10548.655321773</v>
      </c>
      <c r="F35" s="624">
        <v>0.44003164370452708</v>
      </c>
      <c r="G35" s="623">
        <v>29474.66332157388</v>
      </c>
      <c r="H35" s="627">
        <v>9.2752545099099526E-2</v>
      </c>
      <c r="I35" s="612">
        <v>34208</v>
      </c>
      <c r="J35" s="627">
        <v>0.62560557845128029</v>
      </c>
      <c r="K35" s="631"/>
      <c r="L35" s="612">
        <v>34994.47933229187</v>
      </c>
      <c r="M35" s="625">
        <f t="shared" si="1"/>
        <v>1.1872732506049621</v>
      </c>
      <c r="N35" s="623">
        <v>1719.728005484548</v>
      </c>
      <c r="O35" s="631"/>
      <c r="Q35"/>
    </row>
    <row r="36" spans="1:17" ht="15" customHeight="1">
      <c r="A36" s="6"/>
      <c r="B36" s="100"/>
      <c r="C36" s="98" t="s">
        <v>373</v>
      </c>
      <c r="D36" s="623">
        <v>22262.085813771402</v>
      </c>
      <c r="E36" s="623">
        <v>43330.885610000405</v>
      </c>
      <c r="F36" s="624">
        <v>0.14065447887951105</v>
      </c>
      <c r="G36" s="623">
        <v>28356.768948633711</v>
      </c>
      <c r="H36" s="627">
        <v>0.11500000000000053</v>
      </c>
      <c r="I36" s="612">
        <v>162305</v>
      </c>
      <c r="J36" s="627">
        <v>0.59647410873870677</v>
      </c>
      <c r="K36" s="631"/>
      <c r="L36" s="612">
        <v>36115.354646222157</v>
      </c>
      <c r="M36" s="625">
        <f t="shared" si="1"/>
        <v>1.2736061259885629</v>
      </c>
      <c r="N36" s="623">
        <v>1945.1190258145141</v>
      </c>
      <c r="O36" s="631"/>
      <c r="Q36"/>
    </row>
    <row r="37" spans="1:17" ht="15" customHeight="1">
      <c r="A37" s="6"/>
      <c r="B37" s="100"/>
      <c r="C37" s="98" t="s">
        <v>374</v>
      </c>
      <c r="D37" s="623">
        <v>37288.3375223365</v>
      </c>
      <c r="E37" s="623">
        <v>4582.3292640140198</v>
      </c>
      <c r="F37" s="624">
        <v>0.72892603453122151</v>
      </c>
      <c r="G37" s="623">
        <v>40628.516621670613</v>
      </c>
      <c r="H37" s="627">
        <v>0.23408341493084564</v>
      </c>
      <c r="I37" s="612">
        <v>31112</v>
      </c>
      <c r="J37" s="627">
        <v>0.64578540475759549</v>
      </c>
      <c r="K37" s="631"/>
      <c r="L37" s="612">
        <v>67976.819358422887</v>
      </c>
      <c r="M37" s="625">
        <f t="shared" si="1"/>
        <v>1.6731307222318108</v>
      </c>
      <c r="N37" s="623">
        <v>5993.6043856864817</v>
      </c>
      <c r="O37" s="631"/>
      <c r="Q37"/>
    </row>
    <row r="38" spans="1:17" ht="15" customHeight="1">
      <c r="A38" s="6"/>
      <c r="B38" s="100"/>
      <c r="C38" s="98" t="s">
        <v>375</v>
      </c>
      <c r="D38" s="623">
        <v>49822.151448637902</v>
      </c>
      <c r="E38" s="623">
        <v>4823.08675681977</v>
      </c>
      <c r="F38" s="624">
        <v>9.6006962764510637E-2</v>
      </c>
      <c r="G38" s="623">
        <v>50285.201359309904</v>
      </c>
      <c r="H38" s="627">
        <v>1</v>
      </c>
      <c r="I38" s="612">
        <v>68638</v>
      </c>
      <c r="J38" s="627">
        <v>0.80091953110947545</v>
      </c>
      <c r="K38" s="631"/>
      <c r="L38" s="612">
        <v>90461.609839095996</v>
      </c>
      <c r="M38" s="625">
        <f t="shared" si="1"/>
        <v>1.7989708183270057</v>
      </c>
      <c r="N38" s="623">
        <v>34462.941123242599</v>
      </c>
      <c r="O38" s="631"/>
      <c r="Q38"/>
    </row>
    <row r="39" spans="1:17" ht="15" customHeight="1">
      <c r="A39" s="6"/>
      <c r="B39" s="516"/>
      <c r="C39" s="515" t="s">
        <v>376</v>
      </c>
      <c r="D39" s="628">
        <f>SUM(D26:D38)</f>
        <v>696501.5772106786</v>
      </c>
      <c r="E39" s="628">
        <f>SUM(E26:E38)</f>
        <v>2012639.4834534551</v>
      </c>
      <c r="F39" s="629">
        <v>0.34317044920096273</v>
      </c>
      <c r="G39" s="628">
        <f>SUM(G26:G38)</f>
        <v>1387179.9728269947</v>
      </c>
      <c r="H39" s="629">
        <v>5.4393267242350371E-2</v>
      </c>
      <c r="I39" s="628">
        <f>SUM(I26:I38)</f>
        <v>1668447</v>
      </c>
      <c r="J39" s="629">
        <v>0.59423345581829046</v>
      </c>
      <c r="K39" s="632"/>
      <c r="L39" s="628">
        <f>SUM(L26:L38)</f>
        <v>431247.90649181115</v>
      </c>
      <c r="M39" s="629">
        <f t="shared" si="1"/>
        <v>0.31088100674705688</v>
      </c>
      <c r="N39" s="628">
        <f>SUM(N26:N38)</f>
        <v>49947.916865530657</v>
      </c>
      <c r="O39" s="628">
        <v>-45453.297118257877</v>
      </c>
      <c r="Q39"/>
    </row>
    <row r="40" spans="1:17" ht="15" customHeight="1">
      <c r="B40" s="1077" t="s">
        <v>774</v>
      </c>
      <c r="C40" s="102" t="s">
        <v>362</v>
      </c>
      <c r="D40" s="623"/>
      <c r="E40" s="623"/>
      <c r="F40" s="624"/>
      <c r="G40" s="623"/>
      <c r="H40" s="627"/>
      <c r="I40" s="612"/>
      <c r="J40" s="627"/>
      <c r="K40" s="630"/>
      <c r="L40" s="612"/>
      <c r="M40" s="625"/>
      <c r="N40" s="623"/>
      <c r="O40" s="630"/>
      <c r="Q40"/>
    </row>
    <row r="41" spans="1:17" ht="15" customHeight="1">
      <c r="B41" s="1078"/>
      <c r="C41" s="98" t="s">
        <v>363</v>
      </c>
      <c r="D41" s="623">
        <v>2837.9505299999996</v>
      </c>
      <c r="E41" s="623">
        <v>13582.17534</v>
      </c>
      <c r="F41" s="624">
        <v>0.43990885557688586</v>
      </c>
      <c r="G41" s="623">
        <v>7796.330834198</v>
      </c>
      <c r="H41" s="627">
        <v>4.4232645347946469E-4</v>
      </c>
      <c r="I41" s="612">
        <v>202</v>
      </c>
      <c r="J41" s="627">
        <v>0.3594623667750339</v>
      </c>
      <c r="K41" s="631"/>
      <c r="L41" s="612">
        <v>344.97673008870419</v>
      </c>
      <c r="M41" s="625">
        <f t="shared" ref="M41:M69" si="2">L41/G41</f>
        <v>4.4248600710412457E-2</v>
      </c>
      <c r="N41" s="612">
        <v>1.449815198792723</v>
      </c>
      <c r="O41" s="631"/>
      <c r="Q41"/>
    </row>
    <row r="42" spans="1:17" ht="15" customHeight="1">
      <c r="B42" s="1078"/>
      <c r="C42" s="98" t="s">
        <v>364</v>
      </c>
      <c r="D42" s="623">
        <v>113668.101713558</v>
      </c>
      <c r="E42" s="623">
        <v>127874.33127151699</v>
      </c>
      <c r="F42" s="624">
        <v>0.4163360109193126</v>
      </c>
      <c r="G42" s="623">
        <v>137048.6263596988</v>
      </c>
      <c r="H42" s="627">
        <v>6.9788300818559332E-4</v>
      </c>
      <c r="I42" s="612">
        <v>17576</v>
      </c>
      <c r="J42" s="627">
        <v>0.29448011037149879</v>
      </c>
      <c r="K42" s="631"/>
      <c r="L42" s="612">
        <v>8466.0821175874389</v>
      </c>
      <c r="M42" s="625">
        <f t="shared" si="2"/>
        <v>6.1774293858059541E-2</v>
      </c>
      <c r="N42" s="612">
        <v>42.258194057500496</v>
      </c>
      <c r="O42" s="631"/>
      <c r="Q42"/>
    </row>
    <row r="43" spans="1:17" ht="15" customHeight="1">
      <c r="B43" s="100"/>
      <c r="C43" s="98" t="s">
        <v>365</v>
      </c>
      <c r="D43" s="623">
        <v>364036.65722608601</v>
      </c>
      <c r="E43" s="623">
        <v>154497.77892378601</v>
      </c>
      <c r="F43" s="624">
        <v>0.40174843227542545</v>
      </c>
      <c r="G43" s="623">
        <v>312518.72139059234</v>
      </c>
      <c r="H43" s="627">
        <v>1.2613744721626501E-3</v>
      </c>
      <c r="I43" s="612">
        <v>19826</v>
      </c>
      <c r="J43" s="627">
        <v>0.27878833107383022</v>
      </c>
      <c r="K43" s="631"/>
      <c r="L43" s="612">
        <v>29548.587881192991</v>
      </c>
      <c r="M43" s="625">
        <f t="shared" si="2"/>
        <v>9.4549816886849977E-2</v>
      </c>
      <c r="N43" s="612">
        <v>180.6099383226599</v>
      </c>
      <c r="O43" s="631"/>
      <c r="Q43"/>
    </row>
    <row r="44" spans="1:17" ht="15" customHeight="1">
      <c r="B44" s="100"/>
      <c r="C44" s="98" t="s">
        <v>366</v>
      </c>
      <c r="D44" s="623">
        <v>445229.07127066399</v>
      </c>
      <c r="E44" s="623">
        <v>104392.091552029</v>
      </c>
      <c r="F44" s="624">
        <v>0.40873210513400604</v>
      </c>
      <c r="G44" s="623">
        <v>306236.16149769968</v>
      </c>
      <c r="H44" s="627">
        <v>2.3657687677193463E-3</v>
      </c>
      <c r="I44" s="612">
        <v>14772</v>
      </c>
      <c r="J44" s="627">
        <v>0.27914573719403118</v>
      </c>
      <c r="K44" s="631"/>
      <c r="L44" s="612">
        <v>45406.279620014546</v>
      </c>
      <c r="M44" s="625">
        <f t="shared" si="2"/>
        <v>0.14827210280440908</v>
      </c>
      <c r="N44" s="612">
        <v>355.8612114679342</v>
      </c>
      <c r="O44" s="631"/>
      <c r="Q44"/>
    </row>
    <row r="45" spans="1:17" ht="15" customHeight="1">
      <c r="B45" s="100"/>
      <c r="C45" s="98" t="s">
        <v>367</v>
      </c>
      <c r="D45" s="623">
        <v>332362.509116342</v>
      </c>
      <c r="E45" s="623">
        <v>67065.993255389694</v>
      </c>
      <c r="F45" s="624">
        <v>0.32187283723448923</v>
      </c>
      <c r="G45" s="623">
        <v>209431.4191262614</v>
      </c>
      <c r="H45" s="627">
        <v>4.1341154540132001E-3</v>
      </c>
      <c r="I45" s="612">
        <v>10891</v>
      </c>
      <c r="J45" s="627">
        <v>0.27787146445275812</v>
      </c>
      <c r="K45" s="631"/>
      <c r="L45" s="612">
        <v>41748.822731936147</v>
      </c>
      <c r="M45" s="625">
        <f t="shared" si="2"/>
        <v>0.19934364626907647</v>
      </c>
      <c r="N45" s="612">
        <v>420.22764197808692</v>
      </c>
      <c r="O45" s="631"/>
      <c r="Q45"/>
    </row>
    <row r="46" spans="1:17" ht="15" customHeight="1">
      <c r="B46" s="100"/>
      <c r="C46" s="98" t="s">
        <v>368</v>
      </c>
      <c r="D46" s="623">
        <v>234528.388100724</v>
      </c>
      <c r="E46" s="623">
        <v>45408.201902707006</v>
      </c>
      <c r="F46" s="624">
        <v>0.31592732219521302</v>
      </c>
      <c r="G46" s="623">
        <v>132706.26422112179</v>
      </c>
      <c r="H46" s="627">
        <v>8.1231361313463639E-3</v>
      </c>
      <c r="I46" s="612">
        <v>8165</v>
      </c>
      <c r="J46" s="627">
        <v>0.28310471067314441</v>
      </c>
      <c r="K46" s="631"/>
      <c r="L46" s="612">
        <v>35374.902954741396</v>
      </c>
      <c r="M46" s="625">
        <f t="shared" si="2"/>
        <v>0.26656543428724638</v>
      </c>
      <c r="N46" s="612">
        <v>504.08795872578156</v>
      </c>
      <c r="O46" s="631"/>
      <c r="Q46"/>
    </row>
    <row r="47" spans="1:17" ht="15" customHeight="1">
      <c r="B47" s="100"/>
      <c r="C47" s="98" t="s">
        <v>369</v>
      </c>
      <c r="D47" s="623">
        <v>142831.49590167199</v>
      </c>
      <c r="E47" s="623">
        <v>23975.789048177903</v>
      </c>
      <c r="F47" s="624">
        <v>0.36478961300051821</v>
      </c>
      <c r="G47" s="623">
        <v>78584.335011475981</v>
      </c>
      <c r="H47" s="627">
        <v>1.4904659640308651E-2</v>
      </c>
      <c r="I47" s="612">
        <v>5686</v>
      </c>
      <c r="J47" s="627">
        <v>0.29578067066522312</v>
      </c>
      <c r="K47" s="631"/>
      <c r="L47" s="612">
        <v>25922.9651219402</v>
      </c>
      <c r="M47" s="625">
        <f t="shared" si="2"/>
        <v>0.3298744605798925</v>
      </c>
      <c r="N47" s="612">
        <v>554.71666147723408</v>
      </c>
      <c r="O47" s="631"/>
      <c r="Q47"/>
    </row>
    <row r="48" spans="1:17" ht="15" customHeight="1">
      <c r="B48" s="100"/>
      <c r="C48" s="98" t="s">
        <v>370</v>
      </c>
      <c r="D48" s="623">
        <v>97945.819801199192</v>
      </c>
      <c r="E48" s="623">
        <v>20145.346876132498</v>
      </c>
      <c r="F48" s="624">
        <v>0.45780142875479829</v>
      </c>
      <c r="G48" s="623">
        <v>95234.996243047368</v>
      </c>
      <c r="H48" s="627">
        <v>2.75466267552388E-2</v>
      </c>
      <c r="I48" s="612">
        <v>6792</v>
      </c>
      <c r="J48" s="627">
        <v>0.29240888850469926</v>
      </c>
      <c r="K48" s="631"/>
      <c r="L48" s="612">
        <v>33098.144951915732</v>
      </c>
      <c r="M48" s="625">
        <f t="shared" si="2"/>
        <v>0.34754183081444773</v>
      </c>
      <c r="N48" s="612">
        <v>1057.1476662523671</v>
      </c>
      <c r="O48" s="631"/>
      <c r="Q48"/>
    </row>
    <row r="49" spans="1:17" ht="15" customHeight="1">
      <c r="B49" s="100"/>
      <c r="C49" s="98" t="s">
        <v>371</v>
      </c>
      <c r="D49" s="623">
        <v>46993.877099999896</v>
      </c>
      <c r="E49" s="623">
        <v>6511.0188080953394</v>
      </c>
      <c r="F49" s="624">
        <v>0.25604025734254787</v>
      </c>
      <c r="G49" s="623">
        <v>25714.858869973799</v>
      </c>
      <c r="H49" s="627">
        <v>4.1244755688450513E-2</v>
      </c>
      <c r="I49" s="612">
        <v>3154</v>
      </c>
      <c r="J49" s="627">
        <v>0.30892004916162125</v>
      </c>
      <c r="K49" s="631"/>
      <c r="L49" s="612">
        <v>10190.384650701739</v>
      </c>
      <c r="M49" s="625">
        <f t="shared" si="2"/>
        <v>0.39628390349054721</v>
      </c>
      <c r="N49" s="612">
        <v>495.53453300625148</v>
      </c>
      <c r="O49" s="631"/>
      <c r="Q49"/>
    </row>
    <row r="50" spans="1:17" ht="15" customHeight="1">
      <c r="A50" s="6"/>
      <c r="B50" s="100"/>
      <c r="C50" s="98" t="s">
        <v>372</v>
      </c>
      <c r="D50" s="623">
        <v>27992.309850000001</v>
      </c>
      <c r="E50" s="623">
        <v>4810.2926065210004</v>
      </c>
      <c r="F50" s="624">
        <v>0.19187637287494427</v>
      </c>
      <c r="G50" s="623">
        <v>15692.158454252811</v>
      </c>
      <c r="H50" s="627">
        <v>6.7053573727874516E-2</v>
      </c>
      <c r="I50" s="612">
        <v>1759</v>
      </c>
      <c r="J50" s="627">
        <v>0.31209202685875342</v>
      </c>
      <c r="K50" s="631"/>
      <c r="L50" s="612">
        <v>6497.7545317896511</v>
      </c>
      <c r="M50" s="625">
        <f t="shared" si="2"/>
        <v>0.41407653069094913</v>
      </c>
      <c r="N50" s="612">
        <v>419.19592891233589</v>
      </c>
      <c r="O50" s="631"/>
      <c r="Q50"/>
    </row>
    <row r="51" spans="1:17" ht="15" customHeight="1">
      <c r="A51" s="6"/>
      <c r="B51" s="100"/>
      <c r="C51" s="98" t="s">
        <v>373</v>
      </c>
      <c r="D51" s="623">
        <v>138207.230473125</v>
      </c>
      <c r="E51" s="623">
        <v>58659.887561371695</v>
      </c>
      <c r="F51" s="624">
        <v>0.29697350654058502</v>
      </c>
      <c r="G51" s="623">
        <v>83473.730375223604</v>
      </c>
      <c r="H51" s="627">
        <v>9.4720054036378495E-2</v>
      </c>
      <c r="I51" s="612">
        <v>16129</v>
      </c>
      <c r="J51" s="627">
        <v>0.32311405674836902</v>
      </c>
      <c r="K51" s="631"/>
      <c r="L51" s="612">
        <v>39670.442205092317</v>
      </c>
      <c r="M51" s="625">
        <f t="shared" si="2"/>
        <v>0.47524463117641097</v>
      </c>
      <c r="N51" s="612">
        <v>3200.349539919544</v>
      </c>
      <c r="O51" s="631"/>
      <c r="Q51"/>
    </row>
    <row r="52" spans="1:17" ht="15" customHeight="1">
      <c r="A52" s="6"/>
      <c r="B52" s="100"/>
      <c r="C52" s="98" t="s">
        <v>374</v>
      </c>
      <c r="D52" s="623">
        <v>12204.832859999999</v>
      </c>
      <c r="E52" s="623">
        <v>15653.537244511301</v>
      </c>
      <c r="F52" s="624">
        <v>0.27507332934175466</v>
      </c>
      <c r="G52" s="623">
        <v>16158.17379438808</v>
      </c>
      <c r="H52" s="627">
        <v>0.49388605244539796</v>
      </c>
      <c r="I52" s="612">
        <v>1365</v>
      </c>
      <c r="J52" s="627">
        <v>0.37425434131140323</v>
      </c>
      <c r="K52" s="631"/>
      <c r="L52" s="612">
        <v>12401.982343097619</v>
      </c>
      <c r="M52" s="625">
        <f t="shared" si="2"/>
        <v>0.76753613996929348</v>
      </c>
      <c r="N52" s="612">
        <v>3043.0549295569349</v>
      </c>
      <c r="O52" s="631"/>
      <c r="Q52"/>
    </row>
    <row r="53" spans="1:17" ht="15" customHeight="1">
      <c r="A53" s="6"/>
      <c r="B53" s="100"/>
      <c r="C53" s="98" t="s">
        <v>375</v>
      </c>
      <c r="D53" s="623">
        <v>91903.760850000399</v>
      </c>
      <c r="E53" s="623">
        <v>92065.651727864693</v>
      </c>
      <c r="F53" s="624">
        <v>0.23563459251936317</v>
      </c>
      <c r="G53" s="623">
        <v>113597.61317992539</v>
      </c>
      <c r="H53" s="627">
        <v>1</v>
      </c>
      <c r="I53" s="612">
        <v>6892</v>
      </c>
      <c r="J53" s="627">
        <v>0.5069549019988715</v>
      </c>
      <c r="K53" s="631"/>
      <c r="L53" s="612">
        <v>178251.06402999209</v>
      </c>
      <c r="M53" s="625">
        <f t="shared" si="2"/>
        <v>1.5691444480234207</v>
      </c>
      <c r="N53" s="612">
        <v>43328.781734535762</v>
      </c>
      <c r="O53" s="631"/>
      <c r="Q53"/>
    </row>
    <row r="54" spans="1:17" ht="15" customHeight="1">
      <c r="A54" s="6"/>
      <c r="B54" s="516"/>
      <c r="C54" s="515" t="s">
        <v>376</v>
      </c>
      <c r="D54" s="628">
        <f t="shared" ref="D54:E54" si="3">SUM(D41:D53)</f>
        <v>2050742.0047933704</v>
      </c>
      <c r="E54" s="628">
        <f t="shared" si="3"/>
        <v>734642.09611810325</v>
      </c>
      <c r="F54" s="629">
        <v>0.35917158820448886</v>
      </c>
      <c r="G54" s="628">
        <f>SUM(G41:G53)</f>
        <v>1534193.389357859</v>
      </c>
      <c r="H54" s="629">
        <v>6.2305622904987729E-2</v>
      </c>
      <c r="I54" s="628">
        <f>SUM(I41:I53)</f>
        <v>113209</v>
      </c>
      <c r="J54" s="629">
        <v>0.29692385600973598</v>
      </c>
      <c r="K54" s="632"/>
      <c r="L54" s="628">
        <f>SUM(L41:L53)</f>
        <v>466922.38987009058</v>
      </c>
      <c r="M54" s="629">
        <f t="shared" si="2"/>
        <v>0.30434389374179371</v>
      </c>
      <c r="N54" s="628">
        <f>SUM(N41:N53)</f>
        <v>53603.275753411188</v>
      </c>
      <c r="O54" s="628">
        <v>-61177.476468946879</v>
      </c>
      <c r="Q54"/>
    </row>
    <row r="55" spans="1:17" ht="15" customHeight="1">
      <c r="B55" s="1077" t="s">
        <v>775</v>
      </c>
      <c r="C55" s="102" t="s">
        <v>362</v>
      </c>
      <c r="D55" s="623"/>
      <c r="E55" s="623"/>
      <c r="F55" s="624"/>
      <c r="G55" s="623"/>
      <c r="H55" s="627"/>
      <c r="I55" s="612"/>
      <c r="J55" s="627"/>
      <c r="K55" s="630"/>
      <c r="L55" s="612"/>
      <c r="M55" s="625"/>
      <c r="N55" s="623"/>
      <c r="O55" s="630"/>
      <c r="Q55"/>
    </row>
    <row r="56" spans="1:17" ht="15" customHeight="1">
      <c r="B56" s="1078"/>
      <c r="C56" s="98" t="s">
        <v>363</v>
      </c>
      <c r="D56" s="623">
        <v>20081.966170000003</v>
      </c>
      <c r="E56" s="623">
        <v>5734.7711799999997</v>
      </c>
      <c r="F56" s="624">
        <v>0.59032528442050247</v>
      </c>
      <c r="G56" s="623">
        <v>23467.346597920001</v>
      </c>
      <c r="H56" s="627">
        <v>5.0000000000000001E-4</v>
      </c>
      <c r="I56" s="612">
        <v>879</v>
      </c>
      <c r="J56" s="627">
        <v>0.16575195050440383</v>
      </c>
      <c r="K56" s="631"/>
      <c r="L56" s="623">
        <v>607.39584846626985</v>
      </c>
      <c r="M56" s="625">
        <f t="shared" si="2"/>
        <v>2.5882595884108416E-2</v>
      </c>
      <c r="N56" s="623">
        <v>1.9448792358840581</v>
      </c>
      <c r="O56" s="631"/>
      <c r="Q56"/>
    </row>
    <row r="57" spans="1:17" ht="15" customHeight="1">
      <c r="B57" s="1078"/>
      <c r="C57" s="98" t="s">
        <v>364</v>
      </c>
      <c r="D57" s="623">
        <v>108161.78577</v>
      </c>
      <c r="E57" s="623">
        <v>17620.938989999999</v>
      </c>
      <c r="F57" s="624">
        <v>0.81591295504907158</v>
      </c>
      <c r="G57" s="623">
        <v>127632.6851509413</v>
      </c>
      <c r="H57" s="627">
        <v>9.9912006170481426E-4</v>
      </c>
      <c r="I57" s="612">
        <v>5119</v>
      </c>
      <c r="J57" s="627">
        <v>0.17391695667790774</v>
      </c>
      <c r="K57" s="631"/>
      <c r="L57" s="623">
        <v>5832.6387810599526</v>
      </c>
      <c r="M57" s="625">
        <f t="shared" si="2"/>
        <v>4.5698629423663241E-2</v>
      </c>
      <c r="N57" s="623">
        <v>22.18163147999088</v>
      </c>
      <c r="O57" s="631"/>
      <c r="Q57"/>
    </row>
    <row r="58" spans="1:17" ht="15" customHeight="1">
      <c r="B58" s="100"/>
      <c r="C58" s="98" t="s">
        <v>365</v>
      </c>
      <c r="D58" s="623">
        <v>434414.227683465</v>
      </c>
      <c r="E58" s="623">
        <v>44172.981132111701</v>
      </c>
      <c r="F58" s="624">
        <v>0.5475103884292023</v>
      </c>
      <c r="G58" s="623">
        <v>467531.29380061629</v>
      </c>
      <c r="H58" s="627">
        <v>1.9985039781009288E-3</v>
      </c>
      <c r="I58" s="612">
        <v>34991</v>
      </c>
      <c r="J58" s="627">
        <v>0.2173244553764872</v>
      </c>
      <c r="K58" s="631"/>
      <c r="L58" s="623">
        <v>43602.151020673875</v>
      </c>
      <c r="M58" s="625">
        <f t="shared" si="2"/>
        <v>9.3260390478307698E-2</v>
      </c>
      <c r="N58" s="623">
        <v>203.12327837645248</v>
      </c>
      <c r="O58" s="631"/>
      <c r="Q58"/>
    </row>
    <row r="59" spans="1:17" ht="15" customHeight="1">
      <c r="B59" s="100"/>
      <c r="C59" s="98" t="s">
        <v>366</v>
      </c>
      <c r="D59" s="623">
        <v>541572.42764482205</v>
      </c>
      <c r="E59" s="623">
        <v>20943.332014547301</v>
      </c>
      <c r="F59" s="624">
        <v>0.62444835311268343</v>
      </c>
      <c r="G59" s="623">
        <v>555390.47018289717</v>
      </c>
      <c r="H59" s="627">
        <v>3.9904737080612368E-3</v>
      </c>
      <c r="I59" s="612">
        <v>51269</v>
      </c>
      <c r="J59" s="627">
        <v>0.26138424265095461</v>
      </c>
      <c r="K59" s="631"/>
      <c r="L59" s="623">
        <v>97112.26024018068</v>
      </c>
      <c r="M59" s="625">
        <f t="shared" si="2"/>
        <v>0.17485402694828447</v>
      </c>
      <c r="N59" s="623">
        <v>580.17992131681774</v>
      </c>
      <c r="O59" s="631"/>
      <c r="Q59"/>
    </row>
    <row r="60" spans="1:17" ht="15" customHeight="1">
      <c r="B60" s="100"/>
      <c r="C60" s="98" t="s">
        <v>367</v>
      </c>
      <c r="D60" s="623">
        <v>335291.95904032997</v>
      </c>
      <c r="E60" s="623">
        <v>30378.690345505802</v>
      </c>
      <c r="F60" s="624">
        <v>0.51611116512558963</v>
      </c>
      <c r="G60" s="623">
        <v>352310.9138728925</v>
      </c>
      <c r="H60" s="627">
        <v>6.9861262663318165E-3</v>
      </c>
      <c r="I60" s="612">
        <v>32889</v>
      </c>
      <c r="J60" s="627">
        <v>0.26683152057551829</v>
      </c>
      <c r="K60" s="631"/>
      <c r="L60" s="623">
        <v>85743.367897979595</v>
      </c>
      <c r="M60" s="625">
        <f t="shared" si="2"/>
        <v>0.24337414630565282</v>
      </c>
      <c r="N60" s="623">
        <v>657.63643725244935</v>
      </c>
      <c r="O60" s="631"/>
      <c r="Q60"/>
    </row>
    <row r="61" spans="1:17" ht="15" customHeight="1">
      <c r="B61" s="100"/>
      <c r="C61" s="98" t="s">
        <v>368</v>
      </c>
      <c r="D61" s="623">
        <v>214309.700262728</v>
      </c>
      <c r="E61" s="623">
        <v>5818.7355399999997</v>
      </c>
      <c r="F61" s="624">
        <v>0.73753044381489452</v>
      </c>
      <c r="G61" s="623">
        <v>215280.48156735467</v>
      </c>
      <c r="H61" s="627">
        <v>1.2955537922088606E-2</v>
      </c>
      <c r="I61" s="612">
        <v>21659</v>
      </c>
      <c r="J61" s="627">
        <v>0.28789270230253017</v>
      </c>
      <c r="K61" s="631"/>
      <c r="L61" s="623">
        <v>74090.832995503981</v>
      </c>
      <c r="M61" s="625">
        <f t="shared" si="2"/>
        <v>0.34415954691332862</v>
      </c>
      <c r="N61" s="623">
        <v>805.00388590265186</v>
      </c>
      <c r="O61" s="631"/>
      <c r="Q61"/>
    </row>
    <row r="62" spans="1:17" ht="15" customHeight="1">
      <c r="B62" s="100"/>
      <c r="C62" s="98" t="s">
        <v>369</v>
      </c>
      <c r="D62" s="623">
        <v>114219.89890065799</v>
      </c>
      <c r="E62" s="623">
        <v>2385.7706982086302</v>
      </c>
      <c r="F62" s="624">
        <v>0.66251826549978399</v>
      </c>
      <c r="G62" s="623">
        <v>112902.41558188638</v>
      </c>
      <c r="H62" s="627">
        <v>2.2923869304403956E-2</v>
      </c>
      <c r="I62" s="612">
        <v>13089</v>
      </c>
      <c r="J62" s="627">
        <v>0.28246088678347031</v>
      </c>
      <c r="K62" s="631"/>
      <c r="L62" s="623">
        <v>44941.046088289433</v>
      </c>
      <c r="M62" s="625">
        <f t="shared" si="2"/>
        <v>0.39805212188480049</v>
      </c>
      <c r="N62" s="623">
        <v>732.75910878555135</v>
      </c>
      <c r="O62" s="631"/>
      <c r="Q62"/>
    </row>
    <row r="63" spans="1:17" ht="15" customHeight="1">
      <c r="B63" s="100"/>
      <c r="C63" s="98" t="s">
        <v>370</v>
      </c>
      <c r="D63" s="623">
        <v>85099.787343565898</v>
      </c>
      <c r="E63" s="623">
        <v>2445.72495449392</v>
      </c>
      <c r="F63" s="624">
        <v>0.81246739185536243</v>
      </c>
      <c r="G63" s="623">
        <v>86850.877328818329</v>
      </c>
      <c r="H63" s="627">
        <v>3.6929338103800405E-2</v>
      </c>
      <c r="I63" s="612">
        <v>9631</v>
      </c>
      <c r="J63" s="627">
        <v>0.26997136260599608</v>
      </c>
      <c r="K63" s="631"/>
      <c r="L63" s="623">
        <v>35589.075974166641</v>
      </c>
      <c r="M63" s="625">
        <f t="shared" si="2"/>
        <v>0.40977221035345479</v>
      </c>
      <c r="N63" s="623">
        <v>866.90129869341558</v>
      </c>
      <c r="O63" s="631"/>
      <c r="Q63"/>
    </row>
    <row r="64" spans="1:17" ht="15" customHeight="1">
      <c r="B64" s="100"/>
      <c r="C64" s="98" t="s">
        <v>371</v>
      </c>
      <c r="D64" s="623">
        <v>68419.089359999998</v>
      </c>
      <c r="E64" s="623">
        <v>787.65193000000011</v>
      </c>
      <c r="F64" s="624">
        <v>0.6885102782181528</v>
      </c>
      <c r="G64" s="623">
        <v>64836.082132417068</v>
      </c>
      <c r="H64" s="627">
        <v>5.8860615822491781E-2</v>
      </c>
      <c r="I64" s="612">
        <v>7393</v>
      </c>
      <c r="J64" s="627">
        <v>0.28681298016541634</v>
      </c>
      <c r="K64" s="631"/>
      <c r="L64" s="623">
        <v>29584.886309950889</v>
      </c>
      <c r="M64" s="625">
        <f t="shared" si="2"/>
        <v>0.45630280758680958</v>
      </c>
      <c r="N64" s="623">
        <v>1096.2969682164839</v>
      </c>
      <c r="O64" s="631"/>
      <c r="Q64"/>
    </row>
    <row r="65" spans="1:17" ht="15" customHeight="1">
      <c r="A65" s="6"/>
      <c r="B65" s="100"/>
      <c r="C65" s="98" t="s">
        <v>372</v>
      </c>
      <c r="D65" s="623">
        <v>48273.831559999897</v>
      </c>
      <c r="E65" s="623">
        <v>713.71582858485908</v>
      </c>
      <c r="F65" s="624">
        <v>0.39701011984185541</v>
      </c>
      <c r="G65" s="623">
        <v>45251.538058946302</v>
      </c>
      <c r="H65" s="627">
        <v>8.2792069459206294E-2</v>
      </c>
      <c r="I65" s="612">
        <v>5683</v>
      </c>
      <c r="J65" s="627">
        <v>0.29011827066174806</v>
      </c>
      <c r="K65" s="631"/>
      <c r="L65" s="623">
        <v>22147.032538670599</v>
      </c>
      <c r="M65" s="625">
        <f t="shared" si="2"/>
        <v>0.48942054764682402</v>
      </c>
      <c r="N65" s="623">
        <v>1088.5973499942704</v>
      </c>
      <c r="O65" s="631"/>
      <c r="Q65"/>
    </row>
    <row r="66" spans="1:17" ht="15" customHeight="1">
      <c r="A66" s="6"/>
      <c r="B66" s="100"/>
      <c r="C66" s="98" t="s">
        <v>373</v>
      </c>
      <c r="D66" s="623">
        <v>118467.698486928</v>
      </c>
      <c r="E66" s="623">
        <v>3292.82349397605</v>
      </c>
      <c r="F66" s="624">
        <v>0.30925824109976624</v>
      </c>
      <c r="G66" s="623">
        <v>113582.66367601702</v>
      </c>
      <c r="H66" s="627">
        <v>0.11484637716944633</v>
      </c>
      <c r="I66" s="612">
        <v>10559</v>
      </c>
      <c r="J66" s="627">
        <v>0.32809619072276036</v>
      </c>
      <c r="K66" s="631"/>
      <c r="L66" s="623">
        <v>69639.743646963674</v>
      </c>
      <c r="M66" s="625">
        <f t="shared" si="2"/>
        <v>0.61311947962062197</v>
      </c>
      <c r="N66" s="623">
        <v>4284.1106013890221</v>
      </c>
      <c r="O66" s="631"/>
      <c r="Q66"/>
    </row>
    <row r="67" spans="1:17" ht="15" customHeight="1">
      <c r="A67" s="6"/>
      <c r="B67" s="100"/>
      <c r="C67" s="98" t="s">
        <v>374</v>
      </c>
      <c r="D67" s="623">
        <v>28880.37542</v>
      </c>
      <c r="E67" s="623">
        <v>1139.55953</v>
      </c>
      <c r="F67" s="624">
        <v>0.23042997850230781</v>
      </c>
      <c r="G67" s="623">
        <v>29125.605806071402</v>
      </c>
      <c r="H67" s="627">
        <v>0.45917008256598513</v>
      </c>
      <c r="I67" s="612">
        <v>3390</v>
      </c>
      <c r="J67" s="627">
        <v>0.30760372939477704</v>
      </c>
      <c r="K67" s="631"/>
      <c r="L67" s="623">
        <v>23844.666565517113</v>
      </c>
      <c r="M67" s="625">
        <f t="shared" si="2"/>
        <v>0.81868396916044761</v>
      </c>
      <c r="N67" s="623">
        <v>4032.0807577714831</v>
      </c>
      <c r="O67" s="631"/>
      <c r="Q67"/>
    </row>
    <row r="68" spans="1:17" ht="15" customHeight="1">
      <c r="A68" s="6"/>
      <c r="B68" s="100"/>
      <c r="C68" s="98" t="s">
        <v>375</v>
      </c>
      <c r="D68" s="623">
        <v>180323.292651022</v>
      </c>
      <c r="E68" s="623">
        <v>2900.6279900000004</v>
      </c>
      <c r="F68" s="624">
        <v>0.25340602743063234</v>
      </c>
      <c r="G68" s="623">
        <v>181058.32926702299</v>
      </c>
      <c r="H68" s="627">
        <v>1.0000000000000056</v>
      </c>
      <c r="I68" s="612">
        <v>14480</v>
      </c>
      <c r="J68" s="627">
        <v>0.56079833600380236</v>
      </c>
      <c r="K68" s="631"/>
      <c r="L68" s="623">
        <v>248998.96215198661</v>
      </c>
      <c r="M68" s="625">
        <f t="shared" si="2"/>
        <v>1.3752416868089259</v>
      </c>
      <c r="N68" s="623">
        <v>81617.292800415249</v>
      </c>
      <c r="O68" s="631"/>
      <c r="Q68"/>
    </row>
    <row r="69" spans="1:17" ht="15" customHeight="1">
      <c r="A69" s="6"/>
      <c r="B69" s="516"/>
      <c r="C69" s="515" t="s">
        <v>376</v>
      </c>
      <c r="D69" s="628">
        <f>SUM(D56:D68)</f>
        <v>2297516.0402935185</v>
      </c>
      <c r="E69" s="628">
        <f>SUM(E56:E68)</f>
        <v>138335.32362742827</v>
      </c>
      <c r="F69" s="629">
        <v>0.58846364908595894</v>
      </c>
      <c r="G69" s="628">
        <f>SUM(G56:G68)</f>
        <v>2375220.7030238016</v>
      </c>
      <c r="H69" s="629">
        <v>9.6432611886419342E-2</v>
      </c>
      <c r="I69" s="628">
        <v>211031</v>
      </c>
      <c r="J69" s="629">
        <v>0.27939426138303458</v>
      </c>
      <c r="K69" s="632"/>
      <c r="L69" s="628">
        <f>SUM(L56:L68)</f>
        <v>781734.06005940936</v>
      </c>
      <c r="M69" s="629">
        <f t="shared" si="2"/>
        <v>0.32912059879918276</v>
      </c>
      <c r="N69" s="628">
        <f>SUM(N56:N68)</f>
        <v>95988.108918829719</v>
      </c>
      <c r="O69" s="628">
        <v>-102701.12958385488</v>
      </c>
      <c r="Q69"/>
    </row>
    <row r="70" spans="1:17" ht="15" customHeight="1" thickBot="1">
      <c r="A70" s="6"/>
      <c r="B70" s="112" t="s">
        <v>2</v>
      </c>
      <c r="C70" s="103"/>
      <c r="D70" s="104">
        <f>D69+D54+D39+D24</f>
        <v>28644919.668639563</v>
      </c>
      <c r="E70" s="104">
        <f>E69+E54+E39+E24</f>
        <v>3032101.8225764767</v>
      </c>
      <c r="F70" s="105" t="s">
        <v>626</v>
      </c>
      <c r="G70" s="104">
        <f>G69+G54+G39+G24</f>
        <v>29016573.708206136</v>
      </c>
      <c r="H70" s="105" t="s">
        <v>626</v>
      </c>
      <c r="I70" s="104">
        <f>I69+I54+I39+I24</f>
        <v>2381205</v>
      </c>
      <c r="J70" s="105" t="s">
        <v>626</v>
      </c>
      <c r="K70" s="200"/>
      <c r="L70" s="104">
        <f>L69+L54+L39+L24</f>
        <v>6284430.0072291475</v>
      </c>
      <c r="M70" s="106" t="s">
        <v>626</v>
      </c>
      <c r="N70" s="104">
        <f t="shared" ref="N70:O70" si="4">N69+N54+N39+N24</f>
        <v>435403.66385989194</v>
      </c>
      <c r="O70" s="104">
        <f t="shared" si="4"/>
        <v>-348215.25834074098</v>
      </c>
      <c r="Q70"/>
    </row>
    <row r="71" spans="1:17" ht="15" customHeight="1" thickTop="1">
      <c r="B71" s="109" t="s">
        <v>377</v>
      </c>
      <c r="C71" s="37"/>
      <c r="D71" s="37"/>
      <c r="E71" s="37"/>
      <c r="F71" s="37"/>
      <c r="G71" s="37"/>
      <c r="H71" s="37"/>
      <c r="I71" s="37"/>
      <c r="J71" s="37"/>
      <c r="K71" s="37"/>
      <c r="L71" s="37"/>
      <c r="M71" s="37"/>
      <c r="N71" s="37"/>
      <c r="O71" s="37"/>
      <c r="Q71"/>
    </row>
    <row r="72" spans="1:17" ht="15" customHeight="1">
      <c r="D72" s="6"/>
      <c r="E72" s="6"/>
      <c r="F72" s="6"/>
      <c r="G72" s="6"/>
      <c r="H72" s="6"/>
      <c r="I72" s="6"/>
      <c r="J72" s="6"/>
      <c r="K72" s="6"/>
      <c r="L72" s="6"/>
      <c r="M72" s="6"/>
      <c r="N72" s="6"/>
      <c r="O72" s="6"/>
      <c r="Q72"/>
    </row>
    <row r="73" spans="1:17" ht="15" customHeight="1">
      <c r="C73" s="1057" t="s">
        <v>863</v>
      </c>
      <c r="D73" s="1057"/>
      <c r="E73" s="1057"/>
      <c r="F73" s="1057"/>
      <c r="G73" s="1057"/>
      <c r="H73" s="1057"/>
      <c r="I73" s="1057"/>
      <c r="J73" s="1057"/>
      <c r="K73" s="1057"/>
      <c r="L73" s="1057"/>
      <c r="M73" s="1057"/>
      <c r="N73" s="1057"/>
      <c r="O73" s="1057"/>
      <c r="Q73"/>
    </row>
    <row r="74" spans="1:17" ht="15" customHeight="1">
      <c r="C74" s="447"/>
      <c r="D74" s="447" t="s">
        <v>286</v>
      </c>
      <c r="E74" s="447" t="s">
        <v>287</v>
      </c>
      <c r="F74" s="447" t="s">
        <v>288</v>
      </c>
      <c r="G74" s="447" t="s">
        <v>289</v>
      </c>
      <c r="H74" s="447" t="s">
        <v>290</v>
      </c>
      <c r="I74" s="447" t="s">
        <v>291</v>
      </c>
      <c r="J74" s="447" t="s">
        <v>292</v>
      </c>
      <c r="K74" s="447" t="s">
        <v>684</v>
      </c>
      <c r="L74" s="447" t="s">
        <v>685</v>
      </c>
      <c r="M74" s="447" t="s">
        <v>686</v>
      </c>
      <c r="N74" s="447" t="s">
        <v>687</v>
      </c>
      <c r="O74" s="447" t="s">
        <v>688</v>
      </c>
      <c r="Q74"/>
    </row>
    <row r="75" spans="1:17" ht="45" customHeight="1">
      <c r="B75" s="354"/>
      <c r="C75" s="762" t="s">
        <v>351</v>
      </c>
      <c r="D75" s="761" t="s">
        <v>352</v>
      </c>
      <c r="E75" s="761" t="s">
        <v>771</v>
      </c>
      <c r="F75" s="761" t="s">
        <v>353</v>
      </c>
      <c r="G75" s="761" t="s">
        <v>354</v>
      </c>
      <c r="H75" s="761" t="s">
        <v>355</v>
      </c>
      <c r="I75" s="761" t="s">
        <v>356</v>
      </c>
      <c r="J75" s="761" t="s">
        <v>357</v>
      </c>
      <c r="K75" s="761" t="s">
        <v>358</v>
      </c>
      <c r="L75" s="762" t="s">
        <v>1</v>
      </c>
      <c r="M75" s="761" t="s">
        <v>343</v>
      </c>
      <c r="N75" s="762" t="s">
        <v>359</v>
      </c>
      <c r="O75" s="761" t="s">
        <v>360</v>
      </c>
      <c r="Q75"/>
    </row>
    <row r="76" spans="1:17" ht="15" customHeight="1">
      <c r="B76" s="1077" t="s">
        <v>772</v>
      </c>
      <c r="C76" s="98" t="s">
        <v>362</v>
      </c>
      <c r="D76" s="623"/>
      <c r="E76" s="623"/>
      <c r="F76" s="624"/>
      <c r="G76" s="623"/>
      <c r="H76" s="623"/>
      <c r="I76" s="623"/>
      <c r="J76" s="623"/>
      <c r="K76" s="630"/>
      <c r="L76" s="626"/>
      <c r="M76" s="625"/>
      <c r="N76" s="623"/>
      <c r="O76" s="630"/>
      <c r="Q76"/>
    </row>
    <row r="77" spans="1:17" ht="15" customHeight="1">
      <c r="B77" s="1078"/>
      <c r="C77" s="98" t="s">
        <v>363</v>
      </c>
      <c r="D77" s="623">
        <v>100735.16378999999</v>
      </c>
      <c r="E77" s="623">
        <v>3562.3443700000003</v>
      </c>
      <c r="F77" s="627">
        <v>0.93214408821682782</v>
      </c>
      <c r="G77" s="612">
        <v>104055.78203468799</v>
      </c>
      <c r="H77" s="627">
        <v>5.0000000000000001E-4</v>
      </c>
      <c r="I77" s="612">
        <v>1419</v>
      </c>
      <c r="J77" s="627">
        <v>0.1590481003661445</v>
      </c>
      <c r="K77" s="631"/>
      <c r="L77" s="612">
        <v>2414.6344005447377</v>
      </c>
      <c r="M77" s="625">
        <f t="shared" ref="M77:M90" si="5">L77/G77</f>
        <v>2.3205191997305794E-2</v>
      </c>
      <c r="N77" s="612">
        <v>8.2749372323653354</v>
      </c>
      <c r="O77" s="631"/>
      <c r="Q77"/>
    </row>
    <row r="78" spans="1:17" ht="15" customHeight="1">
      <c r="B78" s="1078"/>
      <c r="C78" s="98" t="s">
        <v>364</v>
      </c>
      <c r="D78" s="623">
        <v>10010543.524996305</v>
      </c>
      <c r="E78" s="623">
        <v>52127.34074607052</v>
      </c>
      <c r="F78" s="627">
        <v>0.9893218890812483</v>
      </c>
      <c r="G78" s="612">
        <v>10185988.400011076</v>
      </c>
      <c r="H78" s="627">
        <v>9.2687102158900804E-4</v>
      </c>
      <c r="I78" s="612">
        <v>184142</v>
      </c>
      <c r="J78" s="627">
        <v>0.20710311232669321</v>
      </c>
      <c r="K78" s="631"/>
      <c r="L78" s="612">
        <v>483209.3545247172</v>
      </c>
      <c r="M78" s="625">
        <f t="shared" si="5"/>
        <v>4.7438631927382895E-2</v>
      </c>
      <c r="N78" s="612">
        <v>1886.1417781159084</v>
      </c>
      <c r="O78" s="631"/>
      <c r="Q78"/>
    </row>
    <row r="79" spans="1:17" ht="15" customHeight="1">
      <c r="B79" s="100"/>
      <c r="C79" s="98" t="s">
        <v>365</v>
      </c>
      <c r="D79" s="623">
        <v>4365357.3998509683</v>
      </c>
      <c r="E79" s="623">
        <v>37608.116800467556</v>
      </c>
      <c r="F79" s="627">
        <v>0.94917841542415737</v>
      </c>
      <c r="G79" s="612">
        <v>4455283.3074692674</v>
      </c>
      <c r="H79" s="627">
        <v>1.9817486348142231E-3</v>
      </c>
      <c r="I79" s="612">
        <v>62960</v>
      </c>
      <c r="J79" s="627">
        <v>0.18545317751139337</v>
      </c>
      <c r="K79" s="631"/>
      <c r="L79" s="612">
        <v>341638.19781205518</v>
      </c>
      <c r="M79" s="625">
        <f t="shared" si="5"/>
        <v>7.668158773187328E-2</v>
      </c>
      <c r="N79" s="612">
        <v>1628.4225942556952</v>
      </c>
      <c r="O79" s="631"/>
      <c r="Q79"/>
    </row>
    <row r="80" spans="1:17" ht="15" customHeight="1">
      <c r="B80" s="100"/>
      <c r="C80" s="98" t="s">
        <v>366</v>
      </c>
      <c r="D80" s="623">
        <v>2409463.8161935913</v>
      </c>
      <c r="E80" s="623">
        <v>22953.218996367617</v>
      </c>
      <c r="F80" s="627">
        <v>0.98745795171710926</v>
      </c>
      <c r="G80" s="612">
        <v>2472222.4084623107</v>
      </c>
      <c r="H80" s="627">
        <v>3.981539929419145E-3</v>
      </c>
      <c r="I80" s="612">
        <v>37420</v>
      </c>
      <c r="J80" s="627">
        <v>0.18841501113201486</v>
      </c>
      <c r="K80" s="631"/>
      <c r="L80" s="612">
        <v>322751.3492926656</v>
      </c>
      <c r="M80" s="625">
        <f t="shared" si="5"/>
        <v>0.13055109774424084</v>
      </c>
      <c r="N80" s="612">
        <v>1850.1840397835563</v>
      </c>
      <c r="O80" s="631"/>
      <c r="Q80"/>
    </row>
    <row r="81" spans="2:17" ht="15" customHeight="1">
      <c r="B81" s="100"/>
      <c r="C81" s="98" t="s">
        <v>367</v>
      </c>
      <c r="D81" s="623">
        <v>1633408.2995720871</v>
      </c>
      <c r="E81" s="623">
        <v>14237.636586904991</v>
      </c>
      <c r="F81" s="627">
        <v>0.90529523767252496</v>
      </c>
      <c r="G81" s="612">
        <v>1638519.5844612622</v>
      </c>
      <c r="H81" s="627">
        <v>7.0153417975644169E-3</v>
      </c>
      <c r="I81" s="612">
        <v>25186</v>
      </c>
      <c r="J81" s="627">
        <v>0.1935812901866501</v>
      </c>
      <c r="K81" s="631"/>
      <c r="L81" s="612">
        <v>326464.72842820152</v>
      </c>
      <c r="M81" s="625">
        <f t="shared" si="5"/>
        <v>0.19924371458492005</v>
      </c>
      <c r="N81" s="612">
        <v>2230.1909052491392</v>
      </c>
      <c r="O81" s="631"/>
      <c r="Q81"/>
    </row>
    <row r="82" spans="2:17" ht="15" customHeight="1">
      <c r="B82" s="100"/>
      <c r="C82" s="98" t="s">
        <v>368</v>
      </c>
      <c r="D82" s="623">
        <v>1073596.6108676281</v>
      </c>
      <c r="E82" s="623">
        <v>6625.3034351629103</v>
      </c>
      <c r="F82" s="627">
        <v>1.0195504214359377</v>
      </c>
      <c r="G82" s="612">
        <v>1078910.5195058945</v>
      </c>
      <c r="H82" s="627">
        <v>1.2944439396709698E-2</v>
      </c>
      <c r="I82" s="612">
        <v>17047</v>
      </c>
      <c r="J82" s="627">
        <v>0.20315605076035162</v>
      </c>
      <c r="K82" s="631"/>
      <c r="L82" s="612">
        <v>338031.30495671195</v>
      </c>
      <c r="M82" s="625">
        <f t="shared" si="5"/>
        <v>0.31330800733272962</v>
      </c>
      <c r="N82" s="612">
        <v>2831.8153012968364</v>
      </c>
      <c r="O82" s="631"/>
      <c r="Q82"/>
    </row>
    <row r="83" spans="2:17" ht="15" customHeight="1">
      <c r="B83" s="100"/>
      <c r="C83" s="98" t="s">
        <v>369</v>
      </c>
      <c r="D83" s="623">
        <v>754529.17442487786</v>
      </c>
      <c r="E83" s="623">
        <v>2204.6739705191899</v>
      </c>
      <c r="F83" s="627">
        <v>0.76841279674703333</v>
      </c>
      <c r="G83" s="612">
        <v>739339.81576605327</v>
      </c>
      <c r="H83" s="627">
        <v>2.2847365957043897E-2</v>
      </c>
      <c r="I83" s="612">
        <v>11881</v>
      </c>
      <c r="J83" s="627">
        <v>0.20280579124621539</v>
      </c>
      <c r="K83" s="631"/>
      <c r="L83" s="612">
        <v>330388.53256805398</v>
      </c>
      <c r="M83" s="625">
        <f t="shared" si="5"/>
        <v>0.44686966063869832</v>
      </c>
      <c r="N83" s="612">
        <v>3418.5168289892472</v>
      </c>
      <c r="O83" s="631"/>
      <c r="Q83"/>
    </row>
    <row r="84" spans="2:17" ht="15" customHeight="1">
      <c r="B84" s="100"/>
      <c r="C84" s="98" t="s">
        <v>370</v>
      </c>
      <c r="D84" s="623">
        <v>772433.05272571102</v>
      </c>
      <c r="E84" s="623">
        <v>5022.9868403684268</v>
      </c>
      <c r="F84" s="627">
        <v>1.0378159297640481</v>
      </c>
      <c r="G84" s="612">
        <v>773775.72651017422</v>
      </c>
      <c r="H84" s="627">
        <v>3.7136831217873006E-2</v>
      </c>
      <c r="I84" s="612">
        <v>12771</v>
      </c>
      <c r="J84" s="627">
        <v>0.18993363227828389</v>
      </c>
      <c r="K84" s="631"/>
      <c r="L84" s="612">
        <v>427199.22440796066</v>
      </c>
      <c r="M84" s="625">
        <f t="shared" si="5"/>
        <v>0.55209695751853427</v>
      </c>
      <c r="N84" s="612">
        <v>5480.0123035832767</v>
      </c>
      <c r="O84" s="631"/>
      <c r="Q84"/>
    </row>
    <row r="85" spans="2:17" ht="15" customHeight="1">
      <c r="B85" s="100"/>
      <c r="C85" s="98" t="s">
        <v>371</v>
      </c>
      <c r="D85" s="623">
        <v>509301.97249401471</v>
      </c>
      <c r="E85" s="623">
        <v>914.18455437989303</v>
      </c>
      <c r="F85" s="627">
        <v>1.0008741755343145</v>
      </c>
      <c r="G85" s="612">
        <v>453495.10200279666</v>
      </c>
      <c r="H85" s="627">
        <v>5.9311219009248919E-2</v>
      </c>
      <c r="I85" s="612">
        <v>7703</v>
      </c>
      <c r="J85" s="627">
        <v>0.18704203912131864</v>
      </c>
      <c r="K85" s="631"/>
      <c r="L85" s="612">
        <v>315425.652524948</v>
      </c>
      <c r="M85" s="625">
        <f t="shared" si="5"/>
        <v>0.69554368091720387</v>
      </c>
      <c r="N85" s="612">
        <v>5049.9603280787896</v>
      </c>
      <c r="O85" s="631"/>
      <c r="Q85"/>
    </row>
    <row r="86" spans="2:17" ht="15" customHeight="1">
      <c r="B86" s="100"/>
      <c r="C86" s="98" t="s">
        <v>372</v>
      </c>
      <c r="D86" s="623">
        <v>350802.25083618966</v>
      </c>
      <c r="E86" s="623">
        <v>824.93918577159195</v>
      </c>
      <c r="F86" s="627">
        <v>0.78718255100809553</v>
      </c>
      <c r="G86" s="612">
        <v>309107.13873167254</v>
      </c>
      <c r="H86" s="627">
        <v>8.5023818202891066E-2</v>
      </c>
      <c r="I86" s="612">
        <v>5164</v>
      </c>
      <c r="J86" s="627">
        <v>0.18779383243876438</v>
      </c>
      <c r="K86" s="631"/>
      <c r="L86" s="612">
        <v>256387.51310781605</v>
      </c>
      <c r="M86" s="625">
        <f t="shared" si="5"/>
        <v>0.82944546075456071</v>
      </c>
      <c r="N86" s="612">
        <v>5014.8237447568226</v>
      </c>
      <c r="O86" s="631"/>
      <c r="Q86"/>
    </row>
    <row r="87" spans="2:17" ht="15" customHeight="1">
      <c r="B87" s="100"/>
      <c r="C87" s="98" t="s">
        <v>373</v>
      </c>
      <c r="D87" s="623">
        <v>785053.26860929991</v>
      </c>
      <c r="E87" s="623">
        <v>5864.1516800000009</v>
      </c>
      <c r="F87" s="627">
        <v>0.65027140115315019</v>
      </c>
      <c r="G87" s="612">
        <v>694069.22163147735</v>
      </c>
      <c r="H87" s="627">
        <v>0.11493955787066511</v>
      </c>
      <c r="I87" s="612">
        <v>11806</v>
      </c>
      <c r="J87" s="627">
        <v>0.16556063885193595</v>
      </c>
      <c r="K87" s="631"/>
      <c r="L87" s="612">
        <v>557420.83291146695</v>
      </c>
      <c r="M87" s="625">
        <f t="shared" si="5"/>
        <v>0.80311994184268098</v>
      </c>
      <c r="N87" s="612">
        <v>13212.978366356885</v>
      </c>
      <c r="O87" s="631"/>
      <c r="Q87"/>
    </row>
    <row r="88" spans="2:17" ht="15" customHeight="1">
      <c r="B88" s="100"/>
      <c r="C88" s="98" t="s">
        <v>374</v>
      </c>
      <c r="D88" s="623">
        <v>222470.29356192419</v>
      </c>
      <c r="E88" s="623">
        <v>73.039073161484495</v>
      </c>
      <c r="F88" s="627">
        <v>0.99314551302022813</v>
      </c>
      <c r="G88" s="612">
        <v>222528.29691490968</v>
      </c>
      <c r="H88" s="627">
        <v>0.3744929238183316</v>
      </c>
      <c r="I88" s="612">
        <v>3031</v>
      </c>
      <c r="J88" s="627">
        <v>0.22153552660325632</v>
      </c>
      <c r="K88" s="631"/>
      <c r="L88" s="612">
        <v>271425.05288526841</v>
      </c>
      <c r="M88" s="625">
        <f t="shared" si="5"/>
        <v>1.2197327560056592</v>
      </c>
      <c r="N88" s="612">
        <v>17322.791331972559</v>
      </c>
      <c r="O88" s="631"/>
      <c r="Q88"/>
    </row>
    <row r="89" spans="2:17" ht="15" customHeight="1">
      <c r="B89" s="100"/>
      <c r="C89" s="98" t="s">
        <v>375</v>
      </c>
      <c r="D89" s="623">
        <v>674700.87189700082</v>
      </c>
      <c r="E89" s="623">
        <v>0.43214907282388498</v>
      </c>
      <c r="F89" s="627">
        <v>0.99563350677193518</v>
      </c>
      <c r="G89" s="612">
        <v>674701.30215909972</v>
      </c>
      <c r="H89" s="627">
        <v>1.0000000000000031</v>
      </c>
      <c r="I89" s="612">
        <v>8482</v>
      </c>
      <c r="J89" s="627">
        <v>0.33731422809086925</v>
      </c>
      <c r="K89" s="631"/>
      <c r="L89" s="612">
        <v>740647.70146953675</v>
      </c>
      <c r="M89" s="625">
        <f t="shared" si="5"/>
        <v>1.0977416215137026</v>
      </c>
      <c r="N89" s="612">
        <v>191453.42313920555</v>
      </c>
      <c r="O89" s="631"/>
      <c r="Q89"/>
    </row>
    <row r="90" spans="2:17" ht="15" customHeight="1">
      <c r="B90" s="516"/>
      <c r="C90" s="515" t="s">
        <v>376</v>
      </c>
      <c r="D90" s="628">
        <f>SUM(D77:D89)</f>
        <v>23662395.699819598</v>
      </c>
      <c r="E90" s="628">
        <f>SUM(E77:E89)</f>
        <v>152018.36838824701</v>
      </c>
      <c r="F90" s="629">
        <v>0.95551111061588234</v>
      </c>
      <c r="G90" s="628">
        <f>SUM(G77:G89)</f>
        <v>23801996.605660681</v>
      </c>
      <c r="H90" s="629">
        <v>4.1598036603182981E-2</v>
      </c>
      <c r="I90" s="628">
        <f>SUM(I77:I89)</f>
        <v>389012</v>
      </c>
      <c r="J90" s="629">
        <v>0.20107713704357119</v>
      </c>
      <c r="K90" s="632"/>
      <c r="L90" s="628">
        <f>SUM(L77:L89)</f>
        <v>4713404.0792899467</v>
      </c>
      <c r="M90" s="629">
        <f t="shared" si="5"/>
        <v>0.19802557564305287</v>
      </c>
      <c r="N90" s="628">
        <f>SUM(N77:N89)</f>
        <v>251387.53559887665</v>
      </c>
      <c r="O90" s="628">
        <v>-145560.45656230696</v>
      </c>
      <c r="Q90"/>
    </row>
    <row r="91" spans="2:17" ht="15" customHeight="1">
      <c r="B91" s="1077" t="s">
        <v>773</v>
      </c>
      <c r="C91" s="102" t="s">
        <v>362</v>
      </c>
      <c r="D91" s="623"/>
      <c r="E91" s="623"/>
      <c r="F91" s="624"/>
      <c r="G91" s="623"/>
      <c r="H91" s="623"/>
      <c r="I91" s="623"/>
      <c r="J91" s="623"/>
      <c r="K91" s="630"/>
      <c r="L91" s="626"/>
      <c r="M91" s="625"/>
      <c r="N91" s="623"/>
      <c r="O91" s="630"/>
      <c r="Q91"/>
    </row>
    <row r="92" spans="2:17" ht="15" customHeight="1">
      <c r="B92" s="1078"/>
      <c r="C92" s="98" t="s">
        <v>363</v>
      </c>
      <c r="D92" s="623">
        <v>2019.43591554566</v>
      </c>
      <c r="E92" s="623">
        <v>159945.57184999902</v>
      </c>
      <c r="F92" s="624">
        <v>0.2216707306322255</v>
      </c>
      <c r="G92" s="623">
        <v>37474.687688924059</v>
      </c>
      <c r="H92" s="627">
        <v>4.9999999999974891E-4</v>
      </c>
      <c r="I92" s="612">
        <v>92994</v>
      </c>
      <c r="J92" s="627">
        <v>0.63057121294765417</v>
      </c>
      <c r="K92" s="631"/>
      <c r="L92" s="612">
        <v>839.8099136400059</v>
      </c>
      <c r="M92" s="625">
        <f t="shared" ref="M92:M105" si="6">L92/G92</f>
        <v>2.2410057706450704E-2</v>
      </c>
      <c r="N92" s="623">
        <v>11.815229635419726</v>
      </c>
      <c r="O92" s="631"/>
      <c r="Q92"/>
    </row>
    <row r="93" spans="2:17" ht="15" customHeight="1">
      <c r="B93" s="1078"/>
      <c r="C93" s="98" t="s">
        <v>364</v>
      </c>
      <c r="D93" s="623">
        <v>113084.327955353</v>
      </c>
      <c r="E93" s="623">
        <v>717297.87756194395</v>
      </c>
      <c r="F93" s="624">
        <v>0.44972706906457854</v>
      </c>
      <c r="G93" s="623">
        <v>435672.60007752903</v>
      </c>
      <c r="H93" s="627">
        <v>8.4484879377722975E-4</v>
      </c>
      <c r="I93" s="612">
        <v>406232</v>
      </c>
      <c r="J93" s="627">
        <v>0.56812115282312459</v>
      </c>
      <c r="K93" s="631"/>
      <c r="L93" s="612">
        <v>13498.273679853968</v>
      </c>
      <c r="M93" s="625">
        <f t="shared" si="6"/>
        <v>3.0982608677828066E-2</v>
      </c>
      <c r="N93" s="623">
        <v>205.3678592365342</v>
      </c>
      <c r="O93" s="631"/>
      <c r="Q93"/>
    </row>
    <row r="94" spans="2:17" ht="15" customHeight="1">
      <c r="B94" s="100"/>
      <c r="C94" s="98" t="s">
        <v>365</v>
      </c>
      <c r="D94" s="623">
        <v>116196.76381218199</v>
      </c>
      <c r="E94" s="623">
        <v>559990.17790432496</v>
      </c>
      <c r="F94" s="624">
        <v>0.25543705268748651</v>
      </c>
      <c r="G94" s="623">
        <v>259239.00439000397</v>
      </c>
      <c r="H94" s="627">
        <v>1.9722494392420279E-3</v>
      </c>
      <c r="I94" s="612">
        <v>271555</v>
      </c>
      <c r="J94" s="627">
        <v>0.57664253657169273</v>
      </c>
      <c r="K94" s="631"/>
      <c r="L94" s="612">
        <v>16641.63631461015</v>
      </c>
      <c r="M94" s="625">
        <f t="shared" si="6"/>
        <v>6.4194183872015503E-2</v>
      </c>
      <c r="N94" s="623">
        <v>294.53111249613903</v>
      </c>
      <c r="O94" s="631"/>
      <c r="Q94"/>
    </row>
    <row r="95" spans="2:17" ht="15" customHeight="1">
      <c r="B95" s="100"/>
      <c r="C95" s="98" t="s">
        <v>366</v>
      </c>
      <c r="D95" s="623">
        <v>111736.94634953099</v>
      </c>
      <c r="E95" s="623">
        <v>244040.49447810301</v>
      </c>
      <c r="F95" s="624">
        <v>0.30885369637541144</v>
      </c>
      <c r="G95" s="623">
        <v>187109.75513437629</v>
      </c>
      <c r="H95" s="627">
        <v>3.9590678186216914E-3</v>
      </c>
      <c r="I95" s="612">
        <v>192059</v>
      </c>
      <c r="J95" s="627">
        <v>0.5729164149488567</v>
      </c>
      <c r="K95" s="631"/>
      <c r="L95" s="612">
        <v>20997.642657418619</v>
      </c>
      <c r="M95" s="625">
        <f t="shared" si="6"/>
        <v>0.11222099372819326</v>
      </c>
      <c r="N95" s="623">
        <v>423.89359256365401</v>
      </c>
      <c r="O95" s="631"/>
      <c r="Q95"/>
    </row>
    <row r="96" spans="2:17" ht="15" customHeight="1">
      <c r="B96" s="100"/>
      <c r="C96" s="98" t="s">
        <v>367</v>
      </c>
      <c r="D96" s="623">
        <v>82793.542426605112</v>
      </c>
      <c r="E96" s="623">
        <v>120878.941530211</v>
      </c>
      <c r="F96" s="624">
        <v>0.37056239649672928</v>
      </c>
      <c r="G96" s="623">
        <v>127586.7326860281</v>
      </c>
      <c r="H96" s="627">
        <v>7.0544134092518432E-3</v>
      </c>
      <c r="I96" s="612">
        <v>120382</v>
      </c>
      <c r="J96" s="627">
        <v>0.57543048359720361</v>
      </c>
      <c r="K96" s="631"/>
      <c r="L96" s="612">
        <v>22743.481879969611</v>
      </c>
      <c r="M96" s="625">
        <f t="shared" si="6"/>
        <v>0.17825898822832875</v>
      </c>
      <c r="N96" s="623">
        <v>518.40568755809295</v>
      </c>
      <c r="O96" s="631"/>
      <c r="Q96"/>
    </row>
    <row r="97" spans="2:17" ht="15" customHeight="1">
      <c r="B97" s="100"/>
      <c r="C97" s="98" t="s">
        <v>368</v>
      </c>
      <c r="D97" s="623">
        <v>68265.888187070203</v>
      </c>
      <c r="E97" s="623">
        <v>68868.825661574898</v>
      </c>
      <c r="F97" s="624">
        <v>0.43531473693278921</v>
      </c>
      <c r="G97" s="623">
        <v>98245.502912808806</v>
      </c>
      <c r="H97" s="627">
        <v>1.2870271160350244E-2</v>
      </c>
      <c r="I97" s="612">
        <v>86169</v>
      </c>
      <c r="J97" s="627">
        <v>0.58853363680868476</v>
      </c>
      <c r="K97" s="631"/>
      <c r="L97" s="612">
        <v>28357.718059592098</v>
      </c>
      <c r="M97" s="625">
        <f t="shared" si="6"/>
        <v>0.28864138529332062</v>
      </c>
      <c r="N97" s="623">
        <v>743.39621187870102</v>
      </c>
      <c r="O97" s="631"/>
      <c r="Q97"/>
    </row>
    <row r="98" spans="2:17" ht="15" customHeight="1">
      <c r="B98" s="100"/>
      <c r="C98" s="98" t="s">
        <v>369</v>
      </c>
      <c r="D98" s="623">
        <v>55803.8528104738</v>
      </c>
      <c r="E98" s="623">
        <v>40341.920310699999</v>
      </c>
      <c r="F98" s="624">
        <v>0.45557950435186889</v>
      </c>
      <c r="G98" s="623">
        <v>74182.804870225096</v>
      </c>
      <c r="H98" s="627">
        <v>2.26658813141245E-2</v>
      </c>
      <c r="I98" s="612">
        <v>64615</v>
      </c>
      <c r="J98" s="627">
        <v>0.60155518905285876</v>
      </c>
      <c r="K98" s="631"/>
      <c r="L98" s="612">
        <v>33215.901443092509</v>
      </c>
      <c r="M98" s="625">
        <f t="shared" si="6"/>
        <v>0.44775742169900673</v>
      </c>
      <c r="N98" s="623">
        <v>1010.2024301424259</v>
      </c>
      <c r="O98" s="631"/>
      <c r="Q98"/>
    </row>
    <row r="99" spans="2:17" ht="15" customHeight="1">
      <c r="B99" s="100"/>
      <c r="C99" s="98" t="s">
        <v>370</v>
      </c>
      <c r="D99" s="623">
        <v>46552.728148566996</v>
      </c>
      <c r="E99" s="623">
        <v>26986.421839254199</v>
      </c>
      <c r="F99" s="624">
        <v>0.44628740974401965</v>
      </c>
      <c r="G99" s="623">
        <v>58596.428449467196</v>
      </c>
      <c r="H99" s="627">
        <v>3.7688587918363457E-2</v>
      </c>
      <c r="I99" s="612">
        <v>56612</v>
      </c>
      <c r="J99" s="627">
        <v>0.61018307202944921</v>
      </c>
      <c r="K99" s="631"/>
      <c r="L99" s="612">
        <v>38137.038231804108</v>
      </c>
      <c r="M99" s="625">
        <f t="shared" si="6"/>
        <v>0.6508423677168822</v>
      </c>
      <c r="N99" s="623">
        <v>1349.2891581017789</v>
      </c>
      <c r="O99" s="631"/>
      <c r="Q99"/>
    </row>
    <row r="100" spans="2:17" ht="15" customHeight="1">
      <c r="B100" s="100"/>
      <c r="C100" s="98" t="s">
        <v>371</v>
      </c>
      <c r="D100" s="623">
        <v>33973.4228845951</v>
      </c>
      <c r="E100" s="623">
        <v>17443.858828025699</v>
      </c>
      <c r="F100" s="624">
        <v>0.42066314699773433</v>
      </c>
      <c r="G100" s="623">
        <v>41311.41143497661</v>
      </c>
      <c r="H100" s="627">
        <v>6.0412995597445077E-2</v>
      </c>
      <c r="I100" s="612">
        <v>47198</v>
      </c>
      <c r="J100" s="627">
        <v>0.6098889451708015</v>
      </c>
      <c r="K100" s="631"/>
      <c r="L100" s="612">
        <v>36709.787923811702</v>
      </c>
      <c r="M100" s="625">
        <f t="shared" si="6"/>
        <v>0.88861132187633485</v>
      </c>
      <c r="N100" s="623">
        <v>1524.80014383714</v>
      </c>
      <c r="O100" s="631"/>
      <c r="Q100"/>
    </row>
    <row r="101" spans="2:17" ht="15" customHeight="1">
      <c r="B101" s="100"/>
      <c r="C101" s="98" t="s">
        <v>372</v>
      </c>
      <c r="D101" s="623">
        <v>26178.561166470099</v>
      </c>
      <c r="E101" s="623">
        <v>12299.536360964401</v>
      </c>
      <c r="F101" s="624">
        <v>0.41924679874953663</v>
      </c>
      <c r="G101" s="623">
        <v>31335.102411907948</v>
      </c>
      <c r="H101" s="627">
        <v>9.2097865643988322E-2</v>
      </c>
      <c r="I101" s="612">
        <v>38800</v>
      </c>
      <c r="J101" s="627">
        <v>0.61808120476885831</v>
      </c>
      <c r="K101" s="631"/>
      <c r="L101" s="612">
        <v>36564.483956289674</v>
      </c>
      <c r="M101" s="625">
        <f t="shared" si="6"/>
        <v>1.1668857333108462</v>
      </c>
      <c r="N101" s="623">
        <v>1794.350393172441</v>
      </c>
      <c r="O101" s="631"/>
      <c r="Q101"/>
    </row>
    <row r="102" spans="2:17" ht="15" customHeight="1">
      <c r="B102" s="100"/>
      <c r="C102" s="98" t="s">
        <v>373</v>
      </c>
      <c r="D102" s="623">
        <v>27557.1738865974</v>
      </c>
      <c r="E102" s="623">
        <v>42510.861579999997</v>
      </c>
      <c r="F102" s="624">
        <v>0.15267468715350535</v>
      </c>
      <c r="G102" s="623">
        <v>34047.506378949867</v>
      </c>
      <c r="H102" s="627">
        <v>0.11499999999999168</v>
      </c>
      <c r="I102" s="612">
        <v>173148</v>
      </c>
      <c r="J102" s="627">
        <v>0.6055325160977304</v>
      </c>
      <c r="K102" s="631"/>
      <c r="L102" s="612">
        <v>43649.491977455495</v>
      </c>
      <c r="M102" s="625">
        <f t="shared" si="6"/>
        <v>1.2820172934732785</v>
      </c>
      <c r="N102" s="623">
        <v>2370.9403035174128</v>
      </c>
      <c r="O102" s="631"/>
      <c r="Q102"/>
    </row>
    <row r="103" spans="2:17" ht="15" customHeight="1">
      <c r="B103" s="100"/>
      <c r="C103" s="98" t="s">
        <v>374</v>
      </c>
      <c r="D103" s="623">
        <v>40997.931322071097</v>
      </c>
      <c r="E103" s="623">
        <v>4696.7939168497905</v>
      </c>
      <c r="F103" s="624">
        <v>0.70632568122838235</v>
      </c>
      <c r="G103" s="623">
        <v>44315.397484979345</v>
      </c>
      <c r="H103" s="627">
        <v>0.24395508369419622</v>
      </c>
      <c r="I103" s="612">
        <v>28097</v>
      </c>
      <c r="J103" s="627">
        <v>0.64845987237635494</v>
      </c>
      <c r="K103" s="631"/>
      <c r="L103" s="612">
        <v>75255.905266897651</v>
      </c>
      <c r="M103" s="625">
        <f t="shared" si="6"/>
        <v>1.6981886553630836</v>
      </c>
      <c r="N103" s="623">
        <v>6921.244633957961</v>
      </c>
      <c r="O103" s="631"/>
      <c r="Q103"/>
    </row>
    <row r="104" spans="2:17" ht="15" customHeight="1">
      <c r="B104" s="100"/>
      <c r="C104" s="98" t="s">
        <v>375</v>
      </c>
      <c r="D104" s="623">
        <v>39284.528239851497</v>
      </c>
      <c r="E104" s="623">
        <v>2840.2867201110303</v>
      </c>
      <c r="F104" s="624">
        <v>9.1636645265808434E-2</v>
      </c>
      <c r="G104" s="623">
        <v>39544.802586475496</v>
      </c>
      <c r="H104" s="627">
        <v>1</v>
      </c>
      <c r="I104" s="612">
        <v>49551</v>
      </c>
      <c r="J104" s="627">
        <v>0.80300792123348075</v>
      </c>
      <c r="K104" s="631"/>
      <c r="L104" s="612">
        <v>56177.475805862385</v>
      </c>
      <c r="M104" s="625">
        <f t="shared" si="6"/>
        <v>1.4206032684830077</v>
      </c>
      <c r="N104" s="623">
        <v>28486.87976278381</v>
      </c>
      <c r="O104" s="631"/>
      <c r="Q104"/>
    </row>
    <row r="105" spans="2:17" ht="15" customHeight="1">
      <c r="B105" s="516"/>
      <c r="C105" s="515" t="s">
        <v>376</v>
      </c>
      <c r="D105" s="628">
        <f>SUM(D92:D104)</f>
        <v>764445.10310491291</v>
      </c>
      <c r="E105" s="628">
        <f>SUM(E92:E104)</f>
        <v>2018141.5685420621</v>
      </c>
      <c r="F105" s="629">
        <v>0.34894312885615669</v>
      </c>
      <c r="G105" s="628">
        <f>SUM(G92:G104)</f>
        <v>1468661.7365066519</v>
      </c>
      <c r="H105" s="629">
        <v>4.5855409002502047E-2</v>
      </c>
      <c r="I105" s="628">
        <f>SUM(I92:I104)</f>
        <v>1627412</v>
      </c>
      <c r="J105" s="629">
        <v>0.58905386654023173</v>
      </c>
      <c r="K105" s="632"/>
      <c r="L105" s="628">
        <f>SUM(L92:L104)</f>
        <v>422788.64711029798</v>
      </c>
      <c r="M105" s="629">
        <f t="shared" si="6"/>
        <v>0.28787339970873077</v>
      </c>
      <c r="N105" s="628">
        <f>SUM(N92:N104)</f>
        <v>45655.116518881507</v>
      </c>
      <c r="O105" s="628">
        <v>-38326.095473743459</v>
      </c>
      <c r="Q105"/>
    </row>
    <row r="106" spans="2:17" ht="15" customHeight="1">
      <c r="B106" s="1077" t="s">
        <v>774</v>
      </c>
      <c r="C106" s="102" t="s">
        <v>362</v>
      </c>
      <c r="D106" s="623"/>
      <c r="E106" s="623"/>
      <c r="F106" s="624"/>
      <c r="G106" s="623"/>
      <c r="H106" s="627"/>
      <c r="I106" s="612"/>
      <c r="J106" s="627"/>
      <c r="K106" s="630"/>
      <c r="L106" s="612"/>
      <c r="M106" s="625"/>
      <c r="N106" s="623"/>
      <c r="O106" s="630"/>
      <c r="Q106"/>
    </row>
    <row r="107" spans="2:17" ht="15" customHeight="1">
      <c r="B107" s="1078"/>
      <c r="C107" s="98" t="s">
        <v>363</v>
      </c>
      <c r="D107" s="623">
        <v>3861.1921499999999</v>
      </c>
      <c r="E107" s="623">
        <v>17510.509440000002</v>
      </c>
      <c r="F107" s="624">
        <v>0.43417567344608332</v>
      </c>
      <c r="G107" s="623">
        <v>11258.152408496</v>
      </c>
      <c r="H107" s="627">
        <v>4.9102138553208544E-4</v>
      </c>
      <c r="I107" s="612">
        <v>256</v>
      </c>
      <c r="J107" s="627">
        <v>0.36701918056516381</v>
      </c>
      <c r="K107" s="631"/>
      <c r="L107" s="612">
        <v>494.15201466478402</v>
      </c>
      <c r="M107" s="625">
        <f t="shared" ref="M107:M120" si="7">L107/G107</f>
        <v>4.389281622194692E-2</v>
      </c>
      <c r="N107" s="612">
        <v>2.0767461654321799</v>
      </c>
      <c r="O107" s="631"/>
      <c r="Q107"/>
    </row>
    <row r="108" spans="2:17" ht="15" customHeight="1">
      <c r="B108" s="1078"/>
      <c r="C108" s="98" t="s">
        <v>364</v>
      </c>
      <c r="D108" s="623">
        <v>66574.519784276097</v>
      </c>
      <c r="E108" s="623">
        <v>118680.55508077701</v>
      </c>
      <c r="F108" s="624">
        <v>0.35736153306505941</v>
      </c>
      <c r="G108" s="623">
        <v>128311.59125333969</v>
      </c>
      <c r="H108" s="627">
        <v>9.3733874192454146E-4</v>
      </c>
      <c r="I108" s="612">
        <v>16977</v>
      </c>
      <c r="J108" s="627">
        <v>0.3208238543854065</v>
      </c>
      <c r="K108" s="631"/>
      <c r="L108" s="612">
        <v>8335.7896183111116</v>
      </c>
      <c r="M108" s="625">
        <f t="shared" si="7"/>
        <v>6.4965211146457105E-2</v>
      </c>
      <c r="N108" s="612">
        <v>41.608032142345301</v>
      </c>
      <c r="O108" s="631"/>
      <c r="Q108"/>
    </row>
    <row r="109" spans="2:17" ht="15" customHeight="1">
      <c r="B109" s="100"/>
      <c r="C109" s="98" t="s">
        <v>365</v>
      </c>
      <c r="D109" s="623">
        <v>213159.201250001</v>
      </c>
      <c r="E109" s="623">
        <v>132869.776563892</v>
      </c>
      <c r="F109" s="624">
        <v>0.36467968436746923</v>
      </c>
      <c r="G109" s="623">
        <v>286329.73846582428</v>
      </c>
      <c r="H109" s="627">
        <v>1.8013490303265768E-3</v>
      </c>
      <c r="I109" s="612">
        <v>20249</v>
      </c>
      <c r="J109" s="627">
        <v>0.30497063541691655</v>
      </c>
      <c r="K109" s="631"/>
      <c r="L109" s="612">
        <v>28951.93114061559</v>
      </c>
      <c r="M109" s="625">
        <f t="shared" si="7"/>
        <v>0.10111395098442152</v>
      </c>
      <c r="N109" s="612">
        <v>176.9776153652511</v>
      </c>
      <c r="O109" s="631"/>
      <c r="Q109"/>
    </row>
    <row r="110" spans="2:17" ht="15" customHeight="1">
      <c r="B110" s="100"/>
      <c r="C110" s="98" t="s">
        <v>366</v>
      </c>
      <c r="D110" s="623">
        <v>251467.09008023102</v>
      </c>
      <c r="E110" s="623">
        <v>94251.362996403695</v>
      </c>
      <c r="F110" s="624">
        <v>0.34901460640265397</v>
      </c>
      <c r="G110" s="623">
        <v>276611.34505700454</v>
      </c>
      <c r="H110" s="627">
        <v>3.5149463121244167E-3</v>
      </c>
      <c r="I110" s="612">
        <v>15170</v>
      </c>
      <c r="J110" s="627">
        <v>0.30885051856054968</v>
      </c>
      <c r="K110" s="631"/>
      <c r="L110" s="612">
        <v>44126.107049532038</v>
      </c>
      <c r="M110" s="625">
        <f t="shared" si="7"/>
        <v>0.15952385120154219</v>
      </c>
      <c r="N110" s="612">
        <v>345.88238881254159</v>
      </c>
      <c r="O110" s="631"/>
      <c r="Q110"/>
    </row>
    <row r="111" spans="2:17" ht="15" customHeight="1">
      <c r="B111" s="100"/>
      <c r="C111" s="98" t="s">
        <v>367</v>
      </c>
      <c r="D111" s="623">
        <v>213011.709850771</v>
      </c>
      <c r="E111" s="623">
        <v>63427.584536428694</v>
      </c>
      <c r="F111" s="624">
        <v>0.28795506981368135</v>
      </c>
      <c r="G111" s="623">
        <v>186790.91477079949</v>
      </c>
      <c r="H111" s="627">
        <v>6.1994707043203671E-3</v>
      </c>
      <c r="I111" s="612">
        <v>11039</v>
      </c>
      <c r="J111" s="627">
        <v>0.31278944844100032</v>
      </c>
      <c r="K111" s="631"/>
      <c r="L111" s="612">
        <v>41093.085741558061</v>
      </c>
      <c r="M111" s="625">
        <f t="shared" si="7"/>
        <v>0.21999509875510301</v>
      </c>
      <c r="N111" s="612">
        <v>413.36110758783298</v>
      </c>
      <c r="O111" s="631"/>
      <c r="Q111"/>
    </row>
    <row r="112" spans="2:17" ht="15" customHeight="1">
      <c r="B112" s="100"/>
      <c r="C112" s="98" t="s">
        <v>368</v>
      </c>
      <c r="D112" s="623">
        <v>161734.69963226898</v>
      </c>
      <c r="E112" s="623">
        <v>37543.854532619604</v>
      </c>
      <c r="F112" s="624">
        <v>0.29972662052241966</v>
      </c>
      <c r="G112" s="623">
        <v>134066.6583745284</v>
      </c>
      <c r="H112" s="627">
        <v>1.1425335004179117E-2</v>
      </c>
      <c r="I112" s="612">
        <v>8668</v>
      </c>
      <c r="J112" s="627">
        <v>0.31411197634399185</v>
      </c>
      <c r="K112" s="631"/>
      <c r="L112" s="612">
        <v>38527.922921047073</v>
      </c>
      <c r="M112" s="625">
        <f t="shared" si="7"/>
        <v>0.28737885607184693</v>
      </c>
      <c r="N112" s="612">
        <v>549.32879065548457</v>
      </c>
      <c r="O112" s="631"/>
      <c r="Q112"/>
    </row>
    <row r="113" spans="2:17" ht="15" customHeight="1">
      <c r="B113" s="100"/>
      <c r="C113" s="98" t="s">
        <v>369</v>
      </c>
      <c r="D113" s="623">
        <v>109507.67060429799</v>
      </c>
      <c r="E113" s="623">
        <v>29993.091752093598</v>
      </c>
      <c r="F113" s="624">
        <v>0.5110494293241733</v>
      </c>
      <c r="G113" s="623">
        <v>93439.967581009812</v>
      </c>
      <c r="H113" s="627">
        <v>2.0733196395997956E-2</v>
      </c>
      <c r="I113" s="612">
        <v>5493</v>
      </c>
      <c r="J113" s="627">
        <v>0.30084061578172699</v>
      </c>
      <c r="K113" s="631"/>
      <c r="L113" s="612">
        <v>29959.178033016538</v>
      </c>
      <c r="M113" s="625">
        <f t="shared" si="7"/>
        <v>0.32062487614887897</v>
      </c>
      <c r="N113" s="612">
        <v>641.11474775552654</v>
      </c>
      <c r="O113" s="631"/>
      <c r="Q113"/>
    </row>
    <row r="114" spans="2:17" ht="15" customHeight="1">
      <c r="B114" s="100"/>
      <c r="C114" s="98" t="s">
        <v>370</v>
      </c>
      <c r="D114" s="623">
        <v>76934.486613866</v>
      </c>
      <c r="E114" s="623">
        <v>20170.728465950899</v>
      </c>
      <c r="F114" s="624">
        <v>0.47123639415315793</v>
      </c>
      <c r="G114" s="623">
        <v>92667.989406947047</v>
      </c>
      <c r="H114" s="627">
        <v>3.3725582800954113E-2</v>
      </c>
      <c r="I114" s="612">
        <v>6852</v>
      </c>
      <c r="J114" s="627">
        <v>0.30703668340837809</v>
      </c>
      <c r="K114" s="631"/>
      <c r="L114" s="612">
        <v>32939.469741014378</v>
      </c>
      <c r="M114" s="625">
        <f t="shared" si="7"/>
        <v>0.35545682982677301</v>
      </c>
      <c r="N114" s="612">
        <v>1052.826383477586</v>
      </c>
      <c r="O114" s="631"/>
      <c r="Q114"/>
    </row>
    <row r="115" spans="2:17" ht="15" customHeight="1">
      <c r="B115" s="100"/>
      <c r="C115" s="98" t="s">
        <v>371</v>
      </c>
      <c r="D115" s="623">
        <v>37715.8034088731</v>
      </c>
      <c r="E115" s="623">
        <v>7817.1463737392796</v>
      </c>
      <c r="F115" s="624">
        <v>0.32619658404005036</v>
      </c>
      <c r="G115" s="623">
        <v>26554.50641206092</v>
      </c>
      <c r="H115" s="627">
        <v>5.4569745606522911E-2</v>
      </c>
      <c r="I115" s="612">
        <v>3264</v>
      </c>
      <c r="J115" s="627">
        <v>0.35453534737861286</v>
      </c>
      <c r="K115" s="631"/>
      <c r="L115" s="612">
        <v>11614.762183883502</v>
      </c>
      <c r="M115" s="625">
        <f t="shared" si="7"/>
        <v>0.43739326213226604</v>
      </c>
      <c r="N115" s="612">
        <v>564.56382367692493</v>
      </c>
      <c r="O115" s="631"/>
      <c r="Q115"/>
    </row>
    <row r="116" spans="2:17" ht="15" customHeight="1">
      <c r="B116" s="100"/>
      <c r="C116" s="98" t="s">
        <v>372</v>
      </c>
      <c r="D116" s="623">
        <v>24283.505399999998</v>
      </c>
      <c r="E116" s="623">
        <v>6013.28608665924</v>
      </c>
      <c r="F116" s="624">
        <v>0.39133586326070002</v>
      </c>
      <c r="G116" s="623">
        <v>17546.634707555848</v>
      </c>
      <c r="H116" s="627">
        <v>7.4503685588016302E-2</v>
      </c>
      <c r="I116" s="612">
        <v>1895</v>
      </c>
      <c r="J116" s="627">
        <v>0.32369008449465902</v>
      </c>
      <c r="K116" s="631"/>
      <c r="L116" s="612">
        <v>7396.1583682151959</v>
      </c>
      <c r="M116" s="625">
        <f t="shared" si="7"/>
        <v>0.42151435255162051</v>
      </c>
      <c r="N116" s="612">
        <v>476.61727558585898</v>
      </c>
      <c r="O116" s="631"/>
      <c r="Q116"/>
    </row>
    <row r="117" spans="2:17" ht="15" customHeight="1">
      <c r="B117" s="100"/>
      <c r="C117" s="98" t="s">
        <v>373</v>
      </c>
      <c r="D117" s="623">
        <v>128105.72381209501</v>
      </c>
      <c r="E117" s="623">
        <v>65187.193997059803</v>
      </c>
      <c r="F117" s="624">
        <v>0.28755133235399055</v>
      </c>
      <c r="G117" s="623">
        <v>94049.277814030895</v>
      </c>
      <c r="H117" s="627">
        <v>0.10980657332687378</v>
      </c>
      <c r="I117" s="612">
        <v>20890</v>
      </c>
      <c r="J117" s="627">
        <v>0.34906316142222554</v>
      </c>
      <c r="K117" s="631"/>
      <c r="L117" s="612">
        <v>47134.10300621733</v>
      </c>
      <c r="M117" s="625">
        <f t="shared" si="7"/>
        <v>0.50116390153913071</v>
      </c>
      <c r="N117" s="612">
        <v>3805.3478992517498</v>
      </c>
      <c r="O117" s="631"/>
      <c r="Q117"/>
    </row>
    <row r="118" spans="2:17" ht="15" customHeight="1">
      <c r="B118" s="100"/>
      <c r="C118" s="98" t="s">
        <v>374</v>
      </c>
      <c r="D118" s="623">
        <v>16864.367850000002</v>
      </c>
      <c r="E118" s="623">
        <v>20528.843461335699</v>
      </c>
      <c r="F118" s="624">
        <v>0.24910170887467351</v>
      </c>
      <c r="G118" s="623">
        <v>21517.61492874099</v>
      </c>
      <c r="H118" s="627">
        <v>0.49744186705535848</v>
      </c>
      <c r="I118" s="612">
        <v>883</v>
      </c>
      <c r="J118" s="627">
        <v>0.34814489812254257</v>
      </c>
      <c r="K118" s="631"/>
      <c r="L118" s="612">
        <v>15364.53621114654</v>
      </c>
      <c r="M118" s="625">
        <f t="shared" si="7"/>
        <v>0.7140445752016964</v>
      </c>
      <c r="N118" s="612">
        <v>3813.72176267746</v>
      </c>
      <c r="O118" s="631"/>
      <c r="Q118"/>
    </row>
    <row r="119" spans="2:17" ht="15" customHeight="1">
      <c r="B119" s="100"/>
      <c r="C119" s="98" t="s">
        <v>375</v>
      </c>
      <c r="D119" s="623">
        <v>67054.049981358505</v>
      </c>
      <c r="E119" s="623">
        <v>96561.280946668601</v>
      </c>
      <c r="F119" s="624">
        <v>0.23914769104746944</v>
      </c>
      <c r="G119" s="623">
        <v>90146.457364340298</v>
      </c>
      <c r="H119" s="627">
        <v>1</v>
      </c>
      <c r="I119" s="612">
        <v>2746</v>
      </c>
      <c r="J119" s="627">
        <v>0.48140778537821671</v>
      </c>
      <c r="K119" s="631"/>
      <c r="L119" s="612">
        <v>98876.328864472671</v>
      </c>
      <c r="M119" s="625">
        <f t="shared" si="7"/>
        <v>1.0968409825008352</v>
      </c>
      <c r="N119" s="612">
        <v>35487.100090301152</v>
      </c>
      <c r="O119" s="631"/>
      <c r="Q119"/>
    </row>
    <row r="120" spans="2:17" ht="15" customHeight="1">
      <c r="B120" s="516"/>
      <c r="C120" s="515" t="s">
        <v>376</v>
      </c>
      <c r="D120" s="628">
        <f t="shared" ref="D120:E120" si="8">SUM(D107:D119)</f>
        <v>1370274.0204180386</v>
      </c>
      <c r="E120" s="628">
        <f t="shared" si="8"/>
        <v>710555.21423362812</v>
      </c>
      <c r="F120" s="629">
        <v>0.33434251394716769</v>
      </c>
      <c r="G120" s="628">
        <f>SUM(G107:G119)</f>
        <v>1459290.8485446782</v>
      </c>
      <c r="H120" s="629">
        <v>7.7931121717497942E-2</v>
      </c>
      <c r="I120" s="628">
        <f>SUM(I107:I119)</f>
        <v>114382</v>
      </c>
      <c r="J120" s="629">
        <v>0.32356626650489095</v>
      </c>
      <c r="K120" s="632"/>
      <c r="L120" s="628">
        <f>SUM(L107:L119)</f>
        <v>404813.52489369485</v>
      </c>
      <c r="M120" s="629">
        <f t="shared" si="7"/>
        <v>0.27740427845306326</v>
      </c>
      <c r="N120" s="628">
        <f>SUM(N107:N119)</f>
        <v>47370.526663455144</v>
      </c>
      <c r="O120" s="628">
        <v>-50404.711469485832</v>
      </c>
      <c r="Q120"/>
    </row>
    <row r="121" spans="2:17" ht="15" customHeight="1">
      <c r="B121" s="1077" t="s">
        <v>775</v>
      </c>
      <c r="C121" s="102" t="s">
        <v>362</v>
      </c>
      <c r="D121" s="623"/>
      <c r="E121" s="623"/>
      <c r="F121" s="624"/>
      <c r="G121" s="623"/>
      <c r="H121" s="627"/>
      <c r="I121" s="612"/>
      <c r="J121" s="627"/>
      <c r="K121" s="630"/>
      <c r="L121" s="612"/>
      <c r="M121" s="625"/>
      <c r="N121" s="623"/>
      <c r="O121" s="630"/>
      <c r="Q121"/>
    </row>
    <row r="122" spans="2:17" ht="15" customHeight="1">
      <c r="B122" s="1078"/>
      <c r="C122" s="98" t="s">
        <v>363</v>
      </c>
      <c r="D122" s="623">
        <v>21924.10686</v>
      </c>
      <c r="E122" s="623">
        <v>5527.8562499999998</v>
      </c>
      <c r="F122" s="624">
        <v>0.54323167549083784</v>
      </c>
      <c r="G122" s="623">
        <v>24927.01347256</v>
      </c>
      <c r="H122" s="627">
        <v>5.0000000000000001E-4</v>
      </c>
      <c r="I122" s="612">
        <v>857</v>
      </c>
      <c r="J122" s="627">
        <v>0.15882330615709905</v>
      </c>
      <c r="K122" s="631"/>
      <c r="L122" s="623">
        <v>612.77477459373586</v>
      </c>
      <c r="M122" s="625">
        <f t="shared" ref="M122:M135" si="9">L122/G122</f>
        <v>2.4582759393470332E-2</v>
      </c>
      <c r="N122" s="623">
        <v>1.9794953461672709</v>
      </c>
      <c r="O122" s="631"/>
      <c r="Q122"/>
    </row>
    <row r="123" spans="2:17" ht="15" customHeight="1">
      <c r="B123" s="1078"/>
      <c r="C123" s="98" t="s">
        <v>364</v>
      </c>
      <c r="D123" s="623">
        <v>111828.08853000001</v>
      </c>
      <c r="E123" s="623">
        <v>19528.44945</v>
      </c>
      <c r="F123" s="624">
        <v>0.72405474562679117</v>
      </c>
      <c r="G123" s="623">
        <v>129852.52684766341</v>
      </c>
      <c r="H123" s="627">
        <v>9.9994858176705647E-4</v>
      </c>
      <c r="I123" s="612">
        <v>5174</v>
      </c>
      <c r="J123" s="627">
        <v>0.17480017232379039</v>
      </c>
      <c r="K123" s="631"/>
      <c r="L123" s="623">
        <v>5938.9399365446889</v>
      </c>
      <c r="M123" s="625">
        <f t="shared" si="9"/>
        <v>4.5736036723505277E-2</v>
      </c>
      <c r="N123" s="623">
        <v>22.697462188220051</v>
      </c>
      <c r="O123" s="631"/>
      <c r="Q123"/>
    </row>
    <row r="124" spans="2:17" ht="15" customHeight="1">
      <c r="B124" s="100"/>
      <c r="C124" s="98" t="s">
        <v>365</v>
      </c>
      <c r="D124" s="623">
        <v>403948.60249723902</v>
      </c>
      <c r="E124" s="623">
        <v>31604.376301517699</v>
      </c>
      <c r="F124" s="624">
        <v>0.55773355085132403</v>
      </c>
      <c r="G124" s="623">
        <v>429947.73400169995</v>
      </c>
      <c r="H124" s="627">
        <v>1.99968373388844E-3</v>
      </c>
      <c r="I124" s="612">
        <v>31645</v>
      </c>
      <c r="J124" s="627">
        <v>0.21430921110941251</v>
      </c>
      <c r="K124" s="631"/>
      <c r="L124" s="623">
        <v>39431.65904766458</v>
      </c>
      <c r="M124" s="625">
        <f t="shared" si="9"/>
        <v>9.1712680238265135E-2</v>
      </c>
      <c r="N124" s="623">
        <v>184.2668934523748</v>
      </c>
      <c r="O124" s="631"/>
      <c r="Q124"/>
    </row>
    <row r="125" spans="2:17" ht="15" customHeight="1">
      <c r="B125" s="100"/>
      <c r="C125" s="98" t="s">
        <v>366</v>
      </c>
      <c r="D125" s="623">
        <v>511126.11332819698</v>
      </c>
      <c r="E125" s="623">
        <v>18779.333858339702</v>
      </c>
      <c r="F125" s="624">
        <v>0.64320955976113203</v>
      </c>
      <c r="G125" s="623">
        <v>527686.48187540798</v>
      </c>
      <c r="H125" s="627">
        <v>3.9958425404372257E-3</v>
      </c>
      <c r="I125" s="612">
        <v>46850</v>
      </c>
      <c r="J125" s="627">
        <v>0.24847748994331598</v>
      </c>
      <c r="K125" s="631"/>
      <c r="L125" s="623">
        <v>87446.73935073374</v>
      </c>
      <c r="M125" s="625">
        <f t="shared" si="9"/>
        <v>0.165717224818696</v>
      </c>
      <c r="N125" s="623">
        <v>524.25464059711783</v>
      </c>
      <c r="O125" s="631"/>
      <c r="Q125"/>
    </row>
    <row r="126" spans="2:17" ht="15" customHeight="1">
      <c r="B126" s="100"/>
      <c r="C126" s="98" t="s">
        <v>367</v>
      </c>
      <c r="D126" s="623">
        <v>330690.68226960301</v>
      </c>
      <c r="E126" s="623">
        <v>28587.7418001777</v>
      </c>
      <c r="F126" s="624">
        <v>0.54364119293719437</v>
      </c>
      <c r="G126" s="623">
        <v>345102.05191181012</v>
      </c>
      <c r="H126" s="627">
        <v>6.9860241334710003E-3</v>
      </c>
      <c r="I126" s="612">
        <v>31687</v>
      </c>
      <c r="J126" s="627">
        <v>0.27572686786321959</v>
      </c>
      <c r="K126" s="631"/>
      <c r="L126" s="623">
        <v>86537.752686107051</v>
      </c>
      <c r="M126" s="625">
        <f t="shared" si="9"/>
        <v>0.25075989031853552</v>
      </c>
      <c r="N126" s="623">
        <v>665.71864591048961</v>
      </c>
      <c r="O126" s="631"/>
      <c r="Q126"/>
    </row>
    <row r="127" spans="2:17" ht="15" customHeight="1">
      <c r="B127" s="100"/>
      <c r="C127" s="98" t="s">
        <v>368</v>
      </c>
      <c r="D127" s="623">
        <v>223128.04110000102</v>
      </c>
      <c r="E127" s="623">
        <v>5244.2187300000005</v>
      </c>
      <c r="F127" s="624">
        <v>0.73416330595237766</v>
      </c>
      <c r="G127" s="623">
        <v>223993.44747188615</v>
      </c>
      <c r="H127" s="627">
        <v>1.2976725785514585E-2</v>
      </c>
      <c r="I127" s="612">
        <v>22557</v>
      </c>
      <c r="J127" s="627">
        <v>0.26548132090805282</v>
      </c>
      <c r="K127" s="631"/>
      <c r="L127" s="623">
        <v>70876.414889752865</v>
      </c>
      <c r="M127" s="625">
        <f t="shared" si="9"/>
        <v>0.31642182255643303</v>
      </c>
      <c r="N127" s="623">
        <v>772.61532720009234</v>
      </c>
      <c r="O127" s="631"/>
      <c r="Q127"/>
    </row>
    <row r="128" spans="2:17" ht="15" customHeight="1">
      <c r="B128" s="100"/>
      <c r="C128" s="98" t="s">
        <v>369</v>
      </c>
      <c r="D128" s="623">
        <v>139223.820959312</v>
      </c>
      <c r="E128" s="623">
        <v>4444.6204061325798</v>
      </c>
      <c r="F128" s="624">
        <v>0.66292534233326594</v>
      </c>
      <c r="G128" s="623">
        <v>140813.69533489388</v>
      </c>
      <c r="H128" s="627">
        <v>2.2977303708494001E-2</v>
      </c>
      <c r="I128" s="612">
        <v>15052</v>
      </c>
      <c r="J128" s="627">
        <v>0.27455061453163909</v>
      </c>
      <c r="K128" s="631"/>
      <c r="L128" s="623">
        <v>54322.437827872098</v>
      </c>
      <c r="M128" s="625">
        <f t="shared" si="9"/>
        <v>0.38577524507597311</v>
      </c>
      <c r="N128" s="623">
        <v>888.95938501451667</v>
      </c>
      <c r="O128" s="631"/>
      <c r="Q128"/>
    </row>
    <row r="129" spans="2:17" ht="15" customHeight="1">
      <c r="B129" s="100"/>
      <c r="C129" s="98" t="s">
        <v>370</v>
      </c>
      <c r="D129" s="623">
        <v>93395.402794133697</v>
      </c>
      <c r="E129" s="623">
        <v>2894.2695800000001</v>
      </c>
      <c r="F129" s="624">
        <v>0.82537482773326165</v>
      </c>
      <c r="G129" s="623">
        <v>94307.38140819082</v>
      </c>
      <c r="H129" s="627">
        <v>3.6930275806448983E-2</v>
      </c>
      <c r="I129" s="612">
        <v>10936</v>
      </c>
      <c r="J129" s="627">
        <v>0.27605911808928363</v>
      </c>
      <c r="K129" s="631"/>
      <c r="L129" s="623">
        <v>39268.158134224803</v>
      </c>
      <c r="M129" s="625">
        <f t="shared" si="9"/>
        <v>0.41638477866605539</v>
      </c>
      <c r="N129" s="623">
        <v>962.78795822807183</v>
      </c>
      <c r="O129" s="631"/>
      <c r="Q129"/>
    </row>
    <row r="130" spans="2:17" ht="15" customHeight="1">
      <c r="B130" s="100"/>
      <c r="C130" s="98" t="s">
        <v>371</v>
      </c>
      <c r="D130" s="623">
        <v>80436.330840000301</v>
      </c>
      <c r="E130" s="623">
        <v>2049.1526100000001</v>
      </c>
      <c r="F130" s="624">
        <v>0.74711143030875571</v>
      </c>
      <c r="G130" s="623">
        <v>77982.432740697026</v>
      </c>
      <c r="H130" s="627">
        <v>5.8940820234226692E-2</v>
      </c>
      <c r="I130" s="612">
        <v>8606</v>
      </c>
      <c r="J130" s="627">
        <v>0.28921507054855455</v>
      </c>
      <c r="K130" s="631"/>
      <c r="L130" s="623">
        <v>35745.088669068755</v>
      </c>
      <c r="M130" s="625">
        <f t="shared" si="9"/>
        <v>0.4583736030386022</v>
      </c>
      <c r="N130" s="623">
        <v>1330.3973525468127</v>
      </c>
      <c r="O130" s="631"/>
      <c r="Q130"/>
    </row>
    <row r="131" spans="2:17" ht="15" customHeight="1">
      <c r="B131" s="100"/>
      <c r="C131" s="98" t="s">
        <v>372</v>
      </c>
      <c r="D131" s="623">
        <v>69668.003710111705</v>
      </c>
      <c r="E131" s="623">
        <v>1648.2301871269499</v>
      </c>
      <c r="F131" s="624">
        <v>0.75065755870675854</v>
      </c>
      <c r="G131" s="623">
        <v>67702.234398166998</v>
      </c>
      <c r="H131" s="627">
        <v>8.2949118238616476E-2</v>
      </c>
      <c r="I131" s="612">
        <v>6948</v>
      </c>
      <c r="J131" s="627">
        <v>0.32846874794935033</v>
      </c>
      <c r="K131" s="631"/>
      <c r="L131" s="623">
        <v>37379.923670756267</v>
      </c>
      <c r="M131" s="625">
        <f t="shared" si="9"/>
        <v>0.55212245213236721</v>
      </c>
      <c r="N131" s="623">
        <v>1845.6904396478315</v>
      </c>
      <c r="O131" s="631"/>
      <c r="Q131"/>
    </row>
    <row r="132" spans="2:17" ht="15" customHeight="1">
      <c r="B132" s="100"/>
      <c r="C132" s="98" t="s">
        <v>373</v>
      </c>
      <c r="D132" s="623">
        <v>104655.97839</v>
      </c>
      <c r="E132" s="623">
        <v>3603.4775</v>
      </c>
      <c r="F132" s="624">
        <v>0.36556879588167818</v>
      </c>
      <c r="G132" s="623">
        <v>101376.37428837772</v>
      </c>
      <c r="H132" s="627">
        <v>0.11493498307517246</v>
      </c>
      <c r="I132" s="612">
        <v>12576</v>
      </c>
      <c r="J132" s="627">
        <v>0.321348537425237</v>
      </c>
      <c r="K132" s="631"/>
      <c r="L132" s="623">
        <v>60189.535720281761</v>
      </c>
      <c r="M132" s="625">
        <f t="shared" si="9"/>
        <v>0.59372349961012749</v>
      </c>
      <c r="N132" s="623">
        <v>3746.2012444710017</v>
      </c>
      <c r="O132" s="631"/>
      <c r="Q132"/>
    </row>
    <row r="133" spans="2:17" ht="15" customHeight="1">
      <c r="B133" s="100"/>
      <c r="C133" s="98" t="s">
        <v>374</v>
      </c>
      <c r="D133" s="623">
        <v>29010.429260000099</v>
      </c>
      <c r="E133" s="623">
        <v>1402.7948600000002</v>
      </c>
      <c r="F133" s="624">
        <v>0.26234614171882548</v>
      </c>
      <c r="G133" s="623">
        <v>29369.672358744101</v>
      </c>
      <c r="H133" s="627">
        <v>0.44604933971094129</v>
      </c>
      <c r="I133" s="612">
        <v>2634</v>
      </c>
      <c r="J133" s="627">
        <v>0.31598782514918816</v>
      </c>
      <c r="K133" s="631"/>
      <c r="L133" s="623">
        <v>24276.306236331046</v>
      </c>
      <c r="M133" s="625">
        <f t="shared" si="9"/>
        <v>0.82657735979486913</v>
      </c>
      <c r="N133" s="623">
        <v>4217.6923645422648</v>
      </c>
      <c r="O133" s="631"/>
      <c r="Q133"/>
    </row>
    <row r="134" spans="2:17" ht="15" customHeight="1">
      <c r="B134" s="100"/>
      <c r="C134" s="98" t="s">
        <v>375</v>
      </c>
      <c r="D134" s="623">
        <v>153092.25541850799</v>
      </c>
      <c r="E134" s="623">
        <v>2639.2824300000002</v>
      </c>
      <c r="F134" s="624">
        <v>0.25125745598965699</v>
      </c>
      <c r="G134" s="623">
        <v>153755.39480750798</v>
      </c>
      <c r="H134" s="627">
        <v>1</v>
      </c>
      <c r="I134" s="612">
        <v>10068</v>
      </c>
      <c r="J134" s="627">
        <v>0.55706199249042609</v>
      </c>
      <c r="K134" s="631"/>
      <c r="L134" s="623">
        <v>167810.82982208632</v>
      </c>
      <c r="M134" s="625">
        <f t="shared" si="9"/>
        <v>1.0914142559496847</v>
      </c>
      <c r="N134" s="623">
        <v>72226.420201854649</v>
      </c>
      <c r="O134" s="631"/>
      <c r="Q134"/>
    </row>
    <row r="135" spans="2:17" ht="15" customHeight="1">
      <c r="B135" s="516"/>
      <c r="C135" s="515" t="s">
        <v>376</v>
      </c>
      <c r="D135" s="628">
        <f>SUM(D122:D134)</f>
        <v>2272127.8559571053</v>
      </c>
      <c r="E135" s="628">
        <f>SUM(E122:E134)</f>
        <v>127953.80396329463</v>
      </c>
      <c r="F135" s="629">
        <v>0.59937268386946907</v>
      </c>
      <c r="G135" s="628">
        <f>SUM(G122:G134)</f>
        <v>2346816.4409176065</v>
      </c>
      <c r="H135" s="629">
        <v>8.6804498908831712E-2</v>
      </c>
      <c r="I135" s="628">
        <v>205590</v>
      </c>
      <c r="J135" s="629">
        <v>0.27335763409880803</v>
      </c>
      <c r="K135" s="632"/>
      <c r="L135" s="628">
        <f>SUM(L122:L134)</f>
        <v>709836.56076601776</v>
      </c>
      <c r="M135" s="629">
        <f t="shared" si="9"/>
        <v>0.30246786599486719</v>
      </c>
      <c r="N135" s="628">
        <f>SUM(N122:N134)</f>
        <v>87389.681410999605</v>
      </c>
      <c r="O135" s="628">
        <v>-91164.787967742523</v>
      </c>
      <c r="Q135"/>
    </row>
    <row r="136" spans="2:17" ht="15" customHeight="1" thickBot="1">
      <c r="B136" s="112" t="s">
        <v>2</v>
      </c>
      <c r="C136" s="103"/>
      <c r="D136" s="104">
        <f>D135+D120+D105+D90</f>
        <v>28069242.679299656</v>
      </c>
      <c r="E136" s="104">
        <f>E135+E120+E105+E90</f>
        <v>3008668.9551272322</v>
      </c>
      <c r="F136" s="105" t="s">
        <v>626</v>
      </c>
      <c r="G136" s="104">
        <f>G135+G120+G105+G90</f>
        <v>29076765.631629616</v>
      </c>
      <c r="H136" s="105" t="s">
        <v>626</v>
      </c>
      <c r="I136" s="104">
        <f>I135+I120+I105+I90</f>
        <v>2336396</v>
      </c>
      <c r="J136" s="105" t="s">
        <v>626</v>
      </c>
      <c r="K136" s="200"/>
      <c r="L136" s="104">
        <f>L135+L120+L105+L90</f>
        <v>6250842.8120599575</v>
      </c>
      <c r="M136" s="106" t="s">
        <v>626</v>
      </c>
      <c r="N136" s="104">
        <f t="shared" ref="N136:O136" si="10">N135+N120+N105+N90</f>
        <v>431802.86019221292</v>
      </c>
      <c r="O136" s="104">
        <f t="shared" si="10"/>
        <v>-325456.05147327879</v>
      </c>
      <c r="Q136"/>
    </row>
    <row r="137" spans="2:17" ht="15" customHeight="1" thickTop="1">
      <c r="B137" s="109" t="s">
        <v>377</v>
      </c>
      <c r="C137" s="37"/>
      <c r="D137" s="37"/>
      <c r="E137" s="37"/>
      <c r="F137" s="37"/>
      <c r="G137" s="37"/>
      <c r="H137" s="37"/>
      <c r="I137" s="37"/>
      <c r="J137" s="37"/>
      <c r="K137" s="37"/>
      <c r="L137" s="37"/>
      <c r="M137" s="37"/>
      <c r="N137" s="37"/>
      <c r="O137" s="37"/>
    </row>
    <row r="139" spans="2:17" ht="15" customHeight="1">
      <c r="O139"/>
    </row>
    <row r="140" spans="2:17" ht="15" customHeight="1">
      <c r="N140"/>
      <c r="O140"/>
    </row>
  </sheetData>
  <mergeCells count="13">
    <mergeCell ref="B2:C2"/>
    <mergeCell ref="B76:B78"/>
    <mergeCell ref="B91:B93"/>
    <mergeCell ref="B106:B108"/>
    <mergeCell ref="B121:B123"/>
    <mergeCell ref="B3:G3"/>
    <mergeCell ref="C73:O73"/>
    <mergeCell ref="C7:O7"/>
    <mergeCell ref="B4:G4"/>
    <mergeCell ref="B10:B12"/>
    <mergeCell ref="B25:B27"/>
    <mergeCell ref="B40:B42"/>
    <mergeCell ref="B55:B57"/>
  </mergeCells>
  <hyperlinks>
    <hyperlink ref="Q7" location="Índice!A1" display="Back to the Index" xr:uid="{5F3F7EF4-FDAE-45D8-A8EA-2053BA56DDEB}"/>
  </hyperlinks>
  <pageMargins left="0.7" right="0.7" top="0.75" bottom="0.75" header="0.3" footer="0.3"/>
  <pageSetup paperSize="9" orientation="portrait" r:id="rId1"/>
  <ignoredErrors>
    <ignoredError sqref="M24:M58 M6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1005D"/>
  </sheetPr>
  <dimension ref="B2:I21"/>
  <sheetViews>
    <sheetView showGridLines="0" showZeros="0" zoomScaleNormal="100" workbookViewId="0">
      <selection activeCell="I6" sqref="I6"/>
    </sheetView>
  </sheetViews>
  <sheetFormatPr defaultRowHeight="15" customHeight="1"/>
  <cols>
    <col min="1" max="1" width="12.7109375" style="2" customWidth="1"/>
    <col min="2" max="2" width="45.5703125" style="2" customWidth="1"/>
    <col min="3" max="4" width="15.7109375" style="2" customWidth="1"/>
    <col min="5" max="5" width="5.7109375" style="2" customWidth="1"/>
    <col min="6" max="7" width="15.7109375" style="2" customWidth="1"/>
    <col min="8" max="8" width="9.140625" style="2"/>
    <col min="9" max="9" width="14.140625" style="2" customWidth="1"/>
    <col min="10" max="11" width="9.140625" style="2"/>
    <col min="12" max="13" width="10.28515625" style="2" customWidth="1"/>
    <col min="14" max="14" width="10.7109375" style="2" customWidth="1"/>
    <col min="15" max="16384" width="9.140625" style="2"/>
  </cols>
  <sheetData>
    <row r="2" spans="2:9" ht="15" customHeight="1">
      <c r="B2" s="542" t="s">
        <v>378</v>
      </c>
      <c r="C2" s="542"/>
      <c r="D2" s="579" t="s">
        <v>849</v>
      </c>
      <c r="E2" s="542"/>
      <c r="F2" s="542"/>
    </row>
    <row r="3" spans="2:9" ht="15" customHeight="1">
      <c r="B3" s="1056" t="s">
        <v>379</v>
      </c>
      <c r="C3" s="1056"/>
      <c r="D3" s="1056"/>
      <c r="E3" s="1056"/>
      <c r="F3" s="1056"/>
    </row>
    <row r="4" spans="2:9" ht="15" customHeight="1">
      <c r="B4" s="467" t="s">
        <v>0</v>
      </c>
      <c r="C4" s="467"/>
      <c r="G4" s="352"/>
    </row>
    <row r="5" spans="2:9" ht="15" customHeight="1">
      <c r="B5" s="459"/>
      <c r="C5" s="459"/>
      <c r="G5" s="444"/>
    </row>
    <row r="6" spans="2:9" ht="15" customHeight="1">
      <c r="B6" s="78"/>
      <c r="C6" s="1057" t="s">
        <v>1013</v>
      </c>
      <c r="D6" s="1057"/>
      <c r="E6" s="118"/>
      <c r="F6" s="1057" t="s">
        <v>863</v>
      </c>
      <c r="G6" s="1057"/>
      <c r="I6" s="740" t="s">
        <v>575</v>
      </c>
    </row>
    <row r="7" spans="2:9" ht="15" customHeight="1">
      <c r="B7" s="78"/>
      <c r="C7" s="448" t="s">
        <v>286</v>
      </c>
      <c r="D7" s="448" t="s">
        <v>287</v>
      </c>
      <c r="E7" s="118"/>
      <c r="F7" s="760" t="s">
        <v>286</v>
      </c>
      <c r="G7" s="760" t="s">
        <v>287</v>
      </c>
    </row>
    <row r="8" spans="2:9" s="5" customFormat="1" ht="30" customHeight="1">
      <c r="B8" s="46"/>
      <c r="C8" s="326" t="s">
        <v>380</v>
      </c>
      <c r="D8" s="326" t="s">
        <v>280</v>
      </c>
      <c r="F8" s="770" t="s">
        <v>380</v>
      </c>
      <c r="G8" s="770" t="s">
        <v>280</v>
      </c>
    </row>
    <row r="9" spans="2:9" ht="20.100000000000001" customHeight="1">
      <c r="B9" s="120" t="s">
        <v>381</v>
      </c>
      <c r="C9" s="1000">
        <v>20771452.433645099</v>
      </c>
      <c r="D9" s="1001">
        <v>1661716.194691608</v>
      </c>
      <c r="E9" s="118"/>
      <c r="F9" s="633">
        <v>20688573.122679755</v>
      </c>
      <c r="G9" s="634">
        <v>1655085.8498143805</v>
      </c>
    </row>
    <row r="10" spans="2:9" ht="20.100000000000001" customHeight="1">
      <c r="B10" s="91" t="s">
        <v>382</v>
      </c>
      <c r="C10" s="86">
        <v>299229.60905010358</v>
      </c>
      <c r="D10" s="86">
        <v>23938.368724008287</v>
      </c>
      <c r="E10" s="118"/>
      <c r="F10" s="86">
        <v>26286.087811963982</v>
      </c>
      <c r="G10" s="86">
        <v>2102.8870249571187</v>
      </c>
    </row>
    <row r="11" spans="2:9" ht="20.100000000000001" customHeight="1">
      <c r="B11" s="50" t="s">
        <v>383</v>
      </c>
      <c r="C11" s="86">
        <v>0</v>
      </c>
      <c r="D11" s="86">
        <v>0</v>
      </c>
      <c r="E11" s="118"/>
      <c r="F11" s="86">
        <v>0</v>
      </c>
      <c r="G11" s="86">
        <v>0</v>
      </c>
    </row>
    <row r="12" spans="2:9" ht="20.100000000000001" customHeight="1">
      <c r="B12" s="50" t="s">
        <v>384</v>
      </c>
      <c r="C12" s="86">
        <v>0</v>
      </c>
      <c r="D12" s="86">
        <v>0</v>
      </c>
      <c r="E12" s="118"/>
      <c r="F12" s="86">
        <v>0</v>
      </c>
      <c r="G12" s="86">
        <v>0</v>
      </c>
    </row>
    <row r="13" spans="2:9" ht="20.100000000000001" customHeight="1">
      <c r="B13" s="50" t="s">
        <v>385</v>
      </c>
      <c r="C13" s="86">
        <v>0</v>
      </c>
      <c r="D13" s="86">
        <v>0</v>
      </c>
      <c r="E13" s="118"/>
      <c r="F13" s="86">
        <v>0</v>
      </c>
      <c r="G13" s="86">
        <v>0</v>
      </c>
    </row>
    <row r="14" spans="2:9" ht="20.100000000000001" customHeight="1">
      <c r="B14" s="50" t="s">
        <v>386</v>
      </c>
      <c r="C14" s="86">
        <v>0</v>
      </c>
      <c r="D14" s="86">
        <v>0</v>
      </c>
      <c r="E14" s="118"/>
      <c r="F14" s="86">
        <v>0</v>
      </c>
      <c r="G14" s="86">
        <v>0</v>
      </c>
    </row>
    <row r="15" spans="2:9" ht="20.100000000000001" customHeight="1">
      <c r="B15" s="91" t="s">
        <v>387</v>
      </c>
      <c r="C15" s="86">
        <v>-19949.191920239358</v>
      </c>
      <c r="D15" s="86">
        <v>-1595.9353536191486</v>
      </c>
      <c r="E15" s="118"/>
      <c r="F15" s="86">
        <v>24584.910796671524</v>
      </c>
      <c r="G15" s="86">
        <v>1966.792863733722</v>
      </c>
    </row>
    <row r="16" spans="2:9" ht="20.100000000000001" customHeight="1">
      <c r="B16" s="50" t="s">
        <v>331</v>
      </c>
      <c r="C16" s="86">
        <v>16101.013958859021</v>
      </c>
      <c r="D16" s="86">
        <v>1288.0811167087218</v>
      </c>
      <c r="E16" s="118"/>
      <c r="F16" s="86">
        <v>32008.312356708804</v>
      </c>
      <c r="G16" s="86">
        <v>2560.6649885367042</v>
      </c>
    </row>
    <row r="17" spans="2:7" ht="20.100000000000001" customHeight="1" thickBot="1">
      <c r="B17" s="183" t="s">
        <v>388</v>
      </c>
      <c r="C17" s="635">
        <v>21066833.864733823</v>
      </c>
      <c r="D17" s="635">
        <v>1685346.7091787059</v>
      </c>
      <c r="E17" s="118"/>
      <c r="F17" s="635">
        <v>20771452.433645099</v>
      </c>
      <c r="G17" s="635">
        <v>1661716.194691608</v>
      </c>
    </row>
    <row r="18" spans="2:7" ht="12.75" thickTop="1">
      <c r="B18" s="1079"/>
      <c r="C18" s="1079"/>
      <c r="D18" s="1079"/>
    </row>
    <row r="20" spans="2:7" ht="15" customHeight="1">
      <c r="G20"/>
    </row>
    <row r="21" spans="2:7" ht="15" customHeight="1">
      <c r="G21"/>
    </row>
  </sheetData>
  <mergeCells count="4">
    <mergeCell ref="B18:D18"/>
    <mergeCell ref="F6:G6"/>
    <mergeCell ref="C6:D6"/>
    <mergeCell ref="B3:F3"/>
  </mergeCells>
  <hyperlinks>
    <hyperlink ref="I6" location="Índice!A1" display="Back to the Index" xr:uid="{B49AE0FA-37BD-4E47-8BC3-9EE9A0ABDAEF}"/>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1005D"/>
  </sheetPr>
  <dimension ref="B2:Q22"/>
  <sheetViews>
    <sheetView showZeros="0" zoomScaleNormal="100" workbookViewId="0">
      <selection activeCell="Q3" sqref="Q3:Q4"/>
    </sheetView>
  </sheetViews>
  <sheetFormatPr defaultRowHeight="15" customHeight="1"/>
  <cols>
    <col min="1" max="1" width="12.7109375" style="2" customWidth="1"/>
    <col min="2" max="2" width="49.85546875" style="2" customWidth="1"/>
    <col min="3" max="9" width="12.7109375" style="2" customWidth="1"/>
    <col min="10" max="10" width="8.7109375" style="2" customWidth="1"/>
    <col min="11" max="18" width="12.7109375" style="2" customWidth="1"/>
    <col min="19" max="20" width="10.28515625" style="2" customWidth="1"/>
    <col min="21" max="21" width="10.7109375" style="2" customWidth="1"/>
    <col min="22" max="16384" width="9.140625" style="2"/>
  </cols>
  <sheetData>
    <row r="2" spans="2:17" ht="15" customHeight="1">
      <c r="B2" s="548" t="s">
        <v>516</v>
      </c>
      <c r="C2" s="548"/>
      <c r="D2" s="579" t="s">
        <v>849</v>
      </c>
    </row>
    <row r="3" spans="2:17" ht="15" customHeight="1">
      <c r="B3" s="284" t="s">
        <v>517</v>
      </c>
      <c r="Q3" s="1083" t="s">
        <v>575</v>
      </c>
    </row>
    <row r="4" spans="2:17" ht="15" customHeight="1">
      <c r="B4" s="467" t="s">
        <v>0</v>
      </c>
      <c r="C4" s="467"/>
      <c r="I4" s="352"/>
      <c r="Q4" s="1084"/>
    </row>
    <row r="5" spans="2:17" ht="15" customHeight="1">
      <c r="B5" s="459"/>
      <c r="C5" s="459"/>
      <c r="I5" s="444"/>
    </row>
    <row r="6" spans="2:17" ht="15" customHeight="1">
      <c r="C6" s="1080" t="s">
        <v>1008</v>
      </c>
      <c r="D6" s="1080"/>
      <c r="E6" s="1080"/>
      <c r="F6" s="1080"/>
      <c r="G6" s="1080"/>
      <c r="H6" s="1080"/>
      <c r="I6" s="1080"/>
      <c r="K6" s="1080" t="s">
        <v>863</v>
      </c>
      <c r="L6" s="1080"/>
      <c r="M6" s="1080"/>
      <c r="N6" s="1080"/>
      <c r="O6" s="1080"/>
      <c r="P6" s="1080"/>
      <c r="Q6" s="1080"/>
    </row>
    <row r="7" spans="2:17" ht="15" customHeight="1">
      <c r="C7" s="447" t="s">
        <v>286</v>
      </c>
      <c r="D7" s="447" t="s">
        <v>287</v>
      </c>
      <c r="E7" s="447" t="s">
        <v>288</v>
      </c>
      <c r="F7" s="447" t="s">
        <v>289</v>
      </c>
      <c r="G7" s="447" t="s">
        <v>290</v>
      </c>
      <c r="H7" s="447" t="s">
        <v>291</v>
      </c>
      <c r="I7" s="447" t="s">
        <v>292</v>
      </c>
      <c r="K7" s="447" t="s">
        <v>286</v>
      </c>
      <c r="L7" s="447" t="s">
        <v>287</v>
      </c>
      <c r="M7" s="447" t="s">
        <v>288</v>
      </c>
      <c r="N7" s="447" t="s">
        <v>289</v>
      </c>
      <c r="O7" s="447" t="s">
        <v>290</v>
      </c>
      <c r="P7" s="447" t="s">
        <v>291</v>
      </c>
      <c r="Q7" s="447" t="s">
        <v>292</v>
      </c>
    </row>
    <row r="8" spans="2:17" ht="50.1" customHeight="1">
      <c r="B8" s="245"/>
      <c r="C8" s="245" t="s">
        <v>518</v>
      </c>
      <c r="D8" s="245" t="s">
        <v>519</v>
      </c>
      <c r="E8" s="245" t="s">
        <v>520</v>
      </c>
      <c r="F8" s="245" t="s">
        <v>521</v>
      </c>
      <c r="G8" s="245" t="s">
        <v>522</v>
      </c>
      <c r="H8" s="245" t="s">
        <v>398</v>
      </c>
      <c r="I8" s="182" t="s">
        <v>1</v>
      </c>
      <c r="K8" s="245" t="s">
        <v>518</v>
      </c>
      <c r="L8" s="245" t="s">
        <v>519</v>
      </c>
      <c r="M8" s="245" t="s">
        <v>520</v>
      </c>
      <c r="N8" s="245" t="s">
        <v>521</v>
      </c>
      <c r="O8" s="245" t="s">
        <v>522</v>
      </c>
      <c r="P8" s="245" t="s">
        <v>398</v>
      </c>
      <c r="Q8" s="770" t="s">
        <v>1</v>
      </c>
    </row>
    <row r="9" spans="2:17" ht="15" customHeight="1">
      <c r="B9" s="50" t="s">
        <v>523</v>
      </c>
      <c r="C9" s="986"/>
      <c r="D9" s="987">
        <v>299952.73105366383</v>
      </c>
      <c r="E9" s="987">
        <v>189674.54128334075</v>
      </c>
      <c r="F9" s="268"/>
      <c r="G9" s="268"/>
      <c r="H9" s="987">
        <v>451859.25406126201</v>
      </c>
      <c r="I9" s="987">
        <v>294678.89422711323</v>
      </c>
      <c r="J9" s="35"/>
      <c r="K9" s="101"/>
      <c r="L9" s="224">
        <v>323865.25113219523</v>
      </c>
      <c r="M9" s="224">
        <v>256078.4175943016</v>
      </c>
      <c r="N9" s="268"/>
      <c r="O9" s="268"/>
      <c r="P9" s="224">
        <v>584609.10922315763</v>
      </c>
      <c r="Q9" s="224">
        <v>404409.36595408246</v>
      </c>
    </row>
    <row r="10" spans="2:17" s="78" customFormat="1" ht="15" customHeight="1">
      <c r="B10" s="50" t="s">
        <v>524</v>
      </c>
      <c r="C10" s="52"/>
      <c r="D10" s="269"/>
      <c r="E10" s="270"/>
      <c r="F10" s="986"/>
      <c r="G10" s="271"/>
      <c r="H10" s="52"/>
      <c r="I10" s="52"/>
      <c r="J10" s="123"/>
      <c r="K10" s="52"/>
      <c r="L10" s="269"/>
      <c r="M10" s="270"/>
      <c r="N10" s="101"/>
      <c r="O10" s="271"/>
      <c r="P10" s="52"/>
      <c r="Q10" s="52"/>
    </row>
    <row r="11" spans="2:17" s="5" customFormat="1" ht="15" customHeight="1">
      <c r="B11" s="50" t="s">
        <v>525</v>
      </c>
      <c r="C11" s="270"/>
      <c r="D11" s="52"/>
      <c r="E11" s="986"/>
      <c r="F11" s="271"/>
      <c r="G11" s="52"/>
      <c r="H11" s="52"/>
      <c r="I11" s="52"/>
      <c r="K11" s="270"/>
      <c r="L11" s="52"/>
      <c r="M11" s="101"/>
      <c r="N11" s="271"/>
      <c r="O11" s="52"/>
      <c r="P11" s="52"/>
      <c r="Q11" s="52"/>
    </row>
    <row r="12" spans="2:17" ht="15" customHeight="1">
      <c r="B12" s="50" t="s">
        <v>526</v>
      </c>
      <c r="C12" s="986"/>
      <c r="D12" s="270"/>
      <c r="E12" s="986"/>
      <c r="F12" s="52"/>
      <c r="G12" s="52"/>
      <c r="H12" s="52"/>
      <c r="I12" s="52"/>
      <c r="K12" s="101"/>
      <c r="L12" s="270"/>
      <c r="M12" s="101"/>
      <c r="N12" s="52"/>
      <c r="O12" s="52"/>
      <c r="P12" s="52"/>
      <c r="Q12" s="52"/>
    </row>
    <row r="13" spans="2:17" ht="15" customHeight="1">
      <c r="B13" s="53" t="s">
        <v>527</v>
      </c>
      <c r="C13" s="986"/>
      <c r="D13" s="986"/>
      <c r="E13" s="986"/>
      <c r="F13" s="52"/>
      <c r="G13" s="52"/>
      <c r="H13" s="52"/>
      <c r="I13" s="52"/>
      <c r="K13" s="101"/>
      <c r="L13" s="101"/>
      <c r="M13" s="101"/>
      <c r="N13" s="52"/>
      <c r="O13" s="52"/>
      <c r="P13" s="52"/>
      <c r="Q13" s="52"/>
    </row>
    <row r="14" spans="2:17" ht="15" customHeight="1">
      <c r="B14" s="53" t="s">
        <v>627</v>
      </c>
      <c r="C14" s="986"/>
      <c r="D14" s="986"/>
      <c r="E14" s="986"/>
      <c r="F14" s="52"/>
      <c r="G14" s="52"/>
      <c r="H14" s="52"/>
      <c r="I14" s="52"/>
      <c r="K14" s="101"/>
      <c r="L14" s="101"/>
      <c r="M14" s="101"/>
      <c r="N14" s="52"/>
      <c r="O14" s="52"/>
      <c r="P14" s="52"/>
      <c r="Q14" s="52"/>
    </row>
    <row r="15" spans="2:17" ht="15" customHeight="1">
      <c r="B15" s="53" t="s">
        <v>528</v>
      </c>
      <c r="C15" s="986"/>
      <c r="D15" s="986"/>
      <c r="E15" s="986"/>
      <c r="F15" s="52"/>
      <c r="G15" s="52"/>
      <c r="H15" s="52"/>
      <c r="I15" s="52"/>
      <c r="K15" s="101"/>
      <c r="L15" s="101"/>
      <c r="M15" s="101"/>
      <c r="N15" s="52"/>
      <c r="O15" s="52"/>
      <c r="P15" s="52"/>
      <c r="Q15" s="52"/>
    </row>
    <row r="16" spans="2:17" ht="15" customHeight="1">
      <c r="B16" s="50" t="s">
        <v>529</v>
      </c>
      <c r="C16" s="986"/>
      <c r="D16" s="986"/>
      <c r="E16" s="986"/>
      <c r="F16" s="270"/>
      <c r="G16" s="270"/>
      <c r="H16" s="52"/>
      <c r="I16" s="52"/>
      <c r="K16" s="101"/>
      <c r="L16" s="101"/>
      <c r="M16" s="101"/>
      <c r="N16" s="270"/>
      <c r="O16" s="270"/>
      <c r="P16" s="52"/>
      <c r="Q16" s="52"/>
    </row>
    <row r="17" spans="2:17" ht="15" customHeight="1">
      <c r="B17" s="50" t="s">
        <v>530</v>
      </c>
      <c r="C17" s="986"/>
      <c r="D17" s="986"/>
      <c r="E17" s="986"/>
      <c r="F17" s="986"/>
      <c r="G17" s="986"/>
      <c r="H17" s="52"/>
      <c r="I17" s="52"/>
      <c r="K17" s="101"/>
      <c r="L17" s="101"/>
      <c r="M17" s="101"/>
      <c r="N17" s="101"/>
      <c r="O17" s="101"/>
      <c r="P17" s="52"/>
      <c r="Q17" s="52"/>
    </row>
    <row r="18" spans="2:17" ht="15" customHeight="1">
      <c r="B18" s="50" t="s">
        <v>531</v>
      </c>
      <c r="C18" s="986"/>
      <c r="D18" s="986"/>
      <c r="E18" s="986"/>
      <c r="F18" s="986"/>
      <c r="G18" s="986"/>
      <c r="H18" s="99"/>
      <c r="I18" s="99"/>
      <c r="K18" s="101"/>
      <c r="L18" s="101"/>
      <c r="M18" s="101"/>
      <c r="N18" s="101"/>
      <c r="O18" s="101"/>
      <c r="P18" s="99"/>
      <c r="Q18" s="99"/>
    </row>
    <row r="19" spans="2:17" ht="20.100000000000001" customHeight="1" thickBot="1">
      <c r="B19" s="486" t="s">
        <v>2</v>
      </c>
      <c r="C19" s="487"/>
      <c r="D19" s="487"/>
      <c r="E19" s="487"/>
      <c r="F19" s="487"/>
      <c r="G19" s="487"/>
      <c r="H19" s="272"/>
      <c r="I19" s="485">
        <v>294678.89422711323</v>
      </c>
      <c r="K19" s="487"/>
      <c r="L19" s="487"/>
      <c r="M19" s="487"/>
      <c r="N19" s="487"/>
      <c r="O19" s="487"/>
      <c r="P19" s="272"/>
      <c r="Q19" s="485">
        <v>404409.36595408246</v>
      </c>
    </row>
    <row r="20" spans="2:17" ht="15.95" customHeight="1" thickTop="1">
      <c r="B20" s="1081"/>
      <c r="C20" s="1081"/>
      <c r="D20" s="1081"/>
      <c r="E20" s="1081"/>
      <c r="F20" s="1081"/>
      <c r="G20" s="1081"/>
      <c r="H20" s="1082"/>
      <c r="I20" s="1082"/>
    </row>
    <row r="21" spans="2:17" ht="15.95" customHeight="1">
      <c r="B21" s="275"/>
      <c r="C21" s="275"/>
      <c r="D21" s="275"/>
      <c r="E21" s="275"/>
      <c r="F21" s="275"/>
      <c r="G21" s="275"/>
      <c r="H21" s="275"/>
      <c r="I21" s="352"/>
    </row>
    <row r="22" spans="2:17" ht="15" customHeight="1">
      <c r="I22"/>
    </row>
  </sheetData>
  <mergeCells count="4">
    <mergeCell ref="C6:I6"/>
    <mergeCell ref="K6:Q6"/>
    <mergeCell ref="B20:I20"/>
    <mergeCell ref="Q3:Q4"/>
  </mergeCells>
  <hyperlinks>
    <hyperlink ref="Q3" location="Índice!A1" display="Back to the Index" xr:uid="{C11FECDB-3410-4F89-8F53-9B63B19660BB}"/>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1005D"/>
  </sheetPr>
  <dimension ref="A1:I25"/>
  <sheetViews>
    <sheetView showGridLines="0" workbookViewId="0">
      <selection activeCell="I6" sqref="I6"/>
    </sheetView>
  </sheetViews>
  <sheetFormatPr defaultRowHeight="16.5"/>
  <cols>
    <col min="1" max="1" width="12.7109375" style="398" customWidth="1"/>
    <col min="2" max="2" width="60.7109375" style="398" customWidth="1"/>
    <col min="3" max="4" width="12.7109375" style="398" customWidth="1"/>
    <col min="5" max="5" width="5.7109375" style="398" customWidth="1"/>
    <col min="6" max="7" width="12.7109375" style="398" customWidth="1"/>
    <col min="8" max="8" width="9.140625" style="398"/>
    <col min="9" max="9" width="14.140625" style="398" customWidth="1"/>
    <col min="10" max="16384" width="9.140625" style="398"/>
  </cols>
  <sheetData>
    <row r="1" spans="1:9" ht="15" customHeight="1"/>
    <row r="2" spans="1:9" ht="15" customHeight="1">
      <c r="B2" s="401" t="s">
        <v>472</v>
      </c>
      <c r="C2" s="400"/>
      <c r="D2" s="579" t="s">
        <v>849</v>
      </c>
      <c r="E2" s="400"/>
      <c r="F2" s="400"/>
      <c r="G2" s="400"/>
    </row>
    <row r="3" spans="1:9" ht="15" customHeight="1">
      <c r="B3" s="401" t="s">
        <v>473</v>
      </c>
      <c r="C3" s="400"/>
      <c r="D3" s="400"/>
      <c r="E3" s="400"/>
      <c r="F3" s="400"/>
      <c r="G3" s="400"/>
    </row>
    <row r="4" spans="1:9" ht="15" customHeight="1">
      <c r="B4" s="467" t="s">
        <v>0</v>
      </c>
      <c r="C4" s="467"/>
      <c r="D4" s="400"/>
      <c r="E4" s="400"/>
      <c r="F4" s="400"/>
      <c r="G4" s="402"/>
    </row>
    <row r="5" spans="1:9" ht="15" customHeight="1">
      <c r="B5" s="459"/>
      <c r="C5" s="459"/>
      <c r="D5" s="400"/>
      <c r="E5" s="400"/>
      <c r="F5" s="400"/>
      <c r="G5" s="402"/>
    </row>
    <row r="6" spans="1:9" ht="15" customHeight="1">
      <c r="B6" s="400"/>
      <c r="C6" s="1066" t="s">
        <v>1008</v>
      </c>
      <c r="D6" s="1066"/>
      <c r="E6" s="142"/>
      <c r="F6" s="1066" t="s">
        <v>863</v>
      </c>
      <c r="G6" s="1066"/>
      <c r="I6" s="740" t="s">
        <v>575</v>
      </c>
    </row>
    <row r="7" spans="1:9" ht="15" customHeight="1">
      <c r="C7" s="448" t="s">
        <v>286</v>
      </c>
      <c r="D7" s="448" t="s">
        <v>287</v>
      </c>
      <c r="E7" s="449"/>
      <c r="F7" s="760" t="s">
        <v>286</v>
      </c>
      <c r="G7" s="760" t="s">
        <v>287</v>
      </c>
    </row>
    <row r="8" spans="1:9" ht="35.1" customHeight="1">
      <c r="B8" s="403"/>
      <c r="C8" s="404" t="s">
        <v>474</v>
      </c>
      <c r="D8" s="404" t="s">
        <v>1</v>
      </c>
      <c r="E8" s="405"/>
      <c r="F8" s="404" t="s">
        <v>474</v>
      </c>
      <c r="G8" s="404" t="s">
        <v>1</v>
      </c>
    </row>
    <row r="9" spans="1:9" ht="20.100000000000001" customHeight="1">
      <c r="B9" s="406" t="s">
        <v>475</v>
      </c>
      <c r="C9" s="988"/>
      <c r="D9" s="988"/>
      <c r="E9" s="400"/>
      <c r="F9" s="407"/>
      <c r="G9" s="407"/>
    </row>
    <row r="10" spans="1:9" ht="20.100000000000001" customHeight="1">
      <c r="B10" s="408" t="s">
        <v>476</v>
      </c>
      <c r="C10" s="452"/>
      <c r="D10" s="989"/>
      <c r="E10" s="400"/>
      <c r="F10" s="452"/>
      <c r="G10" s="409"/>
    </row>
    <row r="11" spans="1:9" ht="20.100000000000001" customHeight="1">
      <c r="B11" s="408" t="s">
        <v>477</v>
      </c>
      <c r="C11" s="453"/>
      <c r="D11" s="989"/>
      <c r="E11" s="400"/>
      <c r="F11" s="453"/>
      <c r="G11" s="409"/>
    </row>
    <row r="12" spans="1:9" ht="20.100000000000001" customHeight="1">
      <c r="B12" s="408" t="s">
        <v>478</v>
      </c>
      <c r="C12" s="990">
        <v>236008.49697000001</v>
      </c>
      <c r="D12" s="990">
        <v>95336.507750000004</v>
      </c>
      <c r="E12" s="400"/>
      <c r="F12" s="670">
        <v>374634.82818999997</v>
      </c>
      <c r="G12" s="670">
        <v>113884.2467</v>
      </c>
    </row>
    <row r="13" spans="1:9" ht="20.100000000000001" customHeight="1">
      <c r="B13" s="408" t="s">
        <v>479</v>
      </c>
      <c r="C13" s="990"/>
      <c r="D13" s="990"/>
      <c r="E13" s="400"/>
      <c r="F13" s="670"/>
      <c r="G13" s="670"/>
    </row>
    <row r="14" spans="1:9" ht="20.100000000000001" customHeight="1" thickBot="1">
      <c r="B14" s="410" t="s">
        <v>480</v>
      </c>
      <c r="C14" s="991">
        <f>+C12</f>
        <v>236008.49697000001</v>
      </c>
      <c r="D14" s="991">
        <f>+D12</f>
        <v>95336.507750000004</v>
      </c>
      <c r="E14" s="400"/>
      <c r="F14" s="671">
        <f>+F12</f>
        <v>374634.82818999997</v>
      </c>
      <c r="G14" s="671">
        <f>+G12</f>
        <v>113884.2467</v>
      </c>
    </row>
    <row r="15" spans="1:9" ht="17.25" thickTop="1">
      <c r="B15" s="411"/>
      <c r="C15" s="411"/>
      <c r="D15" s="411"/>
    </row>
    <row r="16" spans="1:9">
      <c r="A16" s="412"/>
      <c r="E16" s="412"/>
      <c r="G16"/>
    </row>
    <row r="17" spans="1:7">
      <c r="A17" s="412"/>
      <c r="E17" s="412"/>
      <c r="G17"/>
    </row>
    <row r="18" spans="1:7">
      <c r="A18" s="413"/>
      <c r="E18" s="413"/>
    </row>
    <row r="19" spans="1:7">
      <c r="A19" s="414"/>
      <c r="E19" s="415"/>
    </row>
    <row r="20" spans="1:7">
      <c r="A20" s="416"/>
      <c r="E20" s="416"/>
    </row>
    <row r="21" spans="1:7" ht="15" customHeight="1">
      <c r="A21" s="412"/>
      <c r="E21" s="412"/>
    </row>
    <row r="22" spans="1:7" ht="15" customHeight="1">
      <c r="A22" s="412"/>
      <c r="E22" s="412"/>
    </row>
    <row r="23" spans="1:7" ht="15" customHeight="1">
      <c r="A23" s="412"/>
      <c r="E23" s="412"/>
    </row>
    <row r="24" spans="1:7" ht="15" customHeight="1">
      <c r="A24" s="412"/>
      <c r="E24" s="412"/>
    </row>
    <row r="25" spans="1:7">
      <c r="A25" s="412"/>
      <c r="B25" s="412"/>
      <c r="C25" s="412"/>
      <c r="D25" s="412"/>
      <c r="E25" s="412"/>
    </row>
  </sheetData>
  <mergeCells count="2">
    <mergeCell ref="C6:D6"/>
    <mergeCell ref="F6:G6"/>
  </mergeCells>
  <hyperlinks>
    <hyperlink ref="I6" location="Índice!A1" display="Back to the Index" xr:uid="{433AF2B6-DC5A-455D-8179-0E6103BC961C}"/>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1005D"/>
  </sheetPr>
  <dimension ref="B1:I31"/>
  <sheetViews>
    <sheetView showGridLines="0" showZeros="0" workbookViewId="0">
      <selection activeCell="I6" sqref="I6"/>
    </sheetView>
  </sheetViews>
  <sheetFormatPr defaultRowHeight="16.5"/>
  <cols>
    <col min="1" max="1" width="12.7109375" style="177" customWidth="1"/>
    <col min="2" max="2" width="71.42578125" style="177" customWidth="1"/>
    <col min="3" max="4" width="14.7109375" style="177" customWidth="1"/>
    <col min="5" max="5" width="5.7109375" style="177" customWidth="1"/>
    <col min="6" max="7" width="14.7109375" style="177" customWidth="1"/>
    <col min="8" max="8" width="8.7109375" style="177" customWidth="1"/>
    <col min="9" max="9" width="17.5703125" style="177" customWidth="1"/>
    <col min="10" max="16384" width="9.140625" style="177"/>
  </cols>
  <sheetData>
    <row r="1" spans="2:9" ht="15" customHeight="1"/>
    <row r="2" spans="2:9" ht="15" customHeight="1">
      <c r="B2" s="401" t="s">
        <v>481</v>
      </c>
      <c r="C2" s="226"/>
      <c r="D2" s="579" t="s">
        <v>849</v>
      </c>
      <c r="E2" s="226"/>
      <c r="F2" s="226"/>
      <c r="G2" s="226"/>
    </row>
    <row r="3" spans="2:9" ht="15" customHeight="1">
      <c r="B3" s="401" t="s">
        <v>482</v>
      </c>
      <c r="C3" s="226"/>
      <c r="D3" s="226"/>
      <c r="E3" s="226"/>
      <c r="F3" s="226"/>
      <c r="G3" s="226"/>
    </row>
    <row r="4" spans="2:9" ht="15" customHeight="1">
      <c r="B4" s="467" t="s">
        <v>0</v>
      </c>
      <c r="C4" s="467"/>
      <c r="D4" s="226"/>
      <c r="E4" s="226"/>
      <c r="F4" s="226"/>
      <c r="G4" s="355"/>
    </row>
    <row r="5" spans="2:9" ht="15" customHeight="1">
      <c r="B5" s="459"/>
      <c r="C5" s="459"/>
      <c r="D5" s="226"/>
      <c r="E5" s="226"/>
      <c r="F5" s="226"/>
      <c r="G5" s="355"/>
    </row>
    <row r="6" spans="2:9" ht="15" customHeight="1">
      <c r="C6" s="1085" t="s">
        <v>1008</v>
      </c>
      <c r="D6" s="1085"/>
      <c r="E6" s="226"/>
      <c r="F6" s="1085" t="s">
        <v>863</v>
      </c>
      <c r="G6" s="1085"/>
      <c r="I6" s="740" t="s">
        <v>575</v>
      </c>
    </row>
    <row r="7" spans="2:9" s="454" customFormat="1" ht="15" customHeight="1">
      <c r="C7" s="448" t="s">
        <v>286</v>
      </c>
      <c r="D7" s="448" t="s">
        <v>287</v>
      </c>
      <c r="E7" s="455"/>
      <c r="F7" s="760" t="s">
        <v>286</v>
      </c>
      <c r="G7" s="760" t="s">
        <v>287</v>
      </c>
      <c r="I7"/>
    </row>
    <row r="8" spans="2:9" ht="17.25" thickBot="1">
      <c r="B8" s="356"/>
      <c r="C8" s="325" t="s">
        <v>398</v>
      </c>
      <c r="D8" s="325" t="s">
        <v>1</v>
      </c>
      <c r="E8" s="226"/>
      <c r="F8" s="769" t="s">
        <v>398</v>
      </c>
      <c r="G8" s="769" t="s">
        <v>1</v>
      </c>
      <c r="I8"/>
    </row>
    <row r="9" spans="2:9" ht="24.95" customHeight="1">
      <c r="B9" s="517" t="s">
        <v>483</v>
      </c>
      <c r="C9" s="518"/>
      <c r="D9" s="519"/>
      <c r="E9" s="226"/>
      <c r="F9" s="518"/>
      <c r="G9" s="519"/>
    </row>
    <row r="10" spans="2:9" ht="24.95" customHeight="1">
      <c r="B10" s="520" t="s">
        <v>484</v>
      </c>
      <c r="C10" s="521"/>
      <c r="D10" s="521"/>
      <c r="E10" s="226"/>
      <c r="F10" s="521"/>
      <c r="G10" s="521"/>
    </row>
    <row r="11" spans="2:9" ht="15" customHeight="1">
      <c r="B11" s="522" t="s">
        <v>485</v>
      </c>
      <c r="C11" s="523">
        <v>351971.81205314404</v>
      </c>
      <c r="D11" s="523">
        <v>7039.4362410629001</v>
      </c>
      <c r="E11" s="226"/>
      <c r="F11" s="523">
        <v>228191.55710821357</v>
      </c>
      <c r="G11" s="523">
        <v>4563.8311421642702</v>
      </c>
    </row>
    <row r="12" spans="2:9" ht="15" customHeight="1">
      <c r="B12" s="522" t="s">
        <v>486</v>
      </c>
      <c r="C12" s="524"/>
      <c r="D12" s="524"/>
      <c r="E12" s="226"/>
      <c r="F12" s="524"/>
      <c r="G12" s="524"/>
    </row>
    <row r="13" spans="2:9" ht="15" customHeight="1">
      <c r="B13" s="522" t="s">
        <v>487</v>
      </c>
      <c r="C13" s="524"/>
      <c r="D13" s="524"/>
      <c r="E13" s="226"/>
      <c r="F13" s="524"/>
      <c r="G13" s="524"/>
    </row>
    <row r="14" spans="2:9" ht="15" customHeight="1">
      <c r="B14" s="525" t="s">
        <v>488</v>
      </c>
      <c r="C14" s="521"/>
      <c r="D14" s="521"/>
      <c r="E14" s="226"/>
      <c r="F14" s="521"/>
      <c r="G14" s="521"/>
    </row>
    <row r="15" spans="2:9" ht="15" customHeight="1">
      <c r="B15" s="526" t="s">
        <v>489</v>
      </c>
      <c r="C15" s="992">
        <v>286367.84256000002</v>
      </c>
      <c r="D15" s="527"/>
      <c r="E15" s="226"/>
      <c r="F15" s="686">
        <v>310974.05165999994</v>
      </c>
      <c r="G15" s="527"/>
    </row>
    <row r="16" spans="2:9" ht="15" customHeight="1">
      <c r="B16" s="520" t="s">
        <v>490</v>
      </c>
      <c r="C16" s="521"/>
      <c r="D16" s="521"/>
      <c r="E16" s="226"/>
      <c r="F16" s="521"/>
      <c r="G16" s="521"/>
    </row>
    <row r="17" spans="2:7" ht="15" customHeight="1">
      <c r="B17" s="520" t="s">
        <v>491</v>
      </c>
      <c r="C17" s="521"/>
      <c r="D17" s="521"/>
      <c r="E17" s="226"/>
      <c r="F17" s="521"/>
      <c r="G17" s="521"/>
    </row>
    <row r="18" spans="2:7" ht="15" customHeight="1">
      <c r="B18" s="520" t="s">
        <v>492</v>
      </c>
      <c r="C18" s="521"/>
      <c r="D18" s="521"/>
      <c r="E18" s="226"/>
      <c r="F18" s="521"/>
      <c r="G18" s="521"/>
    </row>
    <row r="19" spans="2:7" ht="24.95" customHeight="1">
      <c r="B19" s="528" t="s">
        <v>493</v>
      </c>
      <c r="C19" s="529"/>
      <c r="D19" s="521"/>
      <c r="E19" s="226"/>
      <c r="F19" s="529"/>
      <c r="G19" s="521"/>
    </row>
    <row r="20" spans="2:7" ht="24.95" customHeight="1">
      <c r="B20" s="520" t="s">
        <v>494</v>
      </c>
      <c r="C20" s="521"/>
      <c r="D20" s="521"/>
      <c r="E20" s="226"/>
      <c r="F20" s="521"/>
      <c r="G20" s="521"/>
    </row>
    <row r="21" spans="2:7" ht="15" customHeight="1">
      <c r="B21" s="522" t="s">
        <v>485</v>
      </c>
      <c r="C21" s="523">
        <v>31539.959802217003</v>
      </c>
      <c r="D21" s="523">
        <v>15640.1162979073</v>
      </c>
      <c r="E21" s="226"/>
      <c r="F21" s="523">
        <v>15677.615711218074</v>
      </c>
      <c r="G21" s="523">
        <v>7566.2507918895544</v>
      </c>
    </row>
    <row r="22" spans="2:7" ht="15" customHeight="1">
      <c r="B22" s="522" t="s">
        <v>486</v>
      </c>
      <c r="C22" s="521"/>
      <c r="D22" s="521"/>
      <c r="E22" s="226"/>
      <c r="F22" s="521"/>
      <c r="G22" s="521"/>
    </row>
    <row r="23" spans="2:7" ht="15" customHeight="1">
      <c r="B23" s="522" t="s">
        <v>487</v>
      </c>
      <c r="C23" s="521"/>
      <c r="D23" s="521"/>
      <c r="E23" s="226"/>
      <c r="F23" s="521"/>
      <c r="G23" s="521"/>
    </row>
    <row r="24" spans="2:7" ht="15" customHeight="1">
      <c r="B24" s="525" t="s">
        <v>488</v>
      </c>
      <c r="C24" s="521"/>
      <c r="D24" s="521"/>
      <c r="E24" s="226"/>
      <c r="F24" s="521"/>
      <c r="G24" s="521"/>
    </row>
    <row r="25" spans="2:7" ht="15" customHeight="1">
      <c r="B25" s="520" t="s">
        <v>489</v>
      </c>
      <c r="C25" s="993">
        <v>225.01743885151103</v>
      </c>
      <c r="D25" s="529"/>
      <c r="E25" s="226"/>
      <c r="F25" s="687">
        <v>235.1945058563432</v>
      </c>
      <c r="G25" s="529"/>
    </row>
    <row r="26" spans="2:7" ht="15" customHeight="1">
      <c r="B26" s="520" t="s">
        <v>490</v>
      </c>
      <c r="C26" s="521"/>
      <c r="D26" s="521"/>
      <c r="E26" s="226"/>
      <c r="F26" s="521"/>
      <c r="G26" s="521"/>
    </row>
    <row r="27" spans="2:7" ht="15" customHeight="1">
      <c r="B27" s="520" t="s">
        <v>491</v>
      </c>
      <c r="C27" s="521"/>
      <c r="D27" s="521"/>
      <c r="E27" s="226"/>
      <c r="F27" s="521"/>
      <c r="G27" s="521"/>
    </row>
    <row r="28" spans="2:7" ht="15" customHeight="1" thickBot="1">
      <c r="B28" s="530" t="s">
        <v>495</v>
      </c>
      <c r="C28" s="531"/>
      <c r="D28" s="531"/>
      <c r="E28" s="226"/>
      <c r="F28" s="531"/>
      <c r="G28" s="531"/>
    </row>
    <row r="29" spans="2:7" ht="9" customHeight="1" thickTop="1">
      <c r="C29" s="176"/>
      <c r="D29" s="176"/>
      <c r="E29"/>
      <c r="F29" s="176"/>
      <c r="G29" s="176"/>
    </row>
    <row r="30" spans="2:7">
      <c r="B30" s="669" t="s">
        <v>980</v>
      </c>
    </row>
    <row r="31" spans="2:7">
      <c r="B31" s="178"/>
    </row>
  </sheetData>
  <mergeCells count="2">
    <mergeCell ref="F6:G6"/>
    <mergeCell ref="C6:D6"/>
  </mergeCells>
  <hyperlinks>
    <hyperlink ref="I6" location="Índice!A1" display="Back to the Index" xr:uid="{94114B4E-32F5-4B56-8EEF-5B5A0632F293}"/>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1005D"/>
  </sheetPr>
  <dimension ref="A1:S47"/>
  <sheetViews>
    <sheetView showZeros="0" zoomScaleNormal="100" workbookViewId="0">
      <selection activeCell="Q6" sqref="Q6"/>
    </sheetView>
  </sheetViews>
  <sheetFormatPr defaultRowHeight="12"/>
  <cols>
    <col min="1" max="1" width="12.7109375" style="2" customWidth="1"/>
    <col min="2" max="2" width="54.28515625" style="2" customWidth="1"/>
    <col min="3" max="15" width="10.7109375" style="2" customWidth="1"/>
    <col min="16" max="16" width="8.7109375" style="2" customWidth="1"/>
    <col min="17" max="17" width="18.7109375" style="6" customWidth="1"/>
    <col min="18" max="18" width="9.140625" style="2"/>
    <col min="19" max="19" width="32.7109375" style="2" customWidth="1"/>
    <col min="20" max="16384" width="9.140625" style="2"/>
  </cols>
  <sheetData>
    <row r="1" spans="2:19" ht="15" customHeight="1"/>
    <row r="2" spans="2:19" ht="15" customHeight="1">
      <c r="B2" s="548" t="s">
        <v>389</v>
      </c>
      <c r="C2" s="548"/>
      <c r="D2" s="579" t="s">
        <v>849</v>
      </c>
      <c r="E2" s="548"/>
    </row>
    <row r="3" spans="2:19" ht="15" customHeight="1">
      <c r="B3" s="1086" t="s">
        <v>390</v>
      </c>
      <c r="C3" s="1086"/>
      <c r="D3" s="1086"/>
      <c r="E3" s="1086"/>
    </row>
    <row r="4" spans="2:19" ht="15" customHeight="1">
      <c r="B4" s="467" t="s">
        <v>0</v>
      </c>
      <c r="C4" s="467"/>
    </row>
    <row r="5" spans="2:19" ht="15" customHeight="1">
      <c r="C5" s="284"/>
      <c r="D5" s="286"/>
      <c r="E5" s="286"/>
      <c r="F5" s="286"/>
      <c r="G5" s="286"/>
      <c r="H5" s="286"/>
      <c r="I5" s="286"/>
      <c r="J5" s="286"/>
      <c r="K5" s="286"/>
      <c r="L5" s="286"/>
      <c r="M5" s="285"/>
      <c r="N5" s="285"/>
      <c r="O5" s="355"/>
    </row>
    <row r="6" spans="2:19" ht="15" customHeight="1">
      <c r="C6" s="1080" t="s">
        <v>1008</v>
      </c>
      <c r="D6" s="1080"/>
      <c r="E6" s="1080"/>
      <c r="F6" s="1080"/>
      <c r="G6" s="1080"/>
      <c r="H6" s="1080"/>
      <c r="I6" s="1080"/>
      <c r="J6" s="1080"/>
      <c r="K6" s="1080"/>
      <c r="L6" s="1080"/>
      <c r="M6" s="1080"/>
      <c r="N6" s="1080"/>
      <c r="O6" s="1080"/>
      <c r="Q6" s="740" t="s">
        <v>575</v>
      </c>
    </row>
    <row r="7" spans="2:19" s="36" customFormat="1" ht="15" customHeight="1">
      <c r="B7" s="1069" t="s">
        <v>346</v>
      </c>
      <c r="C7" s="1063" t="s">
        <v>690</v>
      </c>
      <c r="D7" s="1063"/>
      <c r="E7" s="1063"/>
      <c r="F7" s="1063"/>
      <c r="G7" s="1063"/>
      <c r="H7" s="1063"/>
      <c r="I7" s="1063"/>
      <c r="J7" s="1063"/>
      <c r="K7" s="1063"/>
      <c r="L7" s="1063"/>
      <c r="M7" s="1063"/>
      <c r="N7" s="1063" t="s">
        <v>277</v>
      </c>
      <c r="O7" s="1063" t="s">
        <v>1</v>
      </c>
      <c r="Q7" s="6"/>
    </row>
    <row r="8" spans="2:19" s="36" customFormat="1" ht="15" customHeight="1">
      <c r="B8" s="1070"/>
      <c r="C8" s="94" t="s">
        <v>347</v>
      </c>
      <c r="D8" s="95">
        <v>0.02</v>
      </c>
      <c r="E8" s="95">
        <v>0.04</v>
      </c>
      <c r="F8" s="95">
        <v>0.1</v>
      </c>
      <c r="G8" s="95">
        <v>0.2</v>
      </c>
      <c r="H8" s="95">
        <v>0.5</v>
      </c>
      <c r="I8" s="95">
        <v>0.7</v>
      </c>
      <c r="J8" s="95">
        <v>0.75</v>
      </c>
      <c r="K8" s="95">
        <v>1</v>
      </c>
      <c r="L8" s="95">
        <v>1.5</v>
      </c>
      <c r="M8" s="95" t="s">
        <v>391</v>
      </c>
      <c r="N8" s="1059"/>
      <c r="O8" s="1059"/>
      <c r="Q8" s="6"/>
      <c r="S8" s="75"/>
    </row>
    <row r="9" spans="2:19" ht="15" customHeight="1">
      <c r="B9" s="91" t="s">
        <v>392</v>
      </c>
      <c r="C9" s="86">
        <v>7168.3601435199498</v>
      </c>
      <c r="D9" s="86"/>
      <c r="E9" s="86"/>
      <c r="F9" s="86"/>
      <c r="G9" s="86"/>
      <c r="H9" s="86"/>
      <c r="I9" s="86"/>
      <c r="J9" s="86"/>
      <c r="K9" s="86"/>
      <c r="L9" s="86"/>
      <c r="M9" s="86"/>
      <c r="N9" s="636">
        <f>SUM(C9:M9)</f>
        <v>7168.3601435199498</v>
      </c>
      <c r="O9" s="985">
        <v>0</v>
      </c>
      <c r="P9" s="79"/>
      <c r="S9" s="75"/>
    </row>
    <row r="10" spans="2:19" ht="15" customHeight="1">
      <c r="B10" s="50" t="s">
        <v>393</v>
      </c>
      <c r="C10" s="86"/>
      <c r="D10" s="86"/>
      <c r="E10" s="86"/>
      <c r="F10" s="86"/>
      <c r="G10" s="86"/>
      <c r="H10" s="86"/>
      <c r="I10" s="86"/>
      <c r="J10" s="86"/>
      <c r="K10" s="86"/>
      <c r="L10" s="86"/>
      <c r="M10" s="86"/>
      <c r="N10" s="636">
        <f t="shared" ref="N10:N17" si="0">SUM(C10:M10)</f>
        <v>0</v>
      </c>
      <c r="O10" s="985"/>
      <c r="P10" s="80"/>
      <c r="S10" s="75"/>
    </row>
    <row r="11" spans="2:19" ht="15" customHeight="1">
      <c r="B11" s="50" t="s">
        <v>394</v>
      </c>
      <c r="C11" s="86"/>
      <c r="D11" s="86"/>
      <c r="E11" s="86"/>
      <c r="F11" s="86"/>
      <c r="G11" s="86">
        <v>0.86201124293357423</v>
      </c>
      <c r="H11" s="86"/>
      <c r="I11" s="86"/>
      <c r="J11" s="86"/>
      <c r="K11" s="86"/>
      <c r="L11" s="86"/>
      <c r="M11" s="86"/>
      <c r="N11" s="636">
        <f t="shared" si="0"/>
        <v>0.86201124293357423</v>
      </c>
      <c r="O11" s="985">
        <v>0.1724022485867148</v>
      </c>
      <c r="P11" s="80"/>
      <c r="S11" s="75"/>
    </row>
    <row r="12" spans="2:19" ht="15" customHeight="1">
      <c r="B12" s="50" t="s">
        <v>395</v>
      </c>
      <c r="C12" s="86"/>
      <c r="D12" s="86"/>
      <c r="E12" s="86"/>
      <c r="F12" s="86"/>
      <c r="G12" s="86"/>
      <c r="H12" s="86"/>
      <c r="I12" s="86"/>
      <c r="J12" s="86"/>
      <c r="K12" s="86"/>
      <c r="L12" s="86"/>
      <c r="M12" s="86"/>
      <c r="N12" s="636">
        <f t="shared" si="0"/>
        <v>0</v>
      </c>
      <c r="O12" s="985"/>
      <c r="P12" s="79"/>
      <c r="S12" s="75"/>
    </row>
    <row r="13" spans="2:19" ht="15" customHeight="1">
      <c r="B13" s="50" t="s">
        <v>312</v>
      </c>
      <c r="C13" s="86"/>
      <c r="D13" s="86"/>
      <c r="E13" s="86"/>
      <c r="F13" s="86"/>
      <c r="G13" s="86"/>
      <c r="H13" s="86"/>
      <c r="I13" s="86"/>
      <c r="J13" s="86"/>
      <c r="K13" s="86"/>
      <c r="L13" s="86"/>
      <c r="M13" s="86"/>
      <c r="N13" s="636">
        <f t="shared" si="0"/>
        <v>0</v>
      </c>
      <c r="O13" s="985"/>
      <c r="P13" s="80"/>
      <c r="S13" s="75"/>
    </row>
    <row r="14" spans="2:19" ht="15" customHeight="1">
      <c r="B14" s="50" t="s">
        <v>303</v>
      </c>
      <c r="C14" s="86"/>
      <c r="D14" s="86">
        <v>351971.81205314386</v>
      </c>
      <c r="E14" s="86"/>
      <c r="F14" s="86"/>
      <c r="G14" s="86">
        <v>152346.54414635111</v>
      </c>
      <c r="H14" s="86">
        <v>86654.099131681316</v>
      </c>
      <c r="I14" s="86"/>
      <c r="J14" s="86"/>
      <c r="K14" s="86">
        <v>1530.1001904117061</v>
      </c>
      <c r="L14" s="86"/>
      <c r="M14" s="86"/>
      <c r="N14" s="636">
        <f t="shared" si="0"/>
        <v>592502.55552158796</v>
      </c>
      <c r="O14" s="985">
        <v>82365.894826585427</v>
      </c>
      <c r="P14" s="79"/>
      <c r="S14" s="75"/>
    </row>
    <row r="15" spans="2:19" ht="15" customHeight="1">
      <c r="B15" s="50" t="s">
        <v>304</v>
      </c>
      <c r="C15" s="86"/>
      <c r="D15" s="86"/>
      <c r="E15" s="86"/>
      <c r="F15" s="86"/>
      <c r="G15" s="86"/>
      <c r="H15" s="86"/>
      <c r="I15" s="86"/>
      <c r="J15" s="86"/>
      <c r="K15" s="86">
        <v>82349.099462435363</v>
      </c>
      <c r="L15" s="86"/>
      <c r="M15" s="86"/>
      <c r="N15" s="636">
        <f t="shared" si="0"/>
        <v>82349.099462435363</v>
      </c>
      <c r="O15" s="985">
        <v>80878.855385615563</v>
      </c>
      <c r="P15" s="78"/>
      <c r="S15" s="75"/>
    </row>
    <row r="16" spans="2:19" ht="15" customHeight="1">
      <c r="B16" s="50" t="s">
        <v>305</v>
      </c>
      <c r="C16" s="86"/>
      <c r="D16" s="86"/>
      <c r="E16" s="86"/>
      <c r="F16" s="86"/>
      <c r="G16" s="86"/>
      <c r="H16" s="86"/>
      <c r="I16" s="86"/>
      <c r="J16" s="86">
        <v>35.452364002627199</v>
      </c>
      <c r="K16" s="86"/>
      <c r="L16" s="86"/>
      <c r="M16" s="86"/>
      <c r="N16" s="636">
        <f t="shared" si="0"/>
        <v>35.452364002627199</v>
      </c>
      <c r="O16" s="985">
        <v>20.258367100201202</v>
      </c>
      <c r="P16" s="78"/>
      <c r="S16" s="75"/>
    </row>
    <row r="17" spans="1:19" s="6" customFormat="1" ht="15" customHeight="1">
      <c r="B17" s="50" t="s">
        <v>396</v>
      </c>
      <c r="C17" s="86"/>
      <c r="D17" s="86"/>
      <c r="E17" s="86"/>
      <c r="F17" s="86"/>
      <c r="G17" s="86"/>
      <c r="H17" s="86"/>
      <c r="I17" s="86"/>
      <c r="J17" s="86"/>
      <c r="K17" s="86"/>
      <c r="L17" s="86"/>
      <c r="M17" s="86"/>
      <c r="N17" s="636">
        <f t="shared" si="0"/>
        <v>0</v>
      </c>
      <c r="O17" s="985"/>
      <c r="P17" s="78"/>
      <c r="S17" s="75"/>
    </row>
    <row r="18" spans="1:19" s="6" customFormat="1" ht="15" customHeight="1">
      <c r="B18" s="50" t="s">
        <v>344</v>
      </c>
      <c r="C18" s="86"/>
      <c r="D18" s="86"/>
      <c r="E18" s="86"/>
      <c r="F18" s="86"/>
      <c r="G18" s="86"/>
      <c r="H18" s="86"/>
      <c r="I18" s="86"/>
      <c r="J18" s="86"/>
      <c r="K18" s="86"/>
      <c r="L18" s="86"/>
      <c r="M18" s="86"/>
      <c r="N18" s="636">
        <f>SUM(C18:M18)</f>
        <v>0</v>
      </c>
      <c r="O18" s="985"/>
      <c r="P18" s="78"/>
      <c r="S18" s="75"/>
    </row>
    <row r="19" spans="1:19" ht="20.100000000000001" customHeight="1" thickBot="1">
      <c r="B19" s="484" t="s">
        <v>2</v>
      </c>
      <c r="C19" s="621">
        <f>SUM(C9:C18)</f>
        <v>7168.3601435199498</v>
      </c>
      <c r="D19" s="621">
        <f t="shared" ref="D19:M19" si="1">SUM(D9:D18)</f>
        <v>351971.81205314386</v>
      </c>
      <c r="E19" s="621">
        <f t="shared" si="1"/>
        <v>0</v>
      </c>
      <c r="F19" s="621">
        <f t="shared" si="1"/>
        <v>0</v>
      </c>
      <c r="G19" s="621">
        <f t="shared" si="1"/>
        <v>152347.40615759403</v>
      </c>
      <c r="H19" s="621">
        <f t="shared" si="1"/>
        <v>86654.099131681316</v>
      </c>
      <c r="I19" s="621">
        <f t="shared" si="1"/>
        <v>0</v>
      </c>
      <c r="J19" s="621">
        <f t="shared" si="1"/>
        <v>35.452364002627199</v>
      </c>
      <c r="K19" s="621">
        <f t="shared" si="1"/>
        <v>83879.199652847063</v>
      </c>
      <c r="L19" s="621">
        <f t="shared" si="1"/>
        <v>0</v>
      </c>
      <c r="M19" s="621">
        <f t="shared" si="1"/>
        <v>0</v>
      </c>
      <c r="N19" s="621">
        <f>SUM(C19:M19)</f>
        <v>682056.32950278872</v>
      </c>
      <c r="O19" s="621">
        <f>SUM(O9:O18)</f>
        <v>163265.18098154978</v>
      </c>
      <c r="S19" s="75"/>
    </row>
    <row r="20" spans="1:19" s="28" customFormat="1" ht="15" customHeight="1" thickTop="1">
      <c r="B20" s="92"/>
      <c r="C20" s="92"/>
      <c r="D20" s="92"/>
      <c r="E20" s="92"/>
      <c r="F20" s="92"/>
      <c r="G20" s="92"/>
      <c r="H20" s="92"/>
      <c r="I20" s="92"/>
      <c r="J20" s="92"/>
      <c r="K20" s="92"/>
      <c r="L20" s="92"/>
      <c r="M20" s="92"/>
      <c r="N20" s="4"/>
      <c r="O20" s="4"/>
      <c r="Q20" s="111"/>
      <c r="S20" s="93"/>
    </row>
    <row r="21" spans="1:19" ht="15" customHeight="1">
      <c r="O21" s="355"/>
    </row>
    <row r="22" spans="1:19" ht="15" customHeight="1">
      <c r="C22" s="1080" t="s">
        <v>863</v>
      </c>
      <c r="D22" s="1080"/>
      <c r="E22" s="1080"/>
      <c r="F22" s="1080"/>
      <c r="G22" s="1080"/>
      <c r="H22" s="1080"/>
      <c r="I22" s="1080"/>
      <c r="J22" s="1080"/>
      <c r="K22" s="1080"/>
      <c r="L22" s="1080"/>
      <c r="M22" s="1080"/>
      <c r="N22" s="1080"/>
      <c r="O22" s="1080"/>
    </row>
    <row r="23" spans="1:19" ht="15" customHeight="1">
      <c r="B23" s="1069" t="s">
        <v>346</v>
      </c>
      <c r="C23" s="1063" t="s">
        <v>690</v>
      </c>
      <c r="D23" s="1063"/>
      <c r="E23" s="1063"/>
      <c r="F23" s="1063"/>
      <c r="G23" s="1063"/>
      <c r="H23" s="1063"/>
      <c r="I23" s="1063"/>
      <c r="J23" s="1063"/>
      <c r="K23" s="1063"/>
      <c r="L23" s="1063"/>
      <c r="M23" s="1063"/>
      <c r="N23" s="1063" t="s">
        <v>277</v>
      </c>
      <c r="O23" s="1063" t="s">
        <v>1</v>
      </c>
    </row>
    <row r="24" spans="1:19" ht="15" customHeight="1">
      <c r="B24" s="1070"/>
      <c r="C24" s="94" t="s">
        <v>347</v>
      </c>
      <c r="D24" s="95">
        <v>0.02</v>
      </c>
      <c r="E24" s="95">
        <v>0.04</v>
      </c>
      <c r="F24" s="95">
        <v>0.1</v>
      </c>
      <c r="G24" s="95">
        <v>0.2</v>
      </c>
      <c r="H24" s="95">
        <v>0.5</v>
      </c>
      <c r="I24" s="95">
        <v>0.7</v>
      </c>
      <c r="J24" s="95">
        <v>0.75</v>
      </c>
      <c r="K24" s="95">
        <v>1</v>
      </c>
      <c r="L24" s="95">
        <v>1.5</v>
      </c>
      <c r="M24" s="95" t="s">
        <v>391</v>
      </c>
      <c r="N24" s="1059"/>
      <c r="O24" s="1059"/>
    </row>
    <row r="25" spans="1:19" s="6" customFormat="1" ht="15" customHeight="1">
      <c r="A25" s="2"/>
      <c r="B25" s="91" t="s">
        <v>392</v>
      </c>
      <c r="C25" s="86">
        <v>8496.2867260938201</v>
      </c>
      <c r="D25" s="86"/>
      <c r="E25" s="86"/>
      <c r="F25" s="86"/>
      <c r="G25" s="86"/>
      <c r="H25" s="86"/>
      <c r="I25" s="86"/>
      <c r="J25" s="86"/>
      <c r="K25" s="86"/>
      <c r="L25" s="86"/>
      <c r="M25" s="86"/>
      <c r="N25" s="636">
        <f>SUM(C25:M25)</f>
        <v>8496.2867260938201</v>
      </c>
      <c r="O25" s="96"/>
      <c r="P25" s="2"/>
      <c r="R25" s="2"/>
      <c r="S25" s="2"/>
    </row>
    <row r="26" spans="1:19" s="6" customFormat="1" ht="15" customHeight="1">
      <c r="A26" s="2"/>
      <c r="B26" s="50" t="s">
        <v>393</v>
      </c>
      <c r="C26" s="86"/>
      <c r="D26" s="86"/>
      <c r="E26" s="86"/>
      <c r="F26" s="86"/>
      <c r="G26" s="86"/>
      <c r="H26" s="86"/>
      <c r="I26" s="86"/>
      <c r="J26" s="86"/>
      <c r="K26" s="86"/>
      <c r="L26" s="86"/>
      <c r="M26" s="86"/>
      <c r="N26" s="636">
        <f t="shared" ref="N26:N33" si="2">SUM(C26:M26)</f>
        <v>0</v>
      </c>
      <c r="O26" s="96"/>
      <c r="P26" s="2"/>
      <c r="R26" s="2"/>
      <c r="S26" s="2"/>
    </row>
    <row r="27" spans="1:19" s="6" customFormat="1" ht="15" customHeight="1">
      <c r="A27" s="2"/>
      <c r="B27" s="50" t="s">
        <v>394</v>
      </c>
      <c r="C27" s="86"/>
      <c r="D27" s="86"/>
      <c r="E27" s="86"/>
      <c r="F27" s="86"/>
      <c r="G27" s="86">
        <v>0.5254369717698939</v>
      </c>
      <c r="H27" s="86"/>
      <c r="I27" s="86"/>
      <c r="J27" s="86"/>
      <c r="K27" s="86"/>
      <c r="L27" s="86"/>
      <c r="M27" s="86"/>
      <c r="N27" s="636">
        <f t="shared" si="2"/>
        <v>0.5254369717698939</v>
      </c>
      <c r="O27" s="96">
        <v>0.105087394353979</v>
      </c>
      <c r="P27" s="2"/>
      <c r="R27" s="2"/>
      <c r="S27" s="2"/>
    </row>
    <row r="28" spans="1:19" s="6" customFormat="1" ht="15" customHeight="1">
      <c r="A28" s="2"/>
      <c r="B28" s="50" t="s">
        <v>395</v>
      </c>
      <c r="C28" s="86"/>
      <c r="D28" s="86"/>
      <c r="E28" s="86"/>
      <c r="F28" s="86"/>
      <c r="G28" s="86"/>
      <c r="H28" s="86"/>
      <c r="I28" s="86"/>
      <c r="J28" s="86"/>
      <c r="K28" s="86"/>
      <c r="L28" s="86"/>
      <c r="M28" s="86"/>
      <c r="N28" s="636">
        <f t="shared" si="2"/>
        <v>0</v>
      </c>
      <c r="O28" s="96"/>
      <c r="P28" s="2"/>
      <c r="R28" s="2"/>
      <c r="S28" s="2"/>
    </row>
    <row r="29" spans="1:19" s="6" customFormat="1" ht="15" customHeight="1">
      <c r="A29" s="2"/>
      <c r="B29" s="50" t="s">
        <v>312</v>
      </c>
      <c r="C29" s="86"/>
      <c r="D29" s="86"/>
      <c r="E29" s="86"/>
      <c r="F29" s="86"/>
      <c r="G29" s="86"/>
      <c r="H29" s="86"/>
      <c r="I29" s="86"/>
      <c r="J29" s="86"/>
      <c r="K29" s="86"/>
      <c r="L29" s="86"/>
      <c r="M29" s="86"/>
      <c r="N29" s="636">
        <f t="shared" si="2"/>
        <v>0</v>
      </c>
      <c r="O29" s="96"/>
      <c r="P29" s="2"/>
      <c r="R29" s="2"/>
      <c r="S29" s="2"/>
    </row>
    <row r="30" spans="1:19" s="6" customFormat="1" ht="15" customHeight="1">
      <c r="A30" s="2"/>
      <c r="B30" s="50" t="s">
        <v>303</v>
      </c>
      <c r="C30" s="86"/>
      <c r="D30" s="86"/>
      <c r="E30" s="86"/>
      <c r="F30" s="86"/>
      <c r="G30" s="86">
        <v>119432.82996977391</v>
      </c>
      <c r="H30" s="86">
        <v>149182.528709595</v>
      </c>
      <c r="I30" s="86"/>
      <c r="J30" s="86"/>
      <c r="K30" s="86">
        <v>1471.3347389763601</v>
      </c>
      <c r="L30" s="86"/>
      <c r="M30" s="86">
        <v>228191.55710821398</v>
      </c>
      <c r="N30" s="636">
        <f t="shared" si="2"/>
        <v>498278.25052655931</v>
      </c>
      <c r="O30" s="96">
        <v>104512.99622989263</v>
      </c>
      <c r="P30" s="2"/>
      <c r="R30" s="2"/>
      <c r="S30" s="2"/>
    </row>
    <row r="31" spans="1:19" s="6" customFormat="1" ht="15" customHeight="1">
      <c r="A31" s="2"/>
      <c r="B31" s="50" t="s">
        <v>304</v>
      </c>
      <c r="C31" s="86"/>
      <c r="D31" s="86"/>
      <c r="E31" s="86"/>
      <c r="F31" s="86"/>
      <c r="G31" s="86"/>
      <c r="H31" s="86"/>
      <c r="I31" s="86"/>
      <c r="J31" s="86"/>
      <c r="K31" s="86">
        <v>133110.83952044326</v>
      </c>
      <c r="L31" s="86"/>
      <c r="M31" s="86"/>
      <c r="N31" s="636">
        <f t="shared" si="2"/>
        <v>133110.83952044326</v>
      </c>
      <c r="O31" s="96">
        <v>132558.82260389827</v>
      </c>
      <c r="P31" s="2"/>
      <c r="R31" s="2"/>
      <c r="S31" s="2"/>
    </row>
    <row r="32" spans="1:19" s="6" customFormat="1" ht="15" customHeight="1">
      <c r="A32" s="2"/>
      <c r="B32" s="50" t="s">
        <v>305</v>
      </c>
      <c r="C32" s="86"/>
      <c r="D32" s="86"/>
      <c r="E32" s="86"/>
      <c r="F32" s="86"/>
      <c r="G32" s="86"/>
      <c r="H32" s="86"/>
      <c r="I32" s="86"/>
      <c r="J32" s="86">
        <v>11.980554249964699</v>
      </c>
      <c r="K32" s="86"/>
      <c r="L32" s="86"/>
      <c r="M32" s="86"/>
      <c r="N32" s="636">
        <f t="shared" si="2"/>
        <v>11.980554249964699</v>
      </c>
      <c r="O32" s="96">
        <v>6.8459882122860902</v>
      </c>
      <c r="P32" s="2"/>
      <c r="R32" s="2"/>
      <c r="S32" s="2"/>
    </row>
    <row r="33" spans="1:19" s="6" customFormat="1" ht="15" customHeight="1">
      <c r="A33" s="2"/>
      <c r="B33" s="50" t="s">
        <v>396</v>
      </c>
      <c r="C33" s="86"/>
      <c r="D33" s="86"/>
      <c r="E33" s="86"/>
      <c r="F33" s="86"/>
      <c r="G33" s="86"/>
      <c r="H33" s="86"/>
      <c r="I33" s="86"/>
      <c r="J33" s="86"/>
      <c r="K33" s="86"/>
      <c r="L33" s="86"/>
      <c r="M33" s="86"/>
      <c r="N33" s="636">
        <f t="shared" si="2"/>
        <v>0</v>
      </c>
      <c r="O33" s="96"/>
      <c r="P33" s="2"/>
      <c r="R33" s="2"/>
      <c r="S33" s="2"/>
    </row>
    <row r="34" spans="1:19" s="6" customFormat="1" ht="15" customHeight="1">
      <c r="A34" s="2"/>
      <c r="B34" s="50" t="s">
        <v>344</v>
      </c>
      <c r="C34" s="86"/>
      <c r="D34" s="86"/>
      <c r="E34" s="86"/>
      <c r="F34" s="86"/>
      <c r="G34" s="86"/>
      <c r="H34" s="86"/>
      <c r="I34" s="86"/>
      <c r="J34" s="86"/>
      <c r="K34" s="86"/>
      <c r="L34" s="86"/>
      <c r="M34" s="86"/>
      <c r="N34" s="636">
        <f>SUM(C34:M34)</f>
        <v>0</v>
      </c>
      <c r="O34" s="96"/>
      <c r="P34" s="2"/>
      <c r="R34" s="2"/>
      <c r="S34" s="2"/>
    </row>
    <row r="35" spans="1:19" s="6" customFormat="1" ht="20.100000000000001" customHeight="1" thickBot="1">
      <c r="A35" s="2"/>
      <c r="B35" s="484" t="s">
        <v>2</v>
      </c>
      <c r="C35" s="621">
        <f>SUM(C25:C34)</f>
        <v>8496.2867260938201</v>
      </c>
      <c r="D35" s="621">
        <f t="shared" ref="D35:M35" si="3">SUM(D25:D34)</f>
        <v>0</v>
      </c>
      <c r="E35" s="621">
        <f t="shared" si="3"/>
        <v>0</v>
      </c>
      <c r="F35" s="621">
        <f t="shared" si="3"/>
        <v>0</v>
      </c>
      <c r="G35" s="621">
        <f t="shared" si="3"/>
        <v>119433.35540674569</v>
      </c>
      <c r="H35" s="621">
        <f t="shared" si="3"/>
        <v>149182.528709595</v>
      </c>
      <c r="I35" s="621">
        <f t="shared" si="3"/>
        <v>0</v>
      </c>
      <c r="J35" s="621">
        <f t="shared" si="3"/>
        <v>11.980554249964699</v>
      </c>
      <c r="K35" s="621">
        <f t="shared" si="3"/>
        <v>134582.17425941961</v>
      </c>
      <c r="L35" s="621">
        <f t="shared" si="3"/>
        <v>0</v>
      </c>
      <c r="M35" s="621">
        <f t="shared" si="3"/>
        <v>228191.55710821398</v>
      </c>
      <c r="N35" s="621">
        <f>SUM(C35:M35)</f>
        <v>639897.88276431803</v>
      </c>
      <c r="O35" s="621">
        <f>SUM(O25:O34)</f>
        <v>237078.76990939755</v>
      </c>
      <c r="P35" s="2"/>
      <c r="R35" s="2"/>
      <c r="S35" s="2"/>
    </row>
    <row r="36" spans="1:19" s="6" customFormat="1" ht="12.75" thickTop="1">
      <c r="A36" s="2"/>
      <c r="B36" s="2"/>
      <c r="C36" s="2"/>
      <c r="D36" s="2"/>
      <c r="E36" s="2"/>
      <c r="F36" s="2"/>
      <c r="G36" s="2"/>
      <c r="H36" s="2"/>
      <c r="I36" s="2"/>
      <c r="J36" s="2"/>
      <c r="K36" s="2"/>
      <c r="L36" s="2"/>
      <c r="M36" s="2"/>
      <c r="N36" s="2"/>
      <c r="O36" s="2"/>
      <c r="P36" s="2"/>
      <c r="R36" s="2"/>
      <c r="S36" s="2"/>
    </row>
    <row r="37" spans="1:19" s="6" customFormat="1">
      <c r="A37" s="2"/>
      <c r="B37" s="2"/>
      <c r="C37" s="2"/>
      <c r="D37" s="2"/>
      <c r="E37" s="2"/>
      <c r="F37" s="2"/>
      <c r="G37" s="2"/>
      <c r="H37" s="2"/>
      <c r="I37" s="2"/>
      <c r="J37" s="2"/>
      <c r="K37" s="2"/>
      <c r="L37" s="2"/>
      <c r="M37" s="2"/>
      <c r="N37" s="2"/>
      <c r="O37" s="2"/>
      <c r="P37" s="2"/>
      <c r="R37" s="2"/>
      <c r="S37" s="2"/>
    </row>
    <row r="38" spans="1:19" s="6" customFormat="1">
      <c r="A38" s="2"/>
      <c r="B38" s="2"/>
      <c r="C38" s="2"/>
      <c r="D38" s="2"/>
      <c r="E38" s="2"/>
      <c r="F38" s="2"/>
      <c r="G38" s="2"/>
      <c r="H38" s="2"/>
      <c r="I38" s="2"/>
      <c r="J38" s="2"/>
      <c r="K38" s="2"/>
      <c r="L38" s="2"/>
      <c r="M38" s="2"/>
      <c r="N38" s="2"/>
      <c r="O38" s="2"/>
      <c r="P38" s="2"/>
      <c r="R38" s="2"/>
      <c r="S38" s="2"/>
    </row>
    <row r="39" spans="1:19" s="6" customFormat="1">
      <c r="A39" s="2"/>
      <c r="B39" s="2"/>
      <c r="C39" s="2"/>
      <c r="D39" s="2"/>
      <c r="E39" s="2"/>
      <c r="F39" s="2"/>
      <c r="G39" s="2"/>
      <c r="H39" s="2"/>
      <c r="I39" s="2"/>
      <c r="J39" s="2"/>
      <c r="K39" s="2"/>
      <c r="L39" s="2"/>
      <c r="M39" s="2"/>
      <c r="N39" s="2"/>
      <c r="O39" s="2"/>
      <c r="P39" s="2"/>
      <c r="R39" s="2"/>
      <c r="S39" s="2"/>
    </row>
    <row r="40" spans="1:19" s="6" customFormat="1">
      <c r="A40" s="2"/>
      <c r="B40" s="2"/>
      <c r="C40" s="2"/>
      <c r="D40" s="2"/>
      <c r="E40" s="2"/>
      <c r="F40" s="2"/>
      <c r="G40" s="2"/>
      <c r="H40" s="2"/>
      <c r="I40" s="2"/>
      <c r="J40" s="2"/>
      <c r="K40" s="2"/>
      <c r="L40" s="2"/>
      <c r="M40" s="2"/>
      <c r="N40" s="2"/>
      <c r="O40" s="2"/>
      <c r="P40" s="2"/>
      <c r="R40" s="2"/>
      <c r="S40" s="2"/>
    </row>
    <row r="41" spans="1:19" s="6" customFormat="1">
      <c r="A41" s="2"/>
      <c r="B41" s="2"/>
      <c r="C41" s="2"/>
      <c r="D41" s="2"/>
      <c r="E41" s="2"/>
      <c r="F41" s="2"/>
      <c r="G41" s="2"/>
      <c r="H41" s="2"/>
      <c r="I41" s="2"/>
      <c r="J41" s="2"/>
      <c r="K41" s="2"/>
      <c r="L41" s="2"/>
      <c r="M41" s="2"/>
      <c r="N41" s="2"/>
      <c r="O41" s="2"/>
      <c r="P41" s="2"/>
      <c r="R41" s="2"/>
      <c r="S41" s="2"/>
    </row>
    <row r="42" spans="1:19" s="6" customFormat="1">
      <c r="A42" s="2"/>
      <c r="B42" s="2"/>
      <c r="C42" s="2"/>
      <c r="D42" s="2"/>
      <c r="E42" s="2"/>
      <c r="F42" s="2"/>
      <c r="G42" s="2"/>
      <c r="H42" s="2"/>
      <c r="I42" s="2"/>
      <c r="J42" s="2"/>
      <c r="K42" s="2"/>
      <c r="L42" s="2"/>
      <c r="M42" s="2"/>
      <c r="N42" s="2"/>
      <c r="O42" s="2"/>
      <c r="P42" s="2"/>
      <c r="R42" s="2"/>
      <c r="S42" s="2"/>
    </row>
    <row r="43" spans="1:19" s="6" customFormat="1">
      <c r="A43" s="2"/>
      <c r="B43" s="2"/>
      <c r="C43" s="2"/>
      <c r="D43" s="2"/>
      <c r="E43" s="2"/>
      <c r="F43" s="2"/>
      <c r="G43" s="2"/>
      <c r="H43" s="2"/>
      <c r="I43" s="2"/>
      <c r="J43" s="2"/>
      <c r="K43" s="2"/>
      <c r="L43" s="2"/>
      <c r="M43" s="2"/>
      <c r="N43" s="2"/>
      <c r="O43" s="2"/>
      <c r="P43" s="2"/>
      <c r="R43" s="2"/>
      <c r="S43" s="2"/>
    </row>
    <row r="44" spans="1:19" s="6" customFormat="1">
      <c r="A44" s="2"/>
      <c r="B44" s="2"/>
      <c r="C44" s="2"/>
      <c r="D44" s="2"/>
      <c r="E44" s="2"/>
      <c r="F44" s="2"/>
      <c r="G44" s="2"/>
      <c r="H44" s="2"/>
      <c r="I44" s="2"/>
      <c r="J44" s="2"/>
      <c r="K44" s="2"/>
      <c r="L44" s="2"/>
      <c r="M44" s="2"/>
      <c r="N44" s="2"/>
      <c r="O44" s="2"/>
      <c r="P44" s="2"/>
      <c r="R44" s="2"/>
      <c r="S44" s="2"/>
    </row>
    <row r="45" spans="1:19" s="6" customFormat="1">
      <c r="A45" s="2"/>
      <c r="B45" s="2"/>
      <c r="C45" s="2"/>
      <c r="D45" s="2"/>
      <c r="E45" s="2"/>
      <c r="F45" s="2"/>
      <c r="G45" s="2"/>
      <c r="H45" s="2"/>
      <c r="I45" s="2"/>
      <c r="J45" s="2"/>
      <c r="K45" s="2"/>
      <c r="L45" s="2"/>
      <c r="M45" s="2"/>
      <c r="N45" s="2"/>
      <c r="O45" s="2"/>
      <c r="P45" s="2"/>
      <c r="R45" s="2"/>
      <c r="S45" s="2"/>
    </row>
    <row r="46" spans="1:19" s="6" customFormat="1">
      <c r="A46" s="2"/>
      <c r="B46" s="2"/>
      <c r="C46" s="2"/>
      <c r="D46" s="2"/>
      <c r="E46" s="2"/>
      <c r="F46" s="2"/>
      <c r="G46" s="2"/>
      <c r="H46" s="2"/>
      <c r="I46" s="2"/>
      <c r="J46" s="2"/>
      <c r="K46" s="2"/>
      <c r="L46" s="2"/>
      <c r="M46" s="2"/>
      <c r="N46" s="2"/>
      <c r="O46" s="2"/>
      <c r="P46" s="2"/>
      <c r="R46" s="2"/>
      <c r="S46" s="2"/>
    </row>
    <row r="47" spans="1:19" s="6" customFormat="1">
      <c r="A47" s="2"/>
      <c r="B47" s="2"/>
      <c r="C47" s="2"/>
      <c r="D47" s="2"/>
      <c r="E47" s="2"/>
      <c r="F47" s="2"/>
      <c r="G47" s="2"/>
      <c r="H47" s="2"/>
      <c r="I47" s="2"/>
      <c r="J47" s="2"/>
      <c r="K47" s="2"/>
      <c r="L47" s="2"/>
      <c r="M47" s="2"/>
      <c r="N47" s="2"/>
      <c r="O47" s="2"/>
      <c r="P47" s="2"/>
      <c r="R47" s="2"/>
      <c r="S47" s="2"/>
    </row>
  </sheetData>
  <mergeCells count="11">
    <mergeCell ref="C6:O6"/>
    <mergeCell ref="C22:O22"/>
    <mergeCell ref="B3:E3"/>
    <mergeCell ref="B23:B24"/>
    <mergeCell ref="C23:M23"/>
    <mergeCell ref="N23:N24"/>
    <mergeCell ref="O23:O24"/>
    <mergeCell ref="B7:B8"/>
    <mergeCell ref="C7:M7"/>
    <mergeCell ref="N7:N8"/>
    <mergeCell ref="O7:O8"/>
  </mergeCells>
  <hyperlinks>
    <hyperlink ref="Q6" location="Índice!A1" display="Back to the Index" xr:uid="{1EACD04A-C2FD-475C-BBB4-4B382C926822}"/>
  </hyperlinks>
  <pageMargins left="0.7" right="0.7" top="0.75" bottom="0.75" header="0.3" footer="0.3"/>
  <pageSetup paperSize="9" orientation="portrait" r:id="rId1"/>
  <ignoredErrors>
    <ignoredError sqref="C8" numberStoredAsText="1"/>
    <ignoredError sqref="C35 C23:O34" numberStoredAsText="1" formulaRange="1"/>
    <ignoredError sqref="C20:O22 D35:M35 C19:M19 O19 O35" formulaRange="1"/>
    <ignoredError sqref="N19 N35"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1005D"/>
  </sheetPr>
  <dimension ref="B1:K48"/>
  <sheetViews>
    <sheetView showGridLines="0" showZeros="0" zoomScaleNormal="100" workbookViewId="0">
      <selection activeCell="K5" sqref="K5"/>
    </sheetView>
  </sheetViews>
  <sheetFormatPr defaultColWidth="9.140625" defaultRowHeight="14.25" customHeight="1"/>
  <cols>
    <col min="1" max="1" width="12.7109375" style="43" customWidth="1"/>
    <col min="2" max="2" width="75.7109375" style="43" customWidth="1"/>
    <col min="3" max="3" width="15.7109375" style="43" customWidth="1"/>
    <col min="4" max="5" width="15.7109375" style="64" customWidth="1"/>
    <col min="6" max="6" width="15.7109375" style="43" customWidth="1"/>
    <col min="7" max="7" width="5.7109375" style="43" customWidth="1"/>
    <col min="8" max="9" width="15.7109375" style="43" customWidth="1"/>
    <col min="10" max="10" width="9.140625" style="43"/>
    <col min="11" max="11" width="16.28515625" style="43" customWidth="1"/>
    <col min="12" max="16384" width="9.140625" style="43"/>
  </cols>
  <sheetData>
    <row r="1" spans="2:11" ht="15" customHeight="1">
      <c r="B1" s="39"/>
      <c r="C1" s="39"/>
      <c r="D1" s="39"/>
      <c r="E1" s="420"/>
      <c r="F1" s="39"/>
    </row>
    <row r="2" spans="2:11" ht="15" customHeight="1">
      <c r="B2" s="278" t="s">
        <v>237</v>
      </c>
      <c r="D2" s="579" t="s">
        <v>849</v>
      </c>
      <c r="E2" s="280"/>
      <c r="F2" s="280"/>
    </row>
    <row r="3" spans="2:11" ht="15" customHeight="1">
      <c r="B3" s="279" t="s">
        <v>238</v>
      </c>
      <c r="C3" s="279"/>
      <c r="D3" s="279"/>
      <c r="E3" s="421"/>
      <c r="F3" s="279"/>
    </row>
    <row r="4" spans="2:11" ht="15" customHeight="1">
      <c r="B4" s="459" t="s">
        <v>0</v>
      </c>
      <c r="C4" s="441"/>
      <c r="D4" s="441"/>
      <c r="E4" s="441"/>
      <c r="F4" s="441"/>
    </row>
    <row r="5" spans="2:11" s="2" customFormat="1" ht="15" customHeight="1">
      <c r="B5" s="45"/>
      <c r="C5" s="457" t="s">
        <v>680</v>
      </c>
      <c r="D5" s="457" t="s">
        <v>681</v>
      </c>
      <c r="E5" s="463" t="s">
        <v>680</v>
      </c>
      <c r="F5" s="457" t="s">
        <v>681</v>
      </c>
      <c r="G5" s="78"/>
      <c r="H5" s="78"/>
      <c r="I5" s="291"/>
      <c r="K5" s="740" t="s">
        <v>575</v>
      </c>
    </row>
    <row r="6" spans="2:11" s="2" customFormat="1" ht="35.1" customHeight="1">
      <c r="B6" s="45"/>
      <c r="C6" s="1048" t="s">
        <v>1</v>
      </c>
      <c r="D6" s="1048"/>
      <c r="E6" s="1049" t="s">
        <v>572</v>
      </c>
      <c r="F6" s="1050"/>
      <c r="H6" s="460" t="s">
        <v>1</v>
      </c>
      <c r="I6" s="462" t="s">
        <v>572</v>
      </c>
    </row>
    <row r="7" spans="2:11" s="47" customFormat="1" ht="24.95" customHeight="1">
      <c r="B7" s="46"/>
      <c r="C7" s="461" t="s">
        <v>1006</v>
      </c>
      <c r="D7" s="282" t="s">
        <v>1007</v>
      </c>
      <c r="E7" s="461" t="s">
        <v>1006</v>
      </c>
      <c r="F7" s="282" t="s">
        <v>1007</v>
      </c>
      <c r="H7" s="282" t="s">
        <v>864</v>
      </c>
      <c r="I7" s="282" t="s">
        <v>864</v>
      </c>
    </row>
    <row r="8" spans="2:11" ht="15" customHeight="1">
      <c r="B8" s="201" t="s">
        <v>239</v>
      </c>
      <c r="C8" s="48">
        <f>SUM(C10:C13)</f>
        <v>37374801.897732139</v>
      </c>
      <c r="D8" s="49">
        <v>37128992.629640207</v>
      </c>
      <c r="E8" s="48">
        <f>C8*8%</f>
        <v>2989984.1518185711</v>
      </c>
      <c r="F8" s="49">
        <v>2970319.4103712165</v>
      </c>
      <c r="G8" s="983"/>
      <c r="H8" s="49">
        <v>36871769.729126267</v>
      </c>
      <c r="I8" s="49">
        <v>2949741.5783301014</v>
      </c>
    </row>
    <row r="9" spans="2:11" ht="15" customHeight="1">
      <c r="B9" s="50" t="s">
        <v>240</v>
      </c>
      <c r="C9" s="51"/>
      <c r="D9" s="52"/>
      <c r="E9" s="51"/>
      <c r="F9" s="52"/>
      <c r="G9" s="983"/>
      <c r="H9" s="52"/>
      <c r="I9" s="52"/>
    </row>
    <row r="10" spans="2:11" ht="15" customHeight="1">
      <c r="B10" s="53" t="s">
        <v>241</v>
      </c>
      <c r="C10" s="51">
        <v>12832990.053069999</v>
      </c>
      <c r="D10" s="52">
        <v>12790155.581979999</v>
      </c>
      <c r="E10" s="51">
        <f>C10*8%</f>
        <v>1026639.2042456</v>
      </c>
      <c r="F10" s="52">
        <v>1023212.4465583999</v>
      </c>
      <c r="G10" s="983"/>
      <c r="H10" s="52">
        <v>12934834.197520001</v>
      </c>
      <c r="I10" s="52">
        <v>1034786.7358016</v>
      </c>
    </row>
    <row r="11" spans="2:11" ht="15" customHeight="1">
      <c r="B11" s="53" t="s">
        <v>571</v>
      </c>
      <c r="C11" s="51"/>
      <c r="D11" s="52"/>
      <c r="E11" s="51"/>
      <c r="F11" s="52"/>
      <c r="G11" s="983"/>
      <c r="H11" s="52"/>
      <c r="I11" s="52"/>
    </row>
    <row r="12" spans="2:11" ht="15" customHeight="1">
      <c r="B12" s="53" t="s">
        <v>242</v>
      </c>
      <c r="C12" s="51">
        <v>24541811.844662137</v>
      </c>
      <c r="D12" s="52">
        <v>24338837.047660206</v>
      </c>
      <c r="E12" s="51">
        <f>C12*8%</f>
        <v>1963344.947572971</v>
      </c>
      <c r="F12" s="52">
        <v>1947106.9638128164</v>
      </c>
      <c r="G12" s="983"/>
      <c r="H12" s="52">
        <v>23936935.531606268</v>
      </c>
      <c r="I12" s="52">
        <v>1914954.8425285015</v>
      </c>
    </row>
    <row r="13" spans="2:11" ht="15" customHeight="1">
      <c r="B13" s="53" t="s">
        <v>243</v>
      </c>
      <c r="C13" s="51"/>
      <c r="D13" s="52"/>
      <c r="E13" s="51"/>
      <c r="F13" s="52"/>
      <c r="G13" s="983"/>
      <c r="H13" s="52"/>
      <c r="I13" s="52"/>
    </row>
    <row r="14" spans="2:11" ht="15" customHeight="1">
      <c r="B14" s="54" t="s">
        <v>244</v>
      </c>
      <c r="C14" s="55">
        <f>C16+C17+C18+C19+C20+C21</f>
        <v>413666.09832999995</v>
      </c>
      <c r="D14" s="56">
        <v>532852.82952999999</v>
      </c>
      <c r="E14" s="55">
        <f>C14*8%</f>
        <v>33093.287866399995</v>
      </c>
      <c r="F14" s="56">
        <v>42628.226362399997</v>
      </c>
      <c r="G14" s="983"/>
      <c r="H14" s="56">
        <v>522857.44379000005</v>
      </c>
      <c r="I14" s="56">
        <v>41828.595503200006</v>
      </c>
    </row>
    <row r="15" spans="2:11" ht="15" customHeight="1">
      <c r="B15" s="50" t="s">
        <v>240</v>
      </c>
      <c r="C15" s="51"/>
      <c r="D15" s="52"/>
      <c r="E15" s="51"/>
      <c r="F15" s="52"/>
      <c r="G15" s="983"/>
      <c r="H15" s="52"/>
      <c r="I15" s="52"/>
    </row>
    <row r="16" spans="2:11" ht="15" customHeight="1">
      <c r="B16" s="53" t="s">
        <v>245</v>
      </c>
      <c r="C16" s="51">
        <v>318329.59057999996</v>
      </c>
      <c r="D16" s="778">
        <v>415251.28977999999</v>
      </c>
      <c r="E16" s="51">
        <f>C16*8%</f>
        <v>25466.367246399997</v>
      </c>
      <c r="F16" s="778">
        <v>33220.103182400002</v>
      </c>
      <c r="G16" s="983"/>
      <c r="H16" s="778">
        <v>408973.19709000003</v>
      </c>
      <c r="I16" s="778">
        <v>32717.855767200002</v>
      </c>
    </row>
    <row r="17" spans="2:9" ht="15" customHeight="1">
      <c r="B17" s="53" t="s">
        <v>246</v>
      </c>
      <c r="C17" s="51"/>
      <c r="D17" s="52"/>
      <c r="E17" s="51"/>
      <c r="F17" s="52"/>
      <c r="G17" s="983"/>
      <c r="H17" s="52"/>
      <c r="I17" s="52"/>
    </row>
    <row r="18" spans="2:9" ht="15" customHeight="1">
      <c r="B18" s="53" t="s">
        <v>241</v>
      </c>
      <c r="C18" s="51"/>
      <c r="D18" s="778"/>
      <c r="E18" s="51"/>
      <c r="F18" s="778"/>
      <c r="G18" s="983"/>
      <c r="H18" s="778"/>
      <c r="I18" s="778"/>
    </row>
    <row r="19" spans="2:9" ht="15" customHeight="1">
      <c r="B19" s="53" t="s">
        <v>247</v>
      </c>
      <c r="C19" s="51"/>
      <c r="D19" s="52"/>
      <c r="E19" s="51"/>
      <c r="F19" s="52"/>
      <c r="G19" s="983"/>
      <c r="H19" s="52"/>
      <c r="I19" s="52"/>
    </row>
    <row r="20" spans="2:9" ht="15" customHeight="1">
      <c r="B20" s="53" t="s">
        <v>248</v>
      </c>
      <c r="C20" s="51"/>
      <c r="D20" s="52"/>
      <c r="E20" s="51"/>
      <c r="F20" s="52"/>
      <c r="G20" s="983"/>
      <c r="H20" s="52"/>
      <c r="I20" s="52"/>
    </row>
    <row r="21" spans="2:9" ht="15" customHeight="1">
      <c r="B21" s="53" t="s">
        <v>249</v>
      </c>
      <c r="C21" s="51">
        <v>95336.507750000004</v>
      </c>
      <c r="D21" s="52">
        <v>117601.53975</v>
      </c>
      <c r="E21" s="51">
        <f>C21*8%</f>
        <v>7626.9206200000008</v>
      </c>
      <c r="F21" s="52">
        <v>9408.1231800000005</v>
      </c>
      <c r="G21" s="983"/>
      <c r="H21" s="52">
        <v>113884.2467</v>
      </c>
      <c r="I21" s="52">
        <v>9110.7397360000014</v>
      </c>
    </row>
    <row r="22" spans="2:9" ht="15" customHeight="1">
      <c r="B22" s="54" t="s">
        <v>250</v>
      </c>
      <c r="C22" s="55"/>
      <c r="D22" s="56"/>
      <c r="E22" s="55"/>
      <c r="F22" s="56"/>
      <c r="G22" s="983"/>
      <c r="H22" s="56"/>
      <c r="I22" s="56"/>
    </row>
    <row r="23" spans="2:9" ht="15" customHeight="1">
      <c r="B23" s="54" t="s">
        <v>251</v>
      </c>
      <c r="C23" s="55">
        <f>C25+C26+C27+C28</f>
        <v>480057.46334865154</v>
      </c>
      <c r="D23" s="56">
        <v>543536.94733714662</v>
      </c>
      <c r="E23" s="55">
        <f>C23*8%</f>
        <v>38404.597067892122</v>
      </c>
      <c r="F23" s="56">
        <v>43482.955786971732</v>
      </c>
      <c r="G23" s="983"/>
      <c r="H23" s="56">
        <v>258665.5003091</v>
      </c>
      <c r="I23" s="56">
        <v>20693.240024727998</v>
      </c>
    </row>
    <row r="24" spans="2:9" ht="15" customHeight="1">
      <c r="B24" s="50" t="s">
        <v>240</v>
      </c>
      <c r="C24" s="51"/>
      <c r="D24" s="52"/>
      <c r="E24" s="51"/>
      <c r="F24" s="52"/>
      <c r="G24" s="983"/>
      <c r="H24" s="52"/>
      <c r="I24" s="52"/>
    </row>
    <row r="25" spans="2:9" ht="15" customHeight="1">
      <c r="B25" s="53" t="s">
        <v>252</v>
      </c>
      <c r="C25" s="51">
        <v>1256.25</v>
      </c>
      <c r="D25" s="52">
        <v>3297.4518499999999</v>
      </c>
      <c r="E25" s="51">
        <f t="shared" ref="E25:E26" si="0">C25*8%</f>
        <v>100.5</v>
      </c>
      <c r="F25" s="52">
        <v>263.79614800000002</v>
      </c>
      <c r="G25" s="983"/>
      <c r="H25" s="52">
        <v>1874.07656</v>
      </c>
      <c r="I25" s="52">
        <v>149.9261248</v>
      </c>
    </row>
    <row r="26" spans="2:9" ht="15" customHeight="1">
      <c r="B26" s="53" t="s">
        <v>253</v>
      </c>
      <c r="C26" s="51">
        <v>478801.21334865154</v>
      </c>
      <c r="D26" s="52">
        <v>540239.49548714666</v>
      </c>
      <c r="E26" s="51">
        <f t="shared" si="0"/>
        <v>38304.097067892122</v>
      </c>
      <c r="F26" s="52">
        <v>43219.159638971731</v>
      </c>
      <c r="G26" s="983"/>
      <c r="H26" s="52">
        <v>256791.42374910001</v>
      </c>
      <c r="I26" s="52">
        <v>20543.313899928002</v>
      </c>
    </row>
    <row r="27" spans="2:9" ht="15" customHeight="1">
      <c r="B27" s="53" t="s">
        <v>254</v>
      </c>
      <c r="C27" s="51"/>
      <c r="D27" s="52"/>
      <c r="E27" s="51"/>
      <c r="F27" s="52"/>
      <c r="G27" s="983"/>
      <c r="H27" s="52"/>
      <c r="I27" s="52"/>
    </row>
    <row r="28" spans="2:9" ht="15" customHeight="1">
      <c r="B28" s="53" t="s">
        <v>241</v>
      </c>
      <c r="C28" s="51"/>
      <c r="D28" s="52"/>
      <c r="E28" s="51"/>
      <c r="F28" s="52"/>
      <c r="G28" s="983"/>
      <c r="H28" s="52"/>
      <c r="I28" s="52"/>
    </row>
    <row r="29" spans="2:9" ht="15" customHeight="1">
      <c r="B29" s="54" t="s">
        <v>255</v>
      </c>
      <c r="C29" s="55">
        <f>C31+C32</f>
        <v>1830413.6239400001</v>
      </c>
      <c r="D29" s="56">
        <v>1289036.7647300002</v>
      </c>
      <c r="E29" s="55">
        <f>C29*8%</f>
        <v>146433.08991520002</v>
      </c>
      <c r="F29" s="56">
        <v>103122.94117840001</v>
      </c>
      <c r="G29" s="983"/>
      <c r="H29" s="56">
        <v>1301133.6126999999</v>
      </c>
      <c r="I29" s="56">
        <v>104090.689016</v>
      </c>
    </row>
    <row r="30" spans="2:9" ht="15" customHeight="1">
      <c r="B30" s="50" t="s">
        <v>240</v>
      </c>
      <c r="C30" s="51"/>
      <c r="D30" s="52"/>
      <c r="E30" s="51"/>
      <c r="F30" s="52"/>
      <c r="G30" s="983"/>
      <c r="H30" s="52"/>
      <c r="I30" s="52"/>
    </row>
    <row r="31" spans="2:9" ht="15" customHeight="1">
      <c r="B31" s="53" t="s">
        <v>241</v>
      </c>
      <c r="C31" s="51">
        <v>985743.91234000004</v>
      </c>
      <c r="D31" s="52">
        <v>343619.86891000002</v>
      </c>
      <c r="E31" s="51">
        <f t="shared" ref="E31:E32" si="1">C31*8%</f>
        <v>78859.512987200011</v>
      </c>
      <c r="F31" s="52">
        <v>27489.589512800001</v>
      </c>
      <c r="G31" s="983"/>
      <c r="H31" s="52">
        <v>433698.99413000001</v>
      </c>
      <c r="I31" s="52">
        <v>34695.919530400002</v>
      </c>
    </row>
    <row r="32" spans="2:9" ht="15" customHeight="1">
      <c r="B32" s="53" t="s">
        <v>256</v>
      </c>
      <c r="C32" s="51">
        <v>844669.71160000004</v>
      </c>
      <c r="D32" s="52">
        <v>945416.89582000009</v>
      </c>
      <c r="E32" s="51">
        <f t="shared" si="1"/>
        <v>67573.57692800001</v>
      </c>
      <c r="F32" s="52">
        <v>75633.351665600014</v>
      </c>
      <c r="G32" s="983"/>
      <c r="H32" s="52">
        <v>867434.61857000005</v>
      </c>
      <c r="I32" s="52">
        <v>69394.769485600002</v>
      </c>
    </row>
    <row r="33" spans="2:9" ht="15" customHeight="1">
      <c r="B33" s="54" t="s">
        <v>257</v>
      </c>
      <c r="C33" s="55"/>
      <c r="D33" s="56"/>
      <c r="E33" s="55"/>
      <c r="F33" s="56"/>
      <c r="G33" s="983"/>
      <c r="H33" s="56"/>
      <c r="I33" s="56"/>
    </row>
    <row r="34" spans="2:9" ht="15" customHeight="1">
      <c r="B34" s="54" t="s">
        <v>258</v>
      </c>
      <c r="C34" s="55">
        <f>C36+C37+C38</f>
        <v>4058071.7464099997</v>
      </c>
      <c r="D34" s="56">
        <v>4058071.7464099997</v>
      </c>
      <c r="E34" s="55">
        <f>C34*8%</f>
        <v>324645.73971279996</v>
      </c>
      <c r="F34" s="56">
        <v>324645.73971279996</v>
      </c>
      <c r="G34" s="983"/>
      <c r="H34" s="56">
        <v>4058071.7465599999</v>
      </c>
      <c r="I34" s="56">
        <v>324645.73972479999</v>
      </c>
    </row>
    <row r="35" spans="2:9" ht="15" customHeight="1">
      <c r="B35" s="50" t="s">
        <v>240</v>
      </c>
      <c r="C35" s="51"/>
      <c r="D35" s="52"/>
      <c r="E35" s="51"/>
      <c r="F35" s="52"/>
      <c r="G35" s="983"/>
      <c r="H35" s="52"/>
      <c r="I35" s="52"/>
    </row>
    <row r="36" spans="2:9" ht="15" customHeight="1">
      <c r="B36" s="53" t="s">
        <v>259</v>
      </c>
      <c r="C36" s="51"/>
      <c r="D36" s="52"/>
      <c r="E36" s="51"/>
      <c r="F36" s="52"/>
      <c r="G36" s="983"/>
      <c r="H36" s="52"/>
      <c r="I36" s="52"/>
    </row>
    <row r="37" spans="2:9" ht="15" customHeight="1">
      <c r="B37" s="53" t="s">
        <v>241</v>
      </c>
      <c r="C37" s="51">
        <v>4058071.7464099997</v>
      </c>
      <c r="D37" s="52">
        <v>4058071.7464099997</v>
      </c>
      <c r="E37" s="51">
        <f>C37*8%</f>
        <v>324645.73971279996</v>
      </c>
      <c r="F37" s="52">
        <v>324645.73971279996</v>
      </c>
      <c r="G37" s="983"/>
      <c r="H37" s="52">
        <v>4058071.7465599999</v>
      </c>
      <c r="I37" s="52">
        <v>324645.73972479999</v>
      </c>
    </row>
    <row r="38" spans="2:9" ht="15" customHeight="1">
      <c r="B38" s="53" t="s">
        <v>260</v>
      </c>
      <c r="C38" s="51"/>
      <c r="D38" s="52"/>
      <c r="E38" s="51"/>
      <c r="F38" s="52"/>
      <c r="G38" s="983"/>
      <c r="H38" s="52"/>
      <c r="I38" s="52"/>
    </row>
    <row r="39" spans="2:9" ht="15" customHeight="1">
      <c r="B39" s="54" t="s">
        <v>261</v>
      </c>
      <c r="C39" s="55">
        <v>2061095.9158778656</v>
      </c>
      <c r="D39" s="56">
        <v>1987788.1719497954</v>
      </c>
      <c r="E39" s="55">
        <f>C39*8%</f>
        <v>164887.67327022925</v>
      </c>
      <c r="F39" s="56">
        <v>159023.05375598365</v>
      </c>
      <c r="G39" s="983"/>
      <c r="H39" s="56">
        <v>1989116.4175437328</v>
      </c>
      <c r="I39" s="56">
        <v>159129.31340349861</v>
      </c>
    </row>
    <row r="40" spans="2:9" ht="15" customHeight="1">
      <c r="B40" s="54" t="s">
        <v>262</v>
      </c>
      <c r="C40" s="58"/>
      <c r="D40" s="59"/>
      <c r="E40" s="58"/>
      <c r="F40" s="59"/>
      <c r="G40" s="983"/>
      <c r="H40" s="59"/>
      <c r="I40" s="59"/>
    </row>
    <row r="41" spans="2:9" ht="15" customHeight="1" thickBot="1">
      <c r="B41" s="60" t="s">
        <v>2</v>
      </c>
      <c r="C41" s="61">
        <f>$C$8+$C$14+$C$22+$C$23+$C$29+$C$34+$C$39</f>
        <v>46218106.745638646</v>
      </c>
      <c r="D41" s="446">
        <v>45540279.089597143</v>
      </c>
      <c r="E41" s="61">
        <f>C41*8%</f>
        <v>3697448.5396510917</v>
      </c>
      <c r="F41" s="446">
        <v>3643222.3271677718</v>
      </c>
      <c r="G41" s="983"/>
      <c r="H41" s="446">
        <v>45001614.450029105</v>
      </c>
      <c r="I41" s="446">
        <v>3600129.1560023283</v>
      </c>
    </row>
    <row r="42" spans="2:9" ht="14.25" customHeight="1" thickTop="1">
      <c r="B42" s="62"/>
      <c r="C42" s="417"/>
      <c r="D42" s="417"/>
      <c r="E42" s="417"/>
      <c r="F42" s="417"/>
      <c r="H42" s="417"/>
      <c r="I42" s="417"/>
    </row>
    <row r="43" spans="2:9" ht="14.25" customHeight="1">
      <c r="C43" s="63"/>
      <c r="D43" s="63"/>
      <c r="E43" s="63"/>
      <c r="F43" s="63"/>
      <c r="H43" s="63"/>
      <c r="I43" s="63"/>
    </row>
    <row r="44" spans="2:9" ht="14.25" customHeight="1">
      <c r="H44" s="64"/>
    </row>
    <row r="45" spans="2:9" ht="14.25" customHeight="1">
      <c r="H45" s="64"/>
    </row>
    <row r="46" spans="2:9" ht="14.25" customHeight="1">
      <c r="H46" s="64"/>
    </row>
    <row r="47" spans="2:9" ht="14.25" customHeight="1">
      <c r="H47" s="64"/>
    </row>
    <row r="48" spans="2:9" ht="14.25" customHeight="1">
      <c r="H48" s="64"/>
    </row>
  </sheetData>
  <mergeCells count="2">
    <mergeCell ref="C6:D6"/>
    <mergeCell ref="E6:F6"/>
  </mergeCells>
  <hyperlinks>
    <hyperlink ref="K5" location="Índice!A1" display="Back to the Index" xr:uid="{C0A3697E-6727-4926-BB54-5CC1162C16EB}"/>
  </hyperlinks>
  <printOptions horizontalCentered="1"/>
  <pageMargins left="0.22" right="0.19" top="0.98425196850393704" bottom="0.82677165354330717" header="0.51181102362204722" footer="0.51181102362204722"/>
  <pageSetup paperSize="122" scale="73" orientation="portrait" r:id="rId1"/>
  <headerFooter alignWithMargins="0">
    <oddFooter>&amp;C&amp;F &amp;A&amp;R&amp;D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1005D"/>
  </sheetPr>
  <dimension ref="A2:R43"/>
  <sheetViews>
    <sheetView showGridLines="0" showZeros="0" zoomScaleNormal="100" workbookViewId="0"/>
  </sheetViews>
  <sheetFormatPr defaultRowHeight="15" customHeight="1"/>
  <cols>
    <col min="1" max="1" width="12.7109375" style="2" customWidth="1"/>
    <col min="2" max="3" width="15.7109375" style="2" customWidth="1"/>
    <col min="4" max="10" width="14.7109375" style="2" customWidth="1"/>
    <col min="11" max="11" width="8.7109375" style="2" customWidth="1"/>
    <col min="12" max="18" width="14.7109375" style="2" customWidth="1"/>
    <col min="19" max="16384" width="9.140625" style="2"/>
  </cols>
  <sheetData>
    <row r="2" spans="2:18" ht="15" customHeight="1">
      <c r="B2" s="1086" t="s">
        <v>574</v>
      </c>
      <c r="C2" s="1086"/>
      <c r="D2" s="579" t="s">
        <v>849</v>
      </c>
      <c r="E2" s="548"/>
    </row>
    <row r="3" spans="2:18" ht="15" customHeight="1">
      <c r="B3" s="1086" t="s">
        <v>397</v>
      </c>
      <c r="C3" s="1086"/>
      <c r="D3" s="1086"/>
      <c r="E3" s="1086"/>
    </row>
    <row r="4" spans="2:18" ht="15" customHeight="1">
      <c r="B4" s="1086" t="s">
        <v>695</v>
      </c>
      <c r="C4" s="1086"/>
      <c r="D4" s="1086"/>
      <c r="E4" s="1086"/>
      <c r="R4"/>
    </row>
    <row r="5" spans="2:18" ht="15" customHeight="1">
      <c r="B5" s="467" t="s">
        <v>0</v>
      </c>
      <c r="C5" s="467"/>
      <c r="J5" s="352"/>
      <c r="R5" s="740" t="s">
        <v>575</v>
      </c>
    </row>
    <row r="6" spans="2:18" ht="15" customHeight="1">
      <c r="B6" s="459"/>
      <c r="C6" s="459"/>
      <c r="J6" s="444"/>
    </row>
    <row r="7" spans="2:18" ht="15" customHeight="1">
      <c r="D7" s="1057" t="s">
        <v>1008</v>
      </c>
      <c r="E7" s="1057"/>
      <c r="F7" s="1057"/>
      <c r="G7" s="1057"/>
      <c r="H7" s="1057"/>
      <c r="I7" s="1057"/>
      <c r="J7" s="1057"/>
      <c r="L7" s="1057" t="s">
        <v>863</v>
      </c>
      <c r="M7" s="1057"/>
      <c r="N7" s="1057"/>
      <c r="O7" s="1057"/>
      <c r="P7" s="1057"/>
      <c r="Q7" s="1057"/>
      <c r="R7" s="1057"/>
    </row>
    <row r="8" spans="2:18" ht="15" customHeight="1">
      <c r="D8" s="447" t="s">
        <v>286</v>
      </c>
      <c r="E8" s="447" t="s">
        <v>287</v>
      </c>
      <c r="F8" s="447" t="s">
        <v>288</v>
      </c>
      <c r="G8" s="447" t="s">
        <v>289</v>
      </c>
      <c r="H8" s="447" t="s">
        <v>290</v>
      </c>
      <c r="I8" s="447" t="s">
        <v>291</v>
      </c>
      <c r="J8" s="447" t="s">
        <v>292</v>
      </c>
      <c r="L8" s="447" t="s">
        <v>286</v>
      </c>
      <c r="M8" s="447" t="s">
        <v>287</v>
      </c>
      <c r="N8" s="447" t="s">
        <v>288</v>
      </c>
      <c r="O8" s="447" t="s">
        <v>289</v>
      </c>
      <c r="P8" s="447" t="s">
        <v>290</v>
      </c>
      <c r="Q8" s="447" t="s">
        <v>291</v>
      </c>
      <c r="R8" s="447" t="s">
        <v>292</v>
      </c>
    </row>
    <row r="9" spans="2:18" ht="24.95" customHeight="1">
      <c r="B9" s="353"/>
      <c r="C9" s="319" t="s">
        <v>351</v>
      </c>
      <c r="D9" s="319" t="s">
        <v>398</v>
      </c>
      <c r="E9" s="319" t="s">
        <v>399</v>
      </c>
      <c r="F9" s="319" t="s">
        <v>356</v>
      </c>
      <c r="G9" s="319" t="s">
        <v>357</v>
      </c>
      <c r="H9" s="319" t="s">
        <v>400</v>
      </c>
      <c r="I9" s="319" t="s">
        <v>1</v>
      </c>
      <c r="J9" s="319" t="s">
        <v>343</v>
      </c>
      <c r="L9" s="761" t="s">
        <v>398</v>
      </c>
      <c r="M9" s="761" t="s">
        <v>399</v>
      </c>
      <c r="N9" s="761" t="s">
        <v>356</v>
      </c>
      <c r="O9" s="761" t="s">
        <v>357</v>
      </c>
      <c r="P9" s="761" t="s">
        <v>400</v>
      </c>
      <c r="Q9" s="761" t="s">
        <v>1</v>
      </c>
      <c r="R9" s="761" t="s">
        <v>343</v>
      </c>
    </row>
    <row r="10" spans="2:18" s="75" customFormat="1" ht="15" customHeight="1">
      <c r="B10" s="97" t="s">
        <v>361</v>
      </c>
      <c r="C10" s="98" t="s">
        <v>362</v>
      </c>
      <c r="D10" s="623"/>
      <c r="E10" s="623"/>
      <c r="F10" s="623"/>
      <c r="G10" s="623"/>
      <c r="H10" s="623"/>
      <c r="I10" s="626"/>
      <c r="J10" s="625"/>
      <c r="L10" s="623"/>
      <c r="M10" s="623"/>
      <c r="N10" s="623"/>
      <c r="O10" s="623"/>
      <c r="P10" s="623"/>
      <c r="Q10" s="626"/>
      <c r="R10" s="625"/>
    </row>
    <row r="11" spans="2:18" s="75" customFormat="1" ht="15" customHeight="1">
      <c r="B11" s="100"/>
      <c r="C11" s="98" t="s">
        <v>363</v>
      </c>
      <c r="D11" s="612"/>
      <c r="E11" s="612"/>
      <c r="F11" s="612"/>
      <c r="G11" s="612"/>
      <c r="H11" s="612"/>
      <c r="I11" s="612"/>
      <c r="J11" s="616"/>
      <c r="L11" s="612"/>
      <c r="M11" s="612"/>
      <c r="N11" s="612"/>
      <c r="O11" s="612"/>
      <c r="P11" s="612"/>
      <c r="Q11" s="612"/>
      <c r="R11" s="616"/>
    </row>
    <row r="12" spans="2:18" s="36" customFormat="1" ht="15" customHeight="1">
      <c r="B12" s="100"/>
      <c r="C12" s="98" t="s">
        <v>364</v>
      </c>
      <c r="D12" s="612">
        <v>0</v>
      </c>
      <c r="E12" s="627"/>
      <c r="F12" s="612"/>
      <c r="G12" s="627"/>
      <c r="H12" s="612"/>
      <c r="I12" s="612"/>
      <c r="J12" s="616"/>
      <c r="L12" s="612">
        <v>54.6034343451254</v>
      </c>
      <c r="M12" s="627">
        <v>1E-3</v>
      </c>
      <c r="N12" s="612">
        <v>1</v>
      </c>
      <c r="O12" s="627">
        <v>0.42260000000000014</v>
      </c>
      <c r="P12" s="612">
        <v>365.25000000000085</v>
      </c>
      <c r="Q12" s="612">
        <v>10.1481682950288</v>
      </c>
      <c r="R12" s="616">
        <f>Q12/L12</f>
        <v>0.18585219806663597</v>
      </c>
    </row>
    <row r="13" spans="2:18" ht="15" customHeight="1">
      <c r="B13" s="100"/>
      <c r="C13" s="98" t="s">
        <v>365</v>
      </c>
      <c r="D13" s="612">
        <v>311.45266029330401</v>
      </c>
      <c r="E13" s="627">
        <v>2E-3</v>
      </c>
      <c r="F13" s="612">
        <v>2</v>
      </c>
      <c r="G13" s="627">
        <v>0.42259999999999909</v>
      </c>
      <c r="H13" s="612">
        <v>1379.0058534864145</v>
      </c>
      <c r="I13" s="612">
        <v>172.653426093522</v>
      </c>
      <c r="J13" s="616">
        <f t="shared" ref="J13:J24" si="0">I13/D13</f>
        <v>0.55434885651941213</v>
      </c>
      <c r="L13" s="612">
        <v>157.62831916553998</v>
      </c>
      <c r="M13" s="627">
        <v>2E-3</v>
      </c>
      <c r="N13" s="612">
        <v>3</v>
      </c>
      <c r="O13" s="627">
        <v>0.42259999999999998</v>
      </c>
      <c r="P13" s="612">
        <v>365.24999999999943</v>
      </c>
      <c r="Q13" s="612">
        <v>47.113758352736305</v>
      </c>
      <c r="R13" s="616">
        <f t="shared" ref="R13:R19" si="1">Q13/L13</f>
        <v>0.2988914593656094</v>
      </c>
    </row>
    <row r="14" spans="2:18" ht="15" customHeight="1">
      <c r="B14" s="100"/>
      <c r="C14" s="98" t="s">
        <v>366</v>
      </c>
      <c r="D14" s="612"/>
      <c r="E14" s="627"/>
      <c r="F14" s="612"/>
      <c r="G14" s="627"/>
      <c r="H14" s="612"/>
      <c r="I14" s="612"/>
      <c r="J14" s="616"/>
      <c r="L14" s="612">
        <v>32.879248447546296</v>
      </c>
      <c r="M14" s="627">
        <v>3.999999999999994E-3</v>
      </c>
      <c r="N14" s="612">
        <v>1</v>
      </c>
      <c r="O14" s="627">
        <v>0.42260000000000103</v>
      </c>
      <c r="P14" s="612">
        <v>365.25000000000045</v>
      </c>
      <c r="Q14" s="612">
        <v>15.070359387155701</v>
      </c>
      <c r="R14" s="616">
        <f t="shared" si="1"/>
        <v>0.45835474041318508</v>
      </c>
    </row>
    <row r="15" spans="2:18" ht="15" customHeight="1">
      <c r="B15" s="100"/>
      <c r="C15" s="98" t="s">
        <v>367</v>
      </c>
      <c r="D15" s="612">
        <v>133.588636060026</v>
      </c>
      <c r="E15" s="627">
        <v>6.9999999999999923E-3</v>
      </c>
      <c r="F15" s="612">
        <v>3</v>
      </c>
      <c r="G15" s="627">
        <v>0.42259999999999931</v>
      </c>
      <c r="H15" s="612">
        <v>365.2499999999992</v>
      </c>
      <c r="I15" s="612">
        <v>82.586018439777504</v>
      </c>
      <c r="J15" s="616">
        <f t="shared" si="0"/>
        <v>0.6182114053673603</v>
      </c>
      <c r="L15" s="612">
        <v>526.78887516392297</v>
      </c>
      <c r="M15" s="627">
        <v>6.9999999999999975E-3</v>
      </c>
      <c r="N15" s="612">
        <v>4</v>
      </c>
      <c r="O15" s="627">
        <v>0.42260000000000025</v>
      </c>
      <c r="P15" s="612">
        <v>1231.4197315414849</v>
      </c>
      <c r="Q15" s="612">
        <v>478.18955273840498</v>
      </c>
      <c r="R15" s="616">
        <f t="shared" si="1"/>
        <v>0.90774421268787209</v>
      </c>
    </row>
    <row r="16" spans="2:18" ht="15" customHeight="1">
      <c r="B16" s="100"/>
      <c r="C16" s="98" t="s">
        <v>368</v>
      </c>
      <c r="D16" s="612">
        <v>1263.48548591695</v>
      </c>
      <c r="E16" s="627">
        <v>1.299999999999996E-2</v>
      </c>
      <c r="F16" s="612">
        <v>2</v>
      </c>
      <c r="G16" s="627">
        <v>0.42259999999999914</v>
      </c>
      <c r="H16" s="612">
        <v>365.2499999999992</v>
      </c>
      <c r="I16" s="612">
        <v>1027.7206163660201</v>
      </c>
      <c r="J16" s="616">
        <f t="shared" si="0"/>
        <v>0.81340120470016464</v>
      </c>
      <c r="L16" s="612">
        <v>13.899756073327501</v>
      </c>
      <c r="M16" s="627">
        <v>1.3000000000000036E-2</v>
      </c>
      <c r="N16" s="612">
        <v>3</v>
      </c>
      <c r="O16" s="627">
        <v>0.42260000000000136</v>
      </c>
      <c r="P16" s="612">
        <v>365.25000000000074</v>
      </c>
      <c r="Q16" s="612">
        <v>11.306078335083001</v>
      </c>
      <c r="R16" s="616">
        <f t="shared" si="1"/>
        <v>0.81340120470016331</v>
      </c>
    </row>
    <row r="17" spans="1:18" ht="15" customHeight="1">
      <c r="B17" s="100"/>
      <c r="C17" s="98" t="s">
        <v>369</v>
      </c>
      <c r="D17" s="612">
        <v>3936.3468404001101</v>
      </c>
      <c r="E17" s="627">
        <v>2.2999999999999968E-2</v>
      </c>
      <c r="F17" s="612">
        <v>4</v>
      </c>
      <c r="G17" s="627">
        <v>0.42260000000000086</v>
      </c>
      <c r="H17" s="612">
        <v>1049.5615843535093</v>
      </c>
      <c r="I17" s="612">
        <v>4863.2416555863101</v>
      </c>
      <c r="J17" s="616">
        <f t="shared" si="0"/>
        <v>1.2354708192055519</v>
      </c>
      <c r="L17" s="612">
        <v>5478.05757258227</v>
      </c>
      <c r="M17" s="627">
        <v>2.2999999999999961E-2</v>
      </c>
      <c r="N17" s="612">
        <v>4</v>
      </c>
      <c r="O17" s="627">
        <v>0.42260000000000053</v>
      </c>
      <c r="P17" s="612">
        <v>1049.211156025453</v>
      </c>
      <c r="Q17" s="612">
        <v>6767.3198090801097</v>
      </c>
      <c r="R17" s="616">
        <f t="shared" si="1"/>
        <v>1.2353502531537108</v>
      </c>
    </row>
    <row r="18" spans="1:18" ht="15" customHeight="1">
      <c r="B18" s="100"/>
      <c r="C18" s="98" t="s">
        <v>370</v>
      </c>
      <c r="D18" s="612">
        <v>160.863658739664</v>
      </c>
      <c r="E18" s="627">
        <v>3.7000000000000012E-2</v>
      </c>
      <c r="F18" s="612">
        <v>4</v>
      </c>
      <c r="G18" s="627">
        <v>0.42259999999999998</v>
      </c>
      <c r="H18" s="612">
        <v>365.25000000000017</v>
      </c>
      <c r="I18" s="612">
        <v>189.05279870635002</v>
      </c>
      <c r="J18" s="616">
        <f t="shared" si="0"/>
        <v>1.1752362229452105</v>
      </c>
      <c r="L18" s="612">
        <v>146.526928707899</v>
      </c>
      <c r="M18" s="627">
        <v>3.7000000000000047E-2</v>
      </c>
      <c r="N18" s="612">
        <v>4</v>
      </c>
      <c r="O18" s="627">
        <v>0.42260000000000059</v>
      </c>
      <c r="P18" s="612">
        <v>365.36077399507735</v>
      </c>
      <c r="Q18" s="612">
        <v>172.20915148096501</v>
      </c>
      <c r="R18" s="616">
        <f t="shared" si="1"/>
        <v>1.175273057311284</v>
      </c>
    </row>
    <row r="19" spans="1:18" ht="15" customHeight="1">
      <c r="B19" s="100"/>
      <c r="C19" s="98" t="s">
        <v>371</v>
      </c>
      <c r="D19" s="612">
        <v>1724.3892849655201</v>
      </c>
      <c r="E19" s="627">
        <v>5.9000000000000184E-2</v>
      </c>
      <c r="F19" s="612">
        <v>2</v>
      </c>
      <c r="G19" s="627">
        <v>0.42260000000000009</v>
      </c>
      <c r="H19" s="612">
        <v>767.16434400702155</v>
      </c>
      <c r="I19" s="612">
        <v>2642.03158317004</v>
      </c>
      <c r="J19" s="616">
        <f t="shared" si="0"/>
        <v>1.5321549525998526</v>
      </c>
      <c r="L19" s="612">
        <v>2049.3642882355603</v>
      </c>
      <c r="M19" s="627">
        <v>5.8999999999999976E-2</v>
      </c>
      <c r="N19" s="612">
        <v>1</v>
      </c>
      <c r="O19" s="627">
        <v>0.4225999999999992</v>
      </c>
      <c r="P19" s="612">
        <v>860.96999437619741</v>
      </c>
      <c r="Q19" s="612">
        <v>3202.1521229330601</v>
      </c>
      <c r="R19" s="616">
        <f t="shared" si="1"/>
        <v>1.5625099653171057</v>
      </c>
    </row>
    <row r="20" spans="1:18" ht="15" customHeight="1">
      <c r="B20" s="100"/>
      <c r="C20" s="98" t="s">
        <v>372</v>
      </c>
      <c r="D20" s="612">
        <v>126.21792778059799</v>
      </c>
      <c r="E20" s="627">
        <v>8.2999999999999727E-2</v>
      </c>
      <c r="F20" s="612">
        <v>1</v>
      </c>
      <c r="G20" s="627">
        <v>0.42259999999999992</v>
      </c>
      <c r="H20" s="612">
        <v>365.24999999999983</v>
      </c>
      <c r="I20" s="612">
        <v>204.17485169257299</v>
      </c>
      <c r="J20" s="616">
        <f t="shared" si="0"/>
        <v>1.617637488451608</v>
      </c>
      <c r="L20" s="612">
        <v>0</v>
      </c>
      <c r="M20" s="627"/>
      <c r="N20" s="612">
        <v>1</v>
      </c>
      <c r="O20" s="627"/>
      <c r="P20" s="612"/>
      <c r="Q20" s="612">
        <v>0</v>
      </c>
      <c r="R20" s="616"/>
    </row>
    <row r="21" spans="1:18" ht="15" customHeight="1">
      <c r="B21" s="100"/>
      <c r="C21" s="98" t="s">
        <v>373</v>
      </c>
      <c r="D21" s="612"/>
      <c r="E21" s="627"/>
      <c r="F21" s="612"/>
      <c r="G21" s="627"/>
      <c r="H21" s="612"/>
      <c r="I21" s="612"/>
      <c r="J21" s="616"/>
      <c r="L21" s="612"/>
      <c r="M21" s="627"/>
      <c r="N21" s="612"/>
      <c r="O21" s="627"/>
      <c r="P21" s="612"/>
      <c r="Q21" s="612"/>
      <c r="R21" s="616"/>
    </row>
    <row r="22" spans="1:18" ht="15" customHeight="1">
      <c r="B22" s="100"/>
      <c r="C22" s="98" t="s">
        <v>374</v>
      </c>
      <c r="D22" s="612"/>
      <c r="E22" s="627"/>
      <c r="F22" s="612"/>
      <c r="G22" s="627"/>
      <c r="H22" s="612"/>
      <c r="I22" s="612"/>
      <c r="J22" s="616"/>
      <c r="L22" s="612"/>
      <c r="M22" s="627"/>
      <c r="N22" s="612"/>
      <c r="O22" s="627"/>
      <c r="P22" s="612"/>
      <c r="Q22" s="612"/>
      <c r="R22" s="616"/>
    </row>
    <row r="23" spans="1:18" ht="15" customHeight="1">
      <c r="A23" s="6"/>
      <c r="B23" s="100"/>
      <c r="C23" s="98" t="s">
        <v>375</v>
      </c>
      <c r="D23" s="612"/>
      <c r="E23" s="627"/>
      <c r="F23" s="612"/>
      <c r="G23" s="627"/>
      <c r="H23" s="612"/>
      <c r="I23" s="612"/>
      <c r="J23" s="616"/>
      <c r="L23" s="612">
        <v>3.5339559490885399</v>
      </c>
      <c r="M23" s="627">
        <v>1</v>
      </c>
      <c r="N23" s="612">
        <v>1</v>
      </c>
      <c r="O23" s="627">
        <v>0.39089999999999991</v>
      </c>
      <c r="P23" s="612">
        <v>365.25000000000023</v>
      </c>
      <c r="Q23" s="612">
        <v>2.6327971820709601</v>
      </c>
      <c r="R23" s="616">
        <f t="shared" ref="R23:R24" si="2">Q23/L23</f>
        <v>0.74499999999999944</v>
      </c>
    </row>
    <row r="24" spans="1:18" ht="15" customHeight="1">
      <c r="A24" s="6"/>
      <c r="B24" s="108"/>
      <c r="C24" s="515" t="s">
        <v>376</v>
      </c>
      <c r="D24" s="628">
        <f>SUM(D10:D23)</f>
        <v>7656.344494156172</v>
      </c>
      <c r="E24" s="637">
        <v>2.9607644455428395E-2</v>
      </c>
      <c r="F24" s="628">
        <f>SUM(F12:F23)</f>
        <v>18</v>
      </c>
      <c r="G24" s="637">
        <v>0.42260000000000031</v>
      </c>
      <c r="H24" s="628">
        <v>848.83345049403329</v>
      </c>
      <c r="I24" s="628">
        <f>SUM(I12:I23)</f>
        <v>9181.4609500545921</v>
      </c>
      <c r="J24" s="638">
        <f t="shared" si="0"/>
        <v>1.19919642553473</v>
      </c>
      <c r="L24" s="628">
        <f>SUM(L10:L23)</f>
        <v>8463.2823786702811</v>
      </c>
      <c r="M24" s="637">
        <v>3.0748455961246649E-2</v>
      </c>
      <c r="N24" s="628">
        <f>SUM(N12:N23)</f>
        <v>23</v>
      </c>
      <c r="O24" s="637">
        <v>0.422586763244026</v>
      </c>
      <c r="P24" s="628">
        <v>981.91313612110753</v>
      </c>
      <c r="Q24" s="628">
        <f>SUM(Q12:Q23)</f>
        <v>10706.141797784614</v>
      </c>
      <c r="R24" s="638">
        <f t="shared" si="2"/>
        <v>1.2650105855816574</v>
      </c>
    </row>
    <row r="25" spans="1:18" ht="15" customHeight="1">
      <c r="A25" s="6"/>
      <c r="B25" s="97" t="s">
        <v>306</v>
      </c>
      <c r="C25" s="98" t="s">
        <v>362</v>
      </c>
      <c r="D25" s="612"/>
      <c r="E25" s="627"/>
      <c r="F25" s="627"/>
      <c r="G25" s="627"/>
      <c r="H25" s="627"/>
      <c r="I25" s="612"/>
      <c r="J25" s="625"/>
      <c r="L25" s="612"/>
      <c r="M25" s="627"/>
      <c r="N25" s="627"/>
      <c r="O25" s="627"/>
      <c r="P25" s="627"/>
      <c r="Q25" s="612"/>
      <c r="R25" s="625"/>
    </row>
    <row r="26" spans="1:18" ht="15" customHeight="1">
      <c r="A26" s="6"/>
      <c r="B26" s="107"/>
      <c r="C26" s="98" t="s">
        <v>363</v>
      </c>
      <c r="D26" s="612"/>
      <c r="E26" s="627"/>
      <c r="F26" s="627"/>
      <c r="G26" s="627"/>
      <c r="H26" s="627"/>
      <c r="I26" s="612"/>
      <c r="J26" s="625"/>
      <c r="L26" s="612"/>
      <c r="M26" s="627"/>
      <c r="N26" s="627"/>
      <c r="O26" s="627"/>
      <c r="P26" s="627"/>
      <c r="Q26" s="612"/>
      <c r="R26" s="625"/>
    </row>
    <row r="27" spans="1:18" ht="15" customHeight="1">
      <c r="A27" s="6"/>
      <c r="B27" s="107"/>
      <c r="C27" s="98" t="s">
        <v>364</v>
      </c>
      <c r="D27" s="612"/>
      <c r="E27" s="627"/>
      <c r="F27" s="627"/>
      <c r="G27" s="627"/>
      <c r="H27" s="627"/>
      <c r="I27" s="612"/>
      <c r="J27" s="625"/>
      <c r="L27" s="612"/>
      <c r="M27" s="627"/>
      <c r="N27" s="627"/>
      <c r="O27" s="627"/>
      <c r="P27" s="627"/>
      <c r="Q27" s="612"/>
      <c r="R27" s="625"/>
    </row>
    <row r="28" spans="1:18" ht="15" customHeight="1">
      <c r="A28" s="6"/>
      <c r="B28" s="107"/>
      <c r="C28" s="98" t="s">
        <v>365</v>
      </c>
      <c r="D28" s="612">
        <v>28.824168453333201</v>
      </c>
      <c r="E28" s="627">
        <v>2E-3</v>
      </c>
      <c r="F28" s="612">
        <v>6</v>
      </c>
      <c r="G28" s="627">
        <v>0.42456105458248367</v>
      </c>
      <c r="H28" s="612">
        <v>365.25000000000165</v>
      </c>
      <c r="I28" s="612">
        <v>5.55364469063705</v>
      </c>
      <c r="J28" s="616">
        <f t="shared" ref="J28:J36" si="3">I28/D28</f>
        <v>0.19267319713415121</v>
      </c>
      <c r="L28" s="612">
        <v>8.7891909104352806</v>
      </c>
      <c r="M28" s="627">
        <v>2.0000000000000048E-3</v>
      </c>
      <c r="N28" s="612">
        <v>2</v>
      </c>
      <c r="O28" s="627">
        <v>0.44399999999999951</v>
      </c>
      <c r="P28" s="612">
        <v>365.24999999999932</v>
      </c>
      <c r="Q28" s="612">
        <v>1.7522773774317399</v>
      </c>
      <c r="R28" s="616">
        <f t="shared" ref="R28" si="4">Q28/L28</f>
        <v>0.19936731324737594</v>
      </c>
    </row>
    <row r="29" spans="1:18" ht="15" customHeight="1">
      <c r="A29" s="6"/>
      <c r="B29" s="107"/>
      <c r="C29" s="98" t="s">
        <v>366</v>
      </c>
      <c r="D29" s="612">
        <v>29.1077647223497</v>
      </c>
      <c r="E29" s="627">
        <v>4.000000000000007E-3</v>
      </c>
      <c r="F29" s="612">
        <v>2</v>
      </c>
      <c r="G29" s="627">
        <v>0.39046439124751947</v>
      </c>
      <c r="H29" s="612">
        <v>365.24999999999903</v>
      </c>
      <c r="I29" s="612">
        <v>10.5807569604011</v>
      </c>
      <c r="J29" s="625">
        <f t="shared" si="3"/>
        <v>0.36350290244983735</v>
      </c>
      <c r="L29" s="612"/>
      <c r="M29" s="627"/>
      <c r="N29" s="612"/>
      <c r="O29" s="627"/>
      <c r="P29" s="612"/>
      <c r="Q29" s="612"/>
      <c r="R29" s="625"/>
    </row>
    <row r="30" spans="1:18" ht="15" customHeight="1">
      <c r="A30" s="6"/>
      <c r="B30" s="107"/>
      <c r="C30" s="98" t="s">
        <v>367</v>
      </c>
      <c r="D30" s="612">
        <v>5.1593193540473603</v>
      </c>
      <c r="E30" s="627">
        <v>7.0000000000000149E-3</v>
      </c>
      <c r="F30" s="612">
        <v>3</v>
      </c>
      <c r="G30" s="627">
        <v>0.38660000000000005</v>
      </c>
      <c r="H30" s="612">
        <v>365.25000000000028</v>
      </c>
      <c r="I30" s="612">
        <v>2.8598158804182097</v>
      </c>
      <c r="J30" s="616">
        <f t="shared" si="3"/>
        <v>0.55430100061062393</v>
      </c>
      <c r="L30" s="612">
        <v>6.5431817495722795</v>
      </c>
      <c r="M30" s="627">
        <v>7.0000000000000062E-3</v>
      </c>
      <c r="N30" s="612">
        <v>3</v>
      </c>
      <c r="O30" s="627">
        <v>0.43853066985753503</v>
      </c>
      <c r="P30" s="612">
        <v>365.25000000000074</v>
      </c>
      <c r="Q30" s="612">
        <v>2.5993275027376801</v>
      </c>
      <c r="R30" s="616">
        <f t="shared" ref="R30:R36" si="5">Q30/L30</f>
        <v>0.39725742035327005</v>
      </c>
    </row>
    <row r="31" spans="1:18" ht="15" customHeight="1">
      <c r="A31" s="6"/>
      <c r="B31" s="107"/>
      <c r="C31" s="98" t="s">
        <v>368</v>
      </c>
      <c r="D31" s="612">
        <v>40.570220754331999</v>
      </c>
      <c r="E31" s="627">
        <v>1.3000000000000003E-2</v>
      </c>
      <c r="F31" s="612">
        <v>7</v>
      </c>
      <c r="G31" s="627">
        <v>0.38691254547311515</v>
      </c>
      <c r="H31" s="612">
        <v>586.17837802866472</v>
      </c>
      <c r="I31" s="612">
        <v>20.4126699874239</v>
      </c>
      <c r="J31" s="616">
        <f t="shared" si="3"/>
        <v>0.50314416850305854</v>
      </c>
      <c r="L31" s="612">
        <v>63.859365705039096</v>
      </c>
      <c r="M31" s="627">
        <v>1.3000000000000012E-2</v>
      </c>
      <c r="N31" s="612">
        <v>7</v>
      </c>
      <c r="O31" s="627">
        <v>0.3977172791414833</v>
      </c>
      <c r="P31" s="612">
        <v>601.9830633306799</v>
      </c>
      <c r="Q31" s="612">
        <v>39.303544569633203</v>
      </c>
      <c r="R31" s="616">
        <f t="shared" si="5"/>
        <v>0.61547032507608812</v>
      </c>
    </row>
    <row r="32" spans="1:18" ht="15" customHeight="1">
      <c r="A32" s="6"/>
      <c r="B32" s="107"/>
      <c r="C32" s="98" t="s">
        <v>369</v>
      </c>
      <c r="D32" s="612">
        <v>173.76269467785701</v>
      </c>
      <c r="E32" s="627">
        <v>2.2999999999999993E-2</v>
      </c>
      <c r="F32" s="612">
        <v>6</v>
      </c>
      <c r="G32" s="627">
        <v>0.39583069408340088</v>
      </c>
      <c r="H32" s="612">
        <v>365.24999999999955</v>
      </c>
      <c r="I32" s="612">
        <v>141.87942102157101</v>
      </c>
      <c r="J32" s="616">
        <f t="shared" si="3"/>
        <v>0.8165125505483487</v>
      </c>
      <c r="L32" s="612">
        <v>17.5434959744608</v>
      </c>
      <c r="M32" s="627">
        <v>2.3000000000000034E-2</v>
      </c>
      <c r="N32" s="612">
        <v>3</v>
      </c>
      <c r="O32" s="627">
        <v>0.42373902221357795</v>
      </c>
      <c r="P32" s="612">
        <v>365.25000000000023</v>
      </c>
      <c r="Q32" s="612">
        <v>10.545206367880501</v>
      </c>
      <c r="R32" s="616">
        <f t="shared" si="5"/>
        <v>0.60108922322163383</v>
      </c>
    </row>
    <row r="33" spans="1:18" ht="15" customHeight="1">
      <c r="A33" s="6"/>
      <c r="B33" s="100"/>
      <c r="C33" s="98" t="s">
        <v>370</v>
      </c>
      <c r="D33" s="612">
        <v>38.785741723950899</v>
      </c>
      <c r="E33" s="627">
        <v>3.6999999999999915E-2</v>
      </c>
      <c r="F33" s="612">
        <v>4</v>
      </c>
      <c r="G33" s="627">
        <v>0.4317728923281503</v>
      </c>
      <c r="H33" s="612">
        <v>371.82516473231072</v>
      </c>
      <c r="I33" s="612">
        <v>27.128400908600899</v>
      </c>
      <c r="J33" s="616">
        <f t="shared" si="3"/>
        <v>0.69944262254107203</v>
      </c>
      <c r="L33" s="612">
        <v>13.178009426252601</v>
      </c>
      <c r="M33" s="627">
        <v>3.6999999999999984E-2</v>
      </c>
      <c r="N33" s="612">
        <v>2</v>
      </c>
      <c r="O33" s="627">
        <v>0.39379246928706274</v>
      </c>
      <c r="P33" s="612">
        <v>472.13722933505881</v>
      </c>
      <c r="Q33" s="612">
        <v>11.097147892011201</v>
      </c>
      <c r="R33" s="616">
        <f t="shared" si="5"/>
        <v>0.84209591396284733</v>
      </c>
    </row>
    <row r="34" spans="1:18" ht="15" customHeight="1">
      <c r="A34" s="6"/>
      <c r="B34" s="100"/>
      <c r="C34" s="98" t="s">
        <v>371</v>
      </c>
      <c r="D34" s="612">
        <v>16.466880584403999</v>
      </c>
      <c r="E34" s="627">
        <v>5.8999999999999879E-2</v>
      </c>
      <c r="F34" s="612">
        <v>2</v>
      </c>
      <c r="G34" s="627">
        <v>0.4367787330606418</v>
      </c>
      <c r="H34" s="612">
        <v>365.24999999999937</v>
      </c>
      <c r="I34" s="612">
        <v>14.713902255097301</v>
      </c>
      <c r="J34" s="616">
        <f t="shared" si="3"/>
        <v>0.89354520910493718</v>
      </c>
      <c r="L34" s="612">
        <v>45.452393178174603</v>
      </c>
      <c r="M34" s="627">
        <v>5.8999999999999969E-2</v>
      </c>
      <c r="N34" s="612">
        <v>2</v>
      </c>
      <c r="O34" s="627">
        <v>0.43759471084667501</v>
      </c>
      <c r="P34" s="612">
        <v>365.25000000000063</v>
      </c>
      <c r="Q34" s="612">
        <v>40.435329136973898</v>
      </c>
      <c r="R34" s="616">
        <f t="shared" si="5"/>
        <v>0.88961936456164847</v>
      </c>
    </row>
    <row r="35" spans="1:18" ht="15" customHeight="1">
      <c r="A35" s="6"/>
      <c r="B35" s="100"/>
      <c r="C35" s="98" t="s">
        <v>372</v>
      </c>
      <c r="D35" s="612">
        <v>135.339206282958</v>
      </c>
      <c r="E35" s="627">
        <v>8.2999999999999893E-2</v>
      </c>
      <c r="F35" s="612">
        <v>4</v>
      </c>
      <c r="G35" s="627">
        <v>0.44400000000000106</v>
      </c>
      <c r="H35" s="612">
        <v>588.69739537165492</v>
      </c>
      <c r="I35" s="612">
        <v>177.461062470786</v>
      </c>
      <c r="J35" s="616">
        <f t="shared" si="3"/>
        <v>1.311231736498901</v>
      </c>
      <c r="L35" s="612">
        <v>211.41926980129901</v>
      </c>
      <c r="M35" s="627">
        <v>8.2999999999999921E-2</v>
      </c>
      <c r="N35" s="612">
        <v>2</v>
      </c>
      <c r="O35" s="627">
        <v>0.44399999999999978</v>
      </c>
      <c r="P35" s="612">
        <v>612.22355590473103</v>
      </c>
      <c r="Q35" s="612">
        <v>298.95872899236798</v>
      </c>
      <c r="R35" s="616">
        <f t="shared" si="5"/>
        <v>1.4140561987246592</v>
      </c>
    </row>
    <row r="36" spans="1:18" ht="15" customHeight="1">
      <c r="A36" s="6"/>
      <c r="B36" s="100"/>
      <c r="C36" s="98" t="s">
        <v>373</v>
      </c>
      <c r="D36" s="612">
        <v>89.443080988344406</v>
      </c>
      <c r="E36" s="627">
        <v>0.11499999999999994</v>
      </c>
      <c r="F36" s="612">
        <v>8</v>
      </c>
      <c r="G36" s="627">
        <v>0.42847644099820248</v>
      </c>
      <c r="H36" s="612">
        <v>365.25000000000006</v>
      </c>
      <c r="I36" s="612">
        <v>112.983154499785</v>
      </c>
      <c r="J36" s="616">
        <f t="shared" si="3"/>
        <v>1.2631849579791217</v>
      </c>
      <c r="L36" s="612">
        <v>13822.9354924729</v>
      </c>
      <c r="M36" s="627">
        <v>0.11500000000000046</v>
      </c>
      <c r="N36" s="612">
        <v>10</v>
      </c>
      <c r="O36" s="627">
        <v>0.29857523007353726</v>
      </c>
      <c r="P36" s="612">
        <v>641.94562360875875</v>
      </c>
      <c r="Q36" s="612">
        <v>14455.865426067199</v>
      </c>
      <c r="R36" s="616">
        <f t="shared" si="5"/>
        <v>1.0457883879975389</v>
      </c>
    </row>
    <row r="37" spans="1:18" ht="15" customHeight="1">
      <c r="A37" s="6"/>
      <c r="B37" s="100"/>
      <c r="C37" s="98" t="s">
        <v>374</v>
      </c>
      <c r="D37" s="612"/>
      <c r="E37" s="627"/>
      <c r="F37" s="612"/>
      <c r="G37" s="627"/>
      <c r="H37" s="612"/>
      <c r="I37" s="612"/>
      <c r="J37" s="625"/>
      <c r="L37" s="612"/>
      <c r="M37" s="627"/>
      <c r="N37" s="612"/>
      <c r="O37" s="627"/>
      <c r="P37" s="612"/>
      <c r="Q37" s="612"/>
      <c r="R37" s="625"/>
    </row>
    <row r="38" spans="1:18" ht="15" customHeight="1">
      <c r="A38" s="6"/>
      <c r="B38" s="100"/>
      <c r="C38" s="98" t="s">
        <v>375</v>
      </c>
      <c r="D38" s="612"/>
      <c r="E38" s="627"/>
      <c r="F38" s="612"/>
      <c r="G38" s="627"/>
      <c r="H38" s="612"/>
      <c r="I38" s="612"/>
      <c r="J38" s="625"/>
      <c r="L38" s="612"/>
      <c r="M38" s="627"/>
      <c r="N38" s="612"/>
      <c r="O38" s="627"/>
      <c r="P38" s="612"/>
      <c r="Q38" s="612"/>
      <c r="R38" s="625"/>
    </row>
    <row r="39" spans="1:18" ht="15" customHeight="1">
      <c r="A39" s="6"/>
      <c r="B39" s="108"/>
      <c r="C39" s="515" t="s">
        <v>376</v>
      </c>
      <c r="D39" s="628">
        <f>SUM(D25:D38)</f>
        <v>557.45907754157656</v>
      </c>
      <c r="E39" s="637">
        <v>0.11499999999999994</v>
      </c>
      <c r="F39" s="628">
        <f>SUM(F28:F36)</f>
        <v>42</v>
      </c>
      <c r="G39" s="637">
        <v>0.42847644099820248</v>
      </c>
      <c r="H39" s="628">
        <v>365.25000000000006</v>
      </c>
      <c r="I39" s="628">
        <f>SUM(I28:I36)</f>
        <v>513.57282867472043</v>
      </c>
      <c r="J39" s="637">
        <f>I39/D39</f>
        <v>0.92127449236202819</v>
      </c>
      <c r="L39" s="628">
        <f>SUM(L25:L38)</f>
        <v>14189.720399218133</v>
      </c>
      <c r="M39" s="637">
        <v>0.11357882086800179</v>
      </c>
      <c r="N39" s="628">
        <f>SUM(N28:N36)</f>
        <v>31</v>
      </c>
      <c r="O39" s="637">
        <v>0.30203125442508633</v>
      </c>
      <c r="P39" s="628">
        <v>639.63785259214876</v>
      </c>
      <c r="Q39" s="628">
        <f>SUM(Q28:Q36)</f>
        <v>14860.556987906235</v>
      </c>
      <c r="R39" s="637">
        <f>Q39/L39</f>
        <v>1.0472762372911213</v>
      </c>
    </row>
    <row r="40" spans="1:18" ht="15" customHeight="1" thickBot="1">
      <c r="A40" s="6"/>
      <c r="B40" s="112" t="s">
        <v>2</v>
      </c>
      <c r="C40" s="103"/>
      <c r="D40" s="639">
        <f>D39+D24</f>
        <v>8213.8035716977483</v>
      </c>
      <c r="E40" s="994" t="s">
        <v>626</v>
      </c>
      <c r="F40" s="639">
        <f>F39+F24</f>
        <v>60</v>
      </c>
      <c r="G40" s="994" t="s">
        <v>626</v>
      </c>
      <c r="H40" s="994" t="s">
        <v>626</v>
      </c>
      <c r="I40" s="639">
        <f>I39+I24</f>
        <v>9695.033778729312</v>
      </c>
      <c r="J40" s="640">
        <f>I40/D40</f>
        <v>1.1803342622089759</v>
      </c>
      <c r="L40" s="639">
        <f>L39+L24</f>
        <v>22653.002777888414</v>
      </c>
      <c r="M40" s="588" t="s">
        <v>626</v>
      </c>
      <c r="N40" s="639">
        <f>N39+N24</f>
        <v>54</v>
      </c>
      <c r="O40" s="588" t="s">
        <v>626</v>
      </c>
      <c r="P40" s="588" t="s">
        <v>626</v>
      </c>
      <c r="Q40" s="639">
        <f>Q39+Q24</f>
        <v>25566.698785690849</v>
      </c>
      <c r="R40" s="640">
        <f>Q40/L40</f>
        <v>1.128622948417527</v>
      </c>
    </row>
    <row r="41" spans="1:18" ht="15" customHeight="1" thickTop="1">
      <c r="A41" s="6"/>
      <c r="B41" s="113" t="s">
        <v>691</v>
      </c>
      <c r="C41" s="37"/>
      <c r="D41" s="37"/>
      <c r="E41" s="37"/>
      <c r="F41" s="37"/>
      <c r="G41" s="37"/>
      <c r="H41" s="37"/>
      <c r="I41" s="37"/>
      <c r="J41" s="37"/>
      <c r="L41" s="113" t="s">
        <v>692</v>
      </c>
      <c r="M41"/>
      <c r="N41"/>
    </row>
    <row r="42" spans="1:18" ht="15" customHeight="1">
      <c r="A42" s="6"/>
      <c r="B42" s="113"/>
      <c r="C42" s="37"/>
      <c r="D42" s="37"/>
      <c r="E42" s="37"/>
      <c r="F42" s="37"/>
      <c r="G42" s="37"/>
      <c r="H42" s="37"/>
      <c r="I42" s="37"/>
      <c r="J42" s="37"/>
      <c r="L42"/>
      <c r="M42"/>
      <c r="N42"/>
    </row>
    <row r="43" spans="1:18" ht="15" customHeight="1">
      <c r="C43" s="37"/>
      <c r="D43" s="37"/>
      <c r="E43" s="37"/>
      <c r="F43" s="37"/>
      <c r="G43" s="37"/>
      <c r="H43" s="37"/>
      <c r="I43" s="37"/>
      <c r="J43" s="37"/>
    </row>
  </sheetData>
  <mergeCells count="5">
    <mergeCell ref="L7:R7"/>
    <mergeCell ref="B2:C2"/>
    <mergeCell ref="B3:E3"/>
    <mergeCell ref="D7:J7"/>
    <mergeCell ref="B4:E4"/>
  </mergeCells>
  <hyperlinks>
    <hyperlink ref="R5" location="Índice!A1" display="Back to the Index" xr:uid="{8573364D-D9C2-40B6-84CC-41DEF02D1445}"/>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1005D"/>
  </sheetPr>
  <dimension ref="A2:R45"/>
  <sheetViews>
    <sheetView showGridLines="0" showZeros="0" zoomScaleNormal="100" workbookViewId="0">
      <selection activeCell="R5" sqref="R5"/>
    </sheetView>
  </sheetViews>
  <sheetFormatPr defaultRowHeight="15" customHeight="1"/>
  <cols>
    <col min="1" max="1" width="12.7109375" style="2" customWidth="1"/>
    <col min="2" max="2" width="20.7109375" style="2" customWidth="1"/>
    <col min="3" max="3" width="15.7109375" style="2" customWidth="1"/>
    <col min="4" max="10" width="14.7109375" style="2" customWidth="1"/>
    <col min="11" max="11" width="5.7109375" style="2" customWidth="1"/>
    <col min="12" max="18" width="14.7109375" style="2" customWidth="1"/>
    <col min="19" max="16384" width="9.140625" style="2"/>
  </cols>
  <sheetData>
    <row r="2" spans="2:18" ht="15" customHeight="1">
      <c r="B2" s="1086" t="s">
        <v>574</v>
      </c>
      <c r="C2" s="1086"/>
      <c r="D2" s="579" t="s">
        <v>849</v>
      </c>
      <c r="E2" s="548"/>
    </row>
    <row r="3" spans="2:18" ht="15" customHeight="1">
      <c r="B3" s="1086" t="s">
        <v>397</v>
      </c>
      <c r="C3" s="1086"/>
      <c r="D3" s="1086"/>
      <c r="E3" s="1086"/>
    </row>
    <row r="4" spans="2:18" ht="15" customHeight="1">
      <c r="B4" s="1086" t="s">
        <v>696</v>
      </c>
      <c r="C4" s="1086"/>
      <c r="D4" s="1086"/>
      <c r="E4" s="1086"/>
    </row>
    <row r="5" spans="2:18" ht="15" customHeight="1">
      <c r="B5" s="467" t="s">
        <v>0</v>
      </c>
      <c r="C5" s="467"/>
      <c r="J5" s="352"/>
      <c r="R5" s="740" t="s">
        <v>575</v>
      </c>
    </row>
    <row r="6" spans="2:18" ht="15" customHeight="1">
      <c r="B6" s="459"/>
      <c r="C6" s="459"/>
      <c r="J6" s="444"/>
    </row>
    <row r="7" spans="2:18" ht="15" customHeight="1">
      <c r="B7" s="78"/>
      <c r="C7" s="345"/>
      <c r="D7" s="1057" t="s">
        <v>1008</v>
      </c>
      <c r="E7" s="1057"/>
      <c r="F7" s="1057"/>
      <c r="G7" s="1057"/>
      <c r="H7" s="1057"/>
      <c r="I7" s="1057"/>
      <c r="J7" s="1057"/>
      <c r="L7" s="1057" t="s">
        <v>863</v>
      </c>
      <c r="M7" s="1057"/>
      <c r="N7" s="1057"/>
      <c r="O7" s="1057"/>
      <c r="P7" s="1057"/>
      <c r="Q7" s="1057"/>
      <c r="R7" s="1057"/>
    </row>
    <row r="8" spans="2:18" ht="15" customHeight="1">
      <c r="B8" s="78"/>
      <c r="C8" s="345"/>
      <c r="D8" s="447" t="s">
        <v>286</v>
      </c>
      <c r="E8" s="447" t="s">
        <v>287</v>
      </c>
      <c r="F8" s="447" t="s">
        <v>288</v>
      </c>
      <c r="G8" s="447" t="s">
        <v>289</v>
      </c>
      <c r="H8" s="447" t="s">
        <v>290</v>
      </c>
      <c r="I8" s="447" t="s">
        <v>291</v>
      </c>
      <c r="J8" s="447" t="s">
        <v>292</v>
      </c>
      <c r="L8" s="447" t="s">
        <v>286</v>
      </c>
      <c r="M8" s="447" t="s">
        <v>287</v>
      </c>
      <c r="N8" s="447" t="s">
        <v>288</v>
      </c>
      <c r="O8" s="447" t="s">
        <v>289</v>
      </c>
      <c r="P8" s="447" t="s">
        <v>290</v>
      </c>
      <c r="Q8" s="447" t="s">
        <v>291</v>
      </c>
      <c r="R8" s="447" t="s">
        <v>292</v>
      </c>
    </row>
    <row r="9" spans="2:18" ht="24.95" customHeight="1">
      <c r="B9" s="353"/>
      <c r="C9" s="319" t="s">
        <v>351</v>
      </c>
      <c r="D9" s="319" t="s">
        <v>398</v>
      </c>
      <c r="E9" s="319" t="s">
        <v>399</v>
      </c>
      <c r="F9" s="319" t="s">
        <v>356</v>
      </c>
      <c r="G9" s="319" t="s">
        <v>357</v>
      </c>
      <c r="H9" s="319" t="s">
        <v>400</v>
      </c>
      <c r="I9" s="319" t="s">
        <v>1</v>
      </c>
      <c r="J9" s="319" t="s">
        <v>343</v>
      </c>
      <c r="L9" s="761" t="s">
        <v>398</v>
      </c>
      <c r="M9" s="761" t="s">
        <v>399</v>
      </c>
      <c r="N9" s="761" t="s">
        <v>356</v>
      </c>
      <c r="O9" s="761" t="s">
        <v>357</v>
      </c>
      <c r="P9" s="761" t="s">
        <v>400</v>
      </c>
      <c r="Q9" s="761" t="s">
        <v>1</v>
      </c>
      <c r="R9" s="761" t="s">
        <v>343</v>
      </c>
    </row>
    <row r="10" spans="2:18" s="75" customFormat="1" ht="15" customHeight="1">
      <c r="B10" s="97" t="s">
        <v>401</v>
      </c>
      <c r="C10" s="98" t="s">
        <v>362</v>
      </c>
      <c r="D10" s="623"/>
      <c r="E10" s="623"/>
      <c r="F10" s="623"/>
      <c r="G10" s="623"/>
      <c r="H10" s="631"/>
      <c r="I10" s="626"/>
      <c r="J10" s="625"/>
      <c r="L10" s="623"/>
      <c r="M10" s="623"/>
      <c r="N10" s="623"/>
      <c r="O10" s="623"/>
      <c r="P10" s="631"/>
      <c r="Q10" s="626"/>
      <c r="R10" s="625"/>
    </row>
    <row r="11" spans="2:18" s="75" customFormat="1" ht="15" customHeight="1">
      <c r="B11" s="100"/>
      <c r="C11" s="98" t="s">
        <v>363</v>
      </c>
      <c r="D11" s="612"/>
      <c r="E11" s="612"/>
      <c r="F11" s="612"/>
      <c r="G11" s="612"/>
      <c r="H11" s="631"/>
      <c r="I11" s="612"/>
      <c r="J11" s="616"/>
      <c r="L11" s="612"/>
      <c r="M11" s="612"/>
      <c r="N11" s="612"/>
      <c r="O11" s="612"/>
      <c r="P11" s="631"/>
      <c r="Q11" s="612"/>
      <c r="R11" s="616"/>
    </row>
    <row r="12" spans="2:18" s="36" customFormat="1" ht="15" customHeight="1">
      <c r="B12" s="100"/>
      <c r="C12" s="98" t="s">
        <v>364</v>
      </c>
      <c r="D12" s="612"/>
      <c r="E12" s="627"/>
      <c r="F12" s="612"/>
      <c r="G12" s="627"/>
      <c r="H12" s="631"/>
      <c r="I12" s="612"/>
      <c r="J12" s="616"/>
      <c r="L12" s="612">
        <v>5.8924077068810199</v>
      </c>
      <c r="M12" s="627">
        <v>1E-3</v>
      </c>
      <c r="N12" s="612">
        <v>1</v>
      </c>
      <c r="O12" s="627">
        <v>0.45180000000000087</v>
      </c>
      <c r="P12" s="631"/>
      <c r="Q12" s="612">
        <v>0.53334543766228404</v>
      </c>
      <c r="R12" s="616">
        <f>Q12/L12</f>
        <v>9.0514007888397696E-2</v>
      </c>
    </row>
    <row r="13" spans="2:18" ht="15" customHeight="1">
      <c r="B13" s="100"/>
      <c r="C13" s="98" t="s">
        <v>365</v>
      </c>
      <c r="D13" s="612">
        <v>6.7247509331034596</v>
      </c>
      <c r="E13" s="627">
        <v>1.999999999999997E-3</v>
      </c>
      <c r="F13" s="612">
        <v>3</v>
      </c>
      <c r="G13" s="627">
        <v>0.43101018398137869</v>
      </c>
      <c r="H13" s="641"/>
      <c r="I13" s="612">
        <v>0.94806894798512098</v>
      </c>
      <c r="J13" s="616">
        <f>I13/D13</f>
        <v>0.14098201664512636</v>
      </c>
      <c r="L13" s="612">
        <v>2.6318684822004004</v>
      </c>
      <c r="M13" s="627">
        <v>1.9999999999999961E-3</v>
      </c>
      <c r="N13" s="612">
        <v>2</v>
      </c>
      <c r="O13" s="627">
        <v>0.25170634280002219</v>
      </c>
      <c r="P13" s="641"/>
      <c r="Q13" s="612">
        <v>0.21668783452976001</v>
      </c>
      <c r="R13" s="616">
        <f>Q13/L13</f>
        <v>8.2332318653170672E-2</v>
      </c>
    </row>
    <row r="14" spans="2:18" ht="15" customHeight="1">
      <c r="B14" s="100"/>
      <c r="C14" s="98" t="s">
        <v>366</v>
      </c>
      <c r="D14" s="612"/>
      <c r="E14" s="627"/>
      <c r="F14" s="612"/>
      <c r="G14" s="627"/>
      <c r="H14" s="641"/>
      <c r="I14" s="612"/>
      <c r="J14" s="616"/>
      <c r="L14" s="612"/>
      <c r="M14" s="627"/>
      <c r="N14" s="612"/>
      <c r="O14" s="627"/>
      <c r="P14" s="641"/>
      <c r="Q14" s="612"/>
      <c r="R14" s="616"/>
    </row>
    <row r="15" spans="2:18" ht="15" customHeight="1">
      <c r="B15" s="100"/>
      <c r="C15" s="98" t="s">
        <v>367</v>
      </c>
      <c r="D15" s="612">
        <v>0</v>
      </c>
      <c r="E15" s="627"/>
      <c r="F15" s="612">
        <v>1</v>
      </c>
      <c r="G15" s="627"/>
      <c r="H15" s="641"/>
      <c r="I15" s="612"/>
      <c r="J15" s="616"/>
      <c r="L15" s="612">
        <v>3.6667920920077601</v>
      </c>
      <c r="M15" s="627">
        <v>6.9999999999999941E-3</v>
      </c>
      <c r="N15" s="612">
        <v>1</v>
      </c>
      <c r="O15" s="627">
        <v>0.43170000000000003</v>
      </c>
      <c r="P15" s="641"/>
      <c r="Q15" s="612">
        <v>1.10072379287634</v>
      </c>
      <c r="R15" s="616">
        <f t="shared" ref="R15:R17" si="0">Q15/L15</f>
        <v>0.30018712958269644</v>
      </c>
    </row>
    <row r="16" spans="2:18" ht="15" customHeight="1">
      <c r="B16" s="100"/>
      <c r="C16" s="98" t="s">
        <v>368</v>
      </c>
      <c r="D16" s="612">
        <v>2.4777259809051002</v>
      </c>
      <c r="E16" s="627">
        <v>1.2999999999999999E-2</v>
      </c>
      <c r="F16" s="612">
        <v>3</v>
      </c>
      <c r="G16" s="627">
        <v>0.85660000000000036</v>
      </c>
      <c r="H16" s="641"/>
      <c r="I16" s="612">
        <v>1.93481377835374</v>
      </c>
      <c r="J16" s="616">
        <f t="shared" ref="J16" si="1">I16/D16</f>
        <v>0.78088287133630607</v>
      </c>
      <c r="L16" s="612">
        <v>0.57783720108689207</v>
      </c>
      <c r="M16" s="627">
        <v>1.2999999999999989E-2</v>
      </c>
      <c r="N16" s="612">
        <v>1</v>
      </c>
      <c r="O16" s="627">
        <v>0.26390000000000036</v>
      </c>
      <c r="P16" s="641"/>
      <c r="Q16" s="612">
        <v>0.13901213552257399</v>
      </c>
      <c r="R16" s="616">
        <f t="shared" si="0"/>
        <v>0.24057318438670425</v>
      </c>
    </row>
    <row r="17" spans="1:18" ht="15" customHeight="1">
      <c r="B17" s="100"/>
      <c r="C17" s="98" t="s">
        <v>369</v>
      </c>
      <c r="D17" s="612"/>
      <c r="E17" s="627"/>
      <c r="F17" s="612"/>
      <c r="G17" s="627"/>
      <c r="H17" s="641"/>
      <c r="I17" s="612"/>
      <c r="J17" s="616"/>
      <c r="L17" s="612">
        <v>6.6985015230780904</v>
      </c>
      <c r="M17" s="627">
        <v>2.2999999999999993E-2</v>
      </c>
      <c r="N17" s="612">
        <v>2</v>
      </c>
      <c r="O17" s="627">
        <v>0.72479412085211237</v>
      </c>
      <c r="P17" s="641"/>
      <c r="Q17" s="612">
        <v>5.2179520446348997</v>
      </c>
      <c r="R17" s="616">
        <f t="shared" si="0"/>
        <v>0.77897303249953587</v>
      </c>
    </row>
    <row r="18" spans="1:18" ht="15" customHeight="1">
      <c r="B18" s="100"/>
      <c r="C18" s="98" t="s">
        <v>370</v>
      </c>
      <c r="D18" s="612">
        <v>0.67639352698328303</v>
      </c>
      <c r="E18" s="627">
        <v>3.700000000000004E-2</v>
      </c>
      <c r="F18" s="612">
        <v>1</v>
      </c>
      <c r="G18" s="627">
        <v>0.43169999999999958</v>
      </c>
      <c r="H18" s="641"/>
      <c r="I18" s="612">
        <v>0.33793116673836798</v>
      </c>
      <c r="J18" s="616">
        <f t="shared" ref="J18" si="2">I18/D18</f>
        <v>0.49960733398136126</v>
      </c>
      <c r="L18" s="612"/>
      <c r="M18" s="627"/>
      <c r="N18" s="612"/>
      <c r="O18" s="627"/>
      <c r="P18" s="641"/>
      <c r="Q18" s="612"/>
      <c r="R18" s="616"/>
    </row>
    <row r="19" spans="1:18" ht="15" customHeight="1">
      <c r="B19" s="100"/>
      <c r="C19" s="98" t="s">
        <v>371</v>
      </c>
      <c r="D19" s="612"/>
      <c r="E19" s="627"/>
      <c r="F19" s="612"/>
      <c r="G19" s="627"/>
      <c r="H19" s="641"/>
      <c r="I19" s="612"/>
      <c r="J19" s="616"/>
      <c r="L19" s="612">
        <v>0.76930251434340002</v>
      </c>
      <c r="M19" s="627">
        <v>5.8999999999999997E-2</v>
      </c>
      <c r="N19" s="612">
        <v>1</v>
      </c>
      <c r="O19" s="627">
        <v>0.15060099999999949</v>
      </c>
      <c r="P19" s="641"/>
      <c r="Q19" s="612">
        <v>0.14054541567329401</v>
      </c>
      <c r="R19" s="616">
        <f>Q19/L19</f>
        <v>0.1826920009396428</v>
      </c>
    </row>
    <row r="20" spans="1:18" ht="15" customHeight="1">
      <c r="B20" s="100"/>
      <c r="C20" s="98" t="s">
        <v>372</v>
      </c>
      <c r="D20" s="612">
        <v>0.32933101162380002</v>
      </c>
      <c r="E20" s="627">
        <v>8.299999999999999E-2</v>
      </c>
      <c r="F20" s="612">
        <v>2</v>
      </c>
      <c r="G20" s="627">
        <v>0.21749820590233188</v>
      </c>
      <c r="H20" s="641"/>
      <c r="I20" s="612">
        <v>9.2153671787357297E-2</v>
      </c>
      <c r="J20" s="616">
        <f t="shared" ref="J20:J21" si="3">I20/D20</f>
        <v>0.27982081411946069</v>
      </c>
      <c r="L20" s="612"/>
      <c r="M20" s="627"/>
      <c r="N20" s="612"/>
      <c r="O20" s="627"/>
      <c r="P20" s="641"/>
      <c r="Q20" s="612"/>
      <c r="R20" s="616"/>
    </row>
    <row r="21" spans="1:18" ht="15" customHeight="1">
      <c r="B21" s="100"/>
      <c r="C21" s="98" t="s">
        <v>373</v>
      </c>
      <c r="D21" s="612">
        <v>443.36137587276505</v>
      </c>
      <c r="E21" s="627">
        <v>0.11500000000000005</v>
      </c>
      <c r="F21" s="612">
        <v>3</v>
      </c>
      <c r="G21" s="627">
        <v>0.61812022938814704</v>
      </c>
      <c r="H21" s="641"/>
      <c r="I21" s="612">
        <v>390.32207746850298</v>
      </c>
      <c r="J21" s="616">
        <f t="shared" si="3"/>
        <v>0.88037005185701345</v>
      </c>
      <c r="L21" s="612">
        <v>0.57236629976669995</v>
      </c>
      <c r="M21" s="627">
        <v>0.11500000000000002</v>
      </c>
      <c r="N21" s="612">
        <v>2</v>
      </c>
      <c r="O21" s="627">
        <v>0.19580100000000067</v>
      </c>
      <c r="P21" s="641"/>
      <c r="Q21" s="612">
        <v>0.15961777916142</v>
      </c>
      <c r="R21" s="616">
        <f>Q21/L21</f>
        <v>0.27887347530153539</v>
      </c>
    </row>
    <row r="22" spans="1:18" ht="15" customHeight="1">
      <c r="B22" s="100"/>
      <c r="C22" s="98" t="s">
        <v>374</v>
      </c>
      <c r="D22" s="612"/>
      <c r="E22" s="627"/>
      <c r="F22" s="612"/>
      <c r="G22" s="627"/>
      <c r="H22" s="641"/>
      <c r="I22" s="612"/>
      <c r="J22" s="616"/>
      <c r="L22" s="612"/>
      <c r="M22" s="627"/>
      <c r="N22" s="612"/>
      <c r="O22" s="627"/>
      <c r="P22" s="641"/>
      <c r="Q22" s="612"/>
      <c r="R22" s="616"/>
    </row>
    <row r="23" spans="1:18" ht="15" customHeight="1">
      <c r="A23" s="6"/>
      <c r="B23" s="100"/>
      <c r="C23" s="98" t="s">
        <v>375</v>
      </c>
      <c r="D23" s="612"/>
      <c r="E23" s="627"/>
      <c r="F23" s="627"/>
      <c r="G23" s="627"/>
      <c r="H23" s="641"/>
      <c r="I23" s="612"/>
      <c r="J23" s="616"/>
      <c r="L23" s="612"/>
      <c r="M23" s="627"/>
      <c r="N23" s="627"/>
      <c r="O23" s="627"/>
      <c r="P23" s="641"/>
      <c r="Q23" s="612"/>
      <c r="R23" s="616"/>
    </row>
    <row r="24" spans="1:18" ht="15" customHeight="1">
      <c r="A24" s="6"/>
      <c r="B24" s="108"/>
      <c r="C24" s="515" t="s">
        <v>376</v>
      </c>
      <c r="D24" s="628">
        <f>SUM(D10:D23)</f>
        <v>453.56957732538069</v>
      </c>
      <c r="E24" s="637">
        <v>0</v>
      </c>
      <c r="F24" s="628">
        <f>SUM(F10:F23)</f>
        <v>13</v>
      </c>
      <c r="G24" s="637">
        <v>0</v>
      </c>
      <c r="H24" s="642"/>
      <c r="I24" s="628">
        <f>SUM(I12:I23)</f>
        <v>393.63504503336759</v>
      </c>
      <c r="J24" s="637">
        <f>I24/D24</f>
        <v>0.86786033436052656</v>
      </c>
      <c r="L24" s="628">
        <f>SUM(L10:L23)</f>
        <v>20.809075819364264</v>
      </c>
      <c r="M24" s="637">
        <v>0</v>
      </c>
      <c r="N24" s="628">
        <f>SUM(N10:N23)</f>
        <v>10</v>
      </c>
      <c r="O24" s="637">
        <v>0</v>
      </c>
      <c r="P24" s="642"/>
      <c r="Q24" s="628">
        <f>SUM(Q12:Q23)</f>
        <v>7.5078844400605718</v>
      </c>
      <c r="R24" s="637">
        <f>Q24/L24</f>
        <v>0.36079855276772904</v>
      </c>
    </row>
    <row r="25" spans="1:18" ht="15" customHeight="1">
      <c r="A25" s="6"/>
      <c r="B25" s="97" t="s">
        <v>402</v>
      </c>
      <c r="C25" s="98" t="s">
        <v>362</v>
      </c>
      <c r="D25" s="778"/>
      <c r="E25" s="995"/>
      <c r="F25" s="995"/>
      <c r="G25" s="995"/>
      <c r="H25" s="631"/>
      <c r="I25" s="778"/>
      <c r="J25" s="996"/>
      <c r="L25" s="57"/>
      <c r="M25" s="114"/>
      <c r="N25" s="114"/>
      <c r="O25" s="114"/>
      <c r="P25" s="631"/>
      <c r="Q25" s="57"/>
      <c r="R25" s="115"/>
    </row>
    <row r="26" spans="1:18" ht="15" customHeight="1">
      <c r="A26" s="6"/>
      <c r="B26" s="107"/>
      <c r="C26" s="98" t="s">
        <v>363</v>
      </c>
      <c r="D26" s="778"/>
      <c r="E26" s="995"/>
      <c r="F26" s="995"/>
      <c r="G26" s="995"/>
      <c r="H26" s="631"/>
      <c r="I26" s="778"/>
      <c r="J26" s="996"/>
      <c r="L26" s="57"/>
      <c r="M26" s="114"/>
      <c r="N26" s="114"/>
      <c r="O26" s="114"/>
      <c r="P26" s="631"/>
      <c r="Q26" s="57"/>
      <c r="R26" s="115"/>
    </row>
    <row r="27" spans="1:18" ht="15" customHeight="1">
      <c r="A27" s="6"/>
      <c r="B27" s="107"/>
      <c r="C27" s="98" t="s">
        <v>364</v>
      </c>
      <c r="D27" s="778"/>
      <c r="E27" s="995"/>
      <c r="F27" s="995"/>
      <c r="G27" s="995"/>
      <c r="H27" s="631"/>
      <c r="I27" s="778"/>
      <c r="J27" s="996"/>
      <c r="L27" s="57"/>
      <c r="M27" s="114"/>
      <c r="N27" s="114"/>
      <c r="O27" s="114"/>
      <c r="P27" s="631"/>
      <c r="Q27" s="57"/>
      <c r="R27" s="115"/>
    </row>
    <row r="28" spans="1:18" ht="15" customHeight="1">
      <c r="A28" s="6"/>
      <c r="B28" s="107"/>
      <c r="C28" s="98" t="s">
        <v>365</v>
      </c>
      <c r="D28" s="778"/>
      <c r="E28" s="995"/>
      <c r="F28" s="778"/>
      <c r="G28" s="995"/>
      <c r="H28" s="641"/>
      <c r="I28" s="778"/>
      <c r="J28" s="996"/>
      <c r="L28" s="57"/>
      <c r="M28" s="114"/>
      <c r="N28" s="57"/>
      <c r="O28" s="114"/>
      <c r="P28" s="641"/>
      <c r="Q28" s="57"/>
      <c r="R28" s="115"/>
    </row>
    <row r="29" spans="1:18" ht="15" customHeight="1">
      <c r="A29" s="6"/>
      <c r="B29" s="107"/>
      <c r="C29" s="98" t="s">
        <v>366</v>
      </c>
      <c r="D29" s="778"/>
      <c r="E29" s="995"/>
      <c r="F29" s="778"/>
      <c r="G29" s="995"/>
      <c r="H29" s="641"/>
      <c r="I29" s="778"/>
      <c r="J29" s="996"/>
      <c r="L29" s="57"/>
      <c r="M29" s="114"/>
      <c r="N29" s="57"/>
      <c r="O29" s="114"/>
      <c r="P29" s="641"/>
      <c r="Q29" s="57"/>
      <c r="R29" s="115"/>
    </row>
    <row r="30" spans="1:18" ht="15" customHeight="1">
      <c r="A30" s="6"/>
      <c r="B30" s="107"/>
      <c r="C30" s="98" t="s">
        <v>367</v>
      </c>
      <c r="D30" s="778"/>
      <c r="E30" s="995"/>
      <c r="F30" s="778"/>
      <c r="G30" s="995"/>
      <c r="H30" s="641"/>
      <c r="I30" s="778"/>
      <c r="J30" s="996"/>
      <c r="L30" s="57"/>
      <c r="M30" s="114"/>
      <c r="N30" s="57"/>
      <c r="O30" s="114"/>
      <c r="P30" s="641"/>
      <c r="Q30" s="57"/>
      <c r="R30" s="115"/>
    </row>
    <row r="31" spans="1:18" ht="15" customHeight="1">
      <c r="A31" s="6"/>
      <c r="B31" s="107"/>
      <c r="C31" s="98" t="s">
        <v>368</v>
      </c>
      <c r="D31" s="778"/>
      <c r="E31" s="995"/>
      <c r="F31" s="778"/>
      <c r="G31" s="995"/>
      <c r="H31" s="641"/>
      <c r="I31" s="778"/>
      <c r="J31" s="996"/>
      <c r="L31" s="57"/>
      <c r="M31" s="114"/>
      <c r="N31" s="57"/>
      <c r="O31" s="114"/>
      <c r="P31" s="641"/>
      <c r="Q31" s="57"/>
      <c r="R31" s="115"/>
    </row>
    <row r="32" spans="1:18" ht="15" customHeight="1">
      <c r="A32" s="6"/>
      <c r="B32" s="107"/>
      <c r="C32" s="98" t="s">
        <v>369</v>
      </c>
      <c r="D32" s="778"/>
      <c r="E32" s="995"/>
      <c r="F32" s="778"/>
      <c r="G32" s="995"/>
      <c r="H32" s="641"/>
      <c r="I32" s="778"/>
      <c r="J32" s="996"/>
      <c r="L32" s="57"/>
      <c r="M32" s="114"/>
      <c r="N32" s="57"/>
      <c r="O32" s="114"/>
      <c r="P32" s="641"/>
      <c r="Q32" s="57"/>
      <c r="R32" s="115"/>
    </row>
    <row r="33" spans="1:18" ht="15" customHeight="1">
      <c r="A33" s="6"/>
      <c r="B33" s="100"/>
      <c r="C33" s="98" t="s">
        <v>370</v>
      </c>
      <c r="D33" s="778"/>
      <c r="E33" s="995"/>
      <c r="F33" s="778"/>
      <c r="G33" s="995"/>
      <c r="H33" s="641"/>
      <c r="I33" s="778"/>
      <c r="J33" s="996"/>
      <c r="L33" s="57"/>
      <c r="M33" s="114"/>
      <c r="N33" s="57"/>
      <c r="O33" s="114"/>
      <c r="P33" s="641"/>
      <c r="Q33" s="57"/>
      <c r="R33" s="115"/>
    </row>
    <row r="34" spans="1:18" ht="15" customHeight="1">
      <c r="A34" s="6"/>
      <c r="B34" s="100"/>
      <c r="C34" s="98" t="s">
        <v>371</v>
      </c>
      <c r="D34" s="778"/>
      <c r="E34" s="995"/>
      <c r="F34" s="778"/>
      <c r="G34" s="995"/>
      <c r="H34" s="641"/>
      <c r="I34" s="778"/>
      <c r="J34" s="996"/>
      <c r="L34" s="57"/>
      <c r="M34" s="114"/>
      <c r="N34" s="57"/>
      <c r="O34" s="114"/>
      <c r="P34" s="641"/>
      <c r="Q34" s="57"/>
      <c r="R34" s="115"/>
    </row>
    <row r="35" spans="1:18" ht="15" customHeight="1">
      <c r="A35" s="6"/>
      <c r="B35" s="100"/>
      <c r="C35" s="98" t="s">
        <v>372</v>
      </c>
      <c r="D35" s="778"/>
      <c r="E35" s="995"/>
      <c r="F35" s="778"/>
      <c r="G35" s="995"/>
      <c r="H35" s="641"/>
      <c r="I35" s="778"/>
      <c r="J35" s="996"/>
      <c r="L35" s="57"/>
      <c r="M35" s="114"/>
      <c r="N35" s="57"/>
      <c r="O35" s="114"/>
      <c r="P35" s="641"/>
      <c r="Q35" s="57"/>
      <c r="R35" s="115"/>
    </row>
    <row r="36" spans="1:18" ht="15" customHeight="1">
      <c r="A36" s="6"/>
      <c r="B36" s="100"/>
      <c r="C36" s="98" t="s">
        <v>373</v>
      </c>
      <c r="D36" s="778"/>
      <c r="E36" s="995"/>
      <c r="F36" s="778"/>
      <c r="G36" s="995"/>
      <c r="H36" s="641"/>
      <c r="I36" s="778"/>
      <c r="J36" s="996"/>
      <c r="L36" s="57"/>
      <c r="M36" s="114"/>
      <c r="N36" s="57"/>
      <c r="O36" s="114"/>
      <c r="P36" s="641"/>
      <c r="Q36" s="57"/>
      <c r="R36" s="115"/>
    </row>
    <row r="37" spans="1:18" ht="15" customHeight="1">
      <c r="A37" s="6"/>
      <c r="B37" s="100"/>
      <c r="C37" s="98" t="s">
        <v>374</v>
      </c>
      <c r="D37" s="778"/>
      <c r="E37" s="995"/>
      <c r="F37" s="778"/>
      <c r="G37" s="995"/>
      <c r="H37" s="641"/>
      <c r="I37" s="778"/>
      <c r="J37" s="996"/>
      <c r="L37" s="57"/>
      <c r="M37" s="114"/>
      <c r="N37" s="57"/>
      <c r="O37" s="114"/>
      <c r="P37" s="641"/>
      <c r="Q37" s="57"/>
      <c r="R37" s="115"/>
    </row>
    <row r="38" spans="1:18" ht="15" customHeight="1">
      <c r="A38" s="6"/>
      <c r="B38" s="100"/>
      <c r="C38" s="98" t="s">
        <v>375</v>
      </c>
      <c r="D38" s="778"/>
      <c r="E38" s="995"/>
      <c r="F38" s="778"/>
      <c r="G38" s="995"/>
      <c r="H38" s="641"/>
      <c r="I38" s="778"/>
      <c r="J38" s="996"/>
      <c r="L38" s="57"/>
      <c r="M38" s="114"/>
      <c r="N38" s="57"/>
      <c r="O38" s="114"/>
      <c r="P38" s="641"/>
      <c r="Q38" s="57"/>
      <c r="R38" s="115"/>
    </row>
    <row r="39" spans="1:18" ht="15" customHeight="1">
      <c r="A39" s="6"/>
      <c r="B39" s="108"/>
      <c r="C39" s="515" t="s">
        <v>376</v>
      </c>
      <c r="D39" s="997"/>
      <c r="E39" s="998"/>
      <c r="F39" s="997"/>
      <c r="G39" s="998"/>
      <c r="H39" s="642"/>
      <c r="I39" s="997"/>
      <c r="J39" s="999"/>
      <c r="L39" s="116"/>
      <c r="M39" s="117"/>
      <c r="N39" s="116"/>
      <c r="O39" s="117"/>
      <c r="P39" s="642"/>
      <c r="Q39" s="116"/>
      <c r="R39" s="277"/>
    </row>
    <row r="40" spans="1:18" ht="15" customHeight="1" thickBot="1">
      <c r="A40" s="6"/>
      <c r="B40" s="112" t="s">
        <v>2</v>
      </c>
      <c r="C40" s="103"/>
      <c r="D40" s="617">
        <f>D24</f>
        <v>453.56957732538069</v>
      </c>
      <c r="E40" s="643">
        <f>E24</f>
        <v>0</v>
      </c>
      <c r="F40" s="617">
        <f t="shared" ref="F40:G40" si="4">F24</f>
        <v>13</v>
      </c>
      <c r="G40" s="643">
        <f t="shared" si="4"/>
        <v>0</v>
      </c>
      <c r="H40" s="644"/>
      <c r="I40" s="617">
        <f>I24</f>
        <v>393.63504503336759</v>
      </c>
      <c r="J40" s="618">
        <f>J24</f>
        <v>0.86786033436052656</v>
      </c>
      <c r="L40" s="617">
        <f>L24</f>
        <v>20.809075819364264</v>
      </c>
      <c r="M40" s="643">
        <f>M24</f>
        <v>0</v>
      </c>
      <c r="N40" s="617">
        <f t="shared" ref="N40:O40" si="5">N24</f>
        <v>10</v>
      </c>
      <c r="O40" s="643">
        <f t="shared" si="5"/>
        <v>0</v>
      </c>
      <c r="P40" s="644"/>
      <c r="Q40" s="617">
        <f>Q24</f>
        <v>7.5078844400605718</v>
      </c>
      <c r="R40" s="618">
        <f>R24</f>
        <v>0.36079855276772904</v>
      </c>
    </row>
    <row r="41" spans="1:18" ht="15" customHeight="1" thickTop="1">
      <c r="A41" s="6"/>
      <c r="B41" s="113" t="s">
        <v>377</v>
      </c>
      <c r="C41" s="108"/>
      <c r="D41" s="108"/>
      <c r="E41" s="108"/>
      <c r="F41" s="108"/>
      <c r="G41" s="108"/>
      <c r="H41" s="108"/>
      <c r="I41" s="108"/>
      <c r="J41" s="108"/>
      <c r="L41" s="113" t="s">
        <v>377</v>
      </c>
    </row>
    <row r="42" spans="1:18" ht="15" customHeight="1">
      <c r="A42" s="6"/>
      <c r="J42" s="352"/>
      <c r="L42"/>
    </row>
    <row r="43" spans="1:18" ht="15" customHeight="1">
      <c r="C43" s="108"/>
      <c r="D43" s="108"/>
      <c r="E43" s="108"/>
      <c r="F43" s="108"/>
      <c r="G43" s="108"/>
      <c r="H43" s="108"/>
      <c r="I43" s="108"/>
      <c r="J43" s="108"/>
      <c r="L43"/>
    </row>
    <row r="44" spans="1:18" ht="15" customHeight="1">
      <c r="J44"/>
      <c r="L44"/>
    </row>
    <row r="45" spans="1:18" ht="15" customHeight="1">
      <c r="J45"/>
      <c r="L45"/>
    </row>
  </sheetData>
  <mergeCells count="5">
    <mergeCell ref="L7:R7"/>
    <mergeCell ref="B2:C2"/>
    <mergeCell ref="B3:E3"/>
    <mergeCell ref="D7:J7"/>
    <mergeCell ref="B4:E4"/>
  </mergeCells>
  <hyperlinks>
    <hyperlink ref="R5" location="Índice!A1" display="Back to the Index" xr:uid="{85F3D013-B867-4A59-AD66-9A8D1A03160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1005D"/>
  </sheetPr>
  <dimension ref="B2:M15"/>
  <sheetViews>
    <sheetView showGridLines="0" showZeros="0" zoomScaleNormal="100" workbookViewId="0">
      <selection activeCell="M4" sqref="M4"/>
    </sheetView>
  </sheetViews>
  <sheetFormatPr defaultRowHeight="15" customHeight="1"/>
  <cols>
    <col min="1" max="1" width="12.7109375" style="2" customWidth="1"/>
    <col min="2" max="2" width="35.7109375" style="2" customWidth="1"/>
    <col min="3" max="7" width="14.7109375" style="2" customWidth="1"/>
    <col min="8" max="8" width="8.7109375" style="2" customWidth="1"/>
    <col min="9" max="14" width="14.7109375" style="2" customWidth="1"/>
    <col min="15" max="16" width="9.140625" style="2"/>
    <col min="17" max="18" width="10.28515625" style="2" customWidth="1"/>
    <col min="19" max="19" width="10.7109375" style="2" customWidth="1"/>
    <col min="20" max="16384" width="9.140625" style="2"/>
  </cols>
  <sheetData>
    <row r="2" spans="2:13" ht="15" customHeight="1">
      <c r="B2" s="541" t="s">
        <v>496</v>
      </c>
      <c r="C2" s="541"/>
      <c r="D2" s="579" t="s">
        <v>849</v>
      </c>
      <c r="E2" s="541"/>
      <c r="F2" s="541"/>
      <c r="G2" s="283"/>
    </row>
    <row r="3" spans="2:13" ht="15" customHeight="1">
      <c r="B3" s="1087" t="s">
        <v>497</v>
      </c>
      <c r="C3" s="1087"/>
      <c r="D3" s="1087"/>
      <c r="E3" s="1087"/>
      <c r="F3" s="1087"/>
      <c r="G3" s="468"/>
    </row>
    <row r="4" spans="2:13" ht="15" customHeight="1">
      <c r="B4" s="467" t="s">
        <v>0</v>
      </c>
      <c r="C4" s="467"/>
      <c r="G4" s="352"/>
      <c r="M4" s="740" t="s">
        <v>575</v>
      </c>
    </row>
    <row r="5" spans="2:13" ht="15" customHeight="1">
      <c r="B5" s="459"/>
      <c r="C5" s="459"/>
      <c r="G5" s="444"/>
    </row>
    <row r="6" spans="2:13" ht="15" customHeight="1">
      <c r="B6" s="78"/>
      <c r="C6" s="1057" t="s">
        <v>1008</v>
      </c>
      <c r="D6" s="1057"/>
      <c r="E6" s="1057"/>
      <c r="F6" s="1057"/>
      <c r="G6" s="1057"/>
      <c r="I6" s="1057" t="s">
        <v>863</v>
      </c>
      <c r="J6" s="1057"/>
      <c r="K6" s="1057"/>
      <c r="L6" s="1057"/>
      <c r="M6" s="1057"/>
    </row>
    <row r="7" spans="2:13" ht="15" customHeight="1">
      <c r="B7" s="78"/>
      <c r="C7" s="447" t="s">
        <v>286</v>
      </c>
      <c r="D7" s="447" t="s">
        <v>287</v>
      </c>
      <c r="E7" s="447" t="s">
        <v>288</v>
      </c>
      <c r="F7" s="447" t="s">
        <v>289</v>
      </c>
      <c r="G7" s="447" t="s">
        <v>290</v>
      </c>
      <c r="I7" s="447" t="s">
        <v>286</v>
      </c>
      <c r="J7" s="447" t="s">
        <v>287</v>
      </c>
      <c r="K7" s="447" t="s">
        <v>288</v>
      </c>
      <c r="L7" s="447" t="s">
        <v>289</v>
      </c>
      <c r="M7" s="447" t="s">
        <v>290</v>
      </c>
    </row>
    <row r="8" spans="2:13" ht="66.75" customHeight="1">
      <c r="B8" s="357"/>
      <c r="C8" s="326" t="s">
        <v>498</v>
      </c>
      <c r="D8" s="326" t="s">
        <v>499</v>
      </c>
      <c r="E8" s="326" t="s">
        <v>500</v>
      </c>
      <c r="F8" s="326" t="s">
        <v>501</v>
      </c>
      <c r="G8" s="326" t="s">
        <v>502</v>
      </c>
      <c r="I8" s="770" t="s">
        <v>498</v>
      </c>
      <c r="J8" s="770" t="s">
        <v>499</v>
      </c>
      <c r="K8" s="770" t="s">
        <v>500</v>
      </c>
      <c r="L8" s="770" t="s">
        <v>501</v>
      </c>
      <c r="M8" s="770" t="s">
        <v>502</v>
      </c>
    </row>
    <row r="9" spans="2:13" ht="20.100000000000001" customHeight="1">
      <c r="B9" s="223" t="s">
        <v>503</v>
      </c>
      <c r="C9" s="987">
        <v>453205.26451667858</v>
      </c>
      <c r="D9" s="987">
        <v>47243.040901107946</v>
      </c>
      <c r="E9" s="987">
        <v>405962.22361557058</v>
      </c>
      <c r="F9" s="987">
        <v>66121.13100862634</v>
      </c>
      <c r="G9" s="987">
        <v>368371.55261608359</v>
      </c>
      <c r="H9" s="35"/>
      <c r="I9" s="224">
        <v>392239.6033580621</v>
      </c>
      <c r="J9" s="224">
        <v>27505.592481931511</v>
      </c>
      <c r="K9" s="224">
        <v>364734.0108761306</v>
      </c>
      <c r="L9" s="224">
        <v>67258.843830096652</v>
      </c>
      <c r="M9" s="224">
        <v>307605.96736593649</v>
      </c>
    </row>
    <row r="10" spans="2:13" s="78" customFormat="1" ht="20.100000000000001" customHeight="1">
      <c r="B10" s="53" t="s">
        <v>532</v>
      </c>
      <c r="C10" s="52"/>
      <c r="D10" s="52"/>
      <c r="E10" s="52"/>
      <c r="F10" s="52">
        <v>28530.460009139279</v>
      </c>
      <c r="G10" s="52"/>
      <c r="H10" s="123"/>
      <c r="I10" s="52"/>
      <c r="J10" s="52"/>
      <c r="K10" s="52"/>
      <c r="L10" s="52">
        <v>9509.9962794025159</v>
      </c>
      <c r="M10" s="52"/>
    </row>
    <row r="11" spans="2:13" s="78" customFormat="1" ht="20.100000000000001" customHeight="1">
      <c r="B11" s="225" t="s">
        <v>504</v>
      </c>
      <c r="C11" s="52"/>
      <c r="D11" s="52"/>
      <c r="E11" s="52"/>
      <c r="F11" s="52"/>
      <c r="G11" s="52"/>
      <c r="H11" s="123"/>
      <c r="I11" s="52"/>
      <c r="J11" s="52"/>
      <c r="K11" s="52"/>
      <c r="L11" s="52"/>
      <c r="M11" s="52"/>
    </row>
    <row r="12" spans="2:13" ht="20.100000000000001" customHeight="1">
      <c r="B12" s="225" t="s">
        <v>505</v>
      </c>
      <c r="C12" s="52"/>
      <c r="D12" s="52"/>
      <c r="E12" s="52"/>
      <c r="F12" s="52"/>
      <c r="G12" s="52"/>
      <c r="I12" s="52"/>
      <c r="J12" s="52"/>
      <c r="K12" s="52"/>
      <c r="L12" s="52"/>
      <c r="M12" s="52"/>
    </row>
    <row r="13" spans="2:13" ht="20.100000000000001" customHeight="1" thickBot="1">
      <c r="B13" s="82" t="s">
        <v>2</v>
      </c>
      <c r="C13" s="83">
        <f>C9</f>
        <v>453205.26451667858</v>
      </c>
      <c r="D13" s="83">
        <f t="shared" ref="D13:G13" si="0">D9</f>
        <v>47243.040901107946</v>
      </c>
      <c r="E13" s="83">
        <f t="shared" si="0"/>
        <v>405962.22361557058</v>
      </c>
      <c r="F13" s="83">
        <f t="shared" si="0"/>
        <v>66121.13100862634</v>
      </c>
      <c r="G13" s="83">
        <f t="shared" si="0"/>
        <v>368371.55261608359</v>
      </c>
      <c r="I13" s="83">
        <f>I9</f>
        <v>392239.6033580621</v>
      </c>
      <c r="J13" s="83">
        <f t="shared" ref="J13:M13" si="1">J9</f>
        <v>27505.592481931511</v>
      </c>
      <c r="K13" s="83">
        <f t="shared" si="1"/>
        <v>364734.0108761306</v>
      </c>
      <c r="L13" s="83">
        <f t="shared" si="1"/>
        <v>67258.843830096652</v>
      </c>
      <c r="M13" s="83">
        <f t="shared" si="1"/>
        <v>307605.96736593649</v>
      </c>
    </row>
    <row r="14" spans="2:13" ht="15" customHeight="1" thickTop="1">
      <c r="B14" s="244"/>
      <c r="C14" s="295"/>
      <c r="D14" s="295"/>
      <c r="E14" s="295"/>
      <c r="F14" s="295"/>
      <c r="G14" s="295"/>
    </row>
    <row r="15" spans="2:13" ht="20.100000000000001" customHeight="1"/>
  </sheetData>
  <mergeCells count="3">
    <mergeCell ref="C6:G6"/>
    <mergeCell ref="I6:M6"/>
    <mergeCell ref="B3:F3"/>
  </mergeCells>
  <hyperlinks>
    <hyperlink ref="M4" location="Índice!A1" display="Back to the Index" xr:uid="{F2B9D839-093D-43E2-AE84-0EBC7E0CB23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1005D"/>
  </sheetPr>
  <dimension ref="B1:Q41"/>
  <sheetViews>
    <sheetView showGridLines="0" workbookViewId="0">
      <selection activeCell="Q6" sqref="Q6"/>
    </sheetView>
  </sheetViews>
  <sheetFormatPr defaultRowHeight="16.5"/>
  <cols>
    <col min="1" max="1" width="12.7109375" style="177" customWidth="1"/>
    <col min="2" max="2" width="15.7109375" style="177" customWidth="1"/>
    <col min="3" max="8" width="11.7109375" style="177" customWidth="1"/>
    <col min="9" max="9" width="5.7109375" style="177" customWidth="1"/>
    <col min="10" max="15" width="11.7109375" style="177" customWidth="1"/>
    <col min="16" max="16" width="9.140625" style="177"/>
    <col min="17" max="17" width="19.5703125" style="177" customWidth="1"/>
    <col min="18" max="16384" width="9.140625" style="177"/>
  </cols>
  <sheetData>
    <row r="1" spans="2:17" ht="15" customHeight="1"/>
    <row r="2" spans="2:17" ht="15" customHeight="1">
      <c r="B2" s="1093" t="s">
        <v>506</v>
      </c>
      <c r="C2" s="1093"/>
      <c r="D2" s="579" t="s">
        <v>849</v>
      </c>
      <c r="E2" s="553"/>
      <c r="F2" s="287"/>
    </row>
    <row r="3" spans="2:17" ht="15" customHeight="1">
      <c r="B3" s="1093" t="s">
        <v>507</v>
      </c>
      <c r="C3" s="1093"/>
      <c r="D3" s="1093"/>
      <c r="E3" s="1093"/>
      <c r="F3" s="287"/>
    </row>
    <row r="4" spans="2:17" ht="15" customHeight="1">
      <c r="B4" s="467" t="s">
        <v>0</v>
      </c>
      <c r="C4" s="467"/>
      <c r="O4" s="359"/>
    </row>
    <row r="5" spans="2:17" ht="15" customHeight="1">
      <c r="B5" s="459"/>
      <c r="C5" s="459"/>
      <c r="O5" s="359"/>
    </row>
    <row r="6" spans="2:17" ht="15" customHeight="1">
      <c r="B6" s="358"/>
      <c r="C6" s="1094" t="s">
        <v>1008</v>
      </c>
      <c r="D6" s="1094"/>
      <c r="E6" s="1094"/>
      <c r="F6" s="1094"/>
      <c r="G6" s="1094"/>
      <c r="H6" s="1094"/>
      <c r="I6" s="358"/>
      <c r="J6" s="1094" t="s">
        <v>863</v>
      </c>
      <c r="K6" s="1094"/>
      <c r="L6" s="1094"/>
      <c r="M6" s="1094"/>
      <c r="N6" s="1094"/>
      <c r="O6" s="1094"/>
      <c r="Q6" s="740" t="s">
        <v>575</v>
      </c>
    </row>
    <row r="7" spans="2:17" ht="15" customHeight="1">
      <c r="B7" s="358"/>
      <c r="C7" s="447" t="s">
        <v>286</v>
      </c>
      <c r="D7" s="447" t="s">
        <v>287</v>
      </c>
      <c r="E7" s="447" t="s">
        <v>288</v>
      </c>
      <c r="F7" s="447" t="s">
        <v>289</v>
      </c>
      <c r="G7" s="447" t="s">
        <v>290</v>
      </c>
      <c r="H7" s="447" t="s">
        <v>291</v>
      </c>
      <c r="I7" s="358"/>
      <c r="J7" s="447" t="s">
        <v>286</v>
      </c>
      <c r="K7" s="447" t="s">
        <v>287</v>
      </c>
      <c r="L7" s="447" t="s">
        <v>288</v>
      </c>
      <c r="M7" s="447" t="s">
        <v>289</v>
      </c>
      <c r="N7" s="447" t="s">
        <v>290</v>
      </c>
      <c r="O7" s="447" t="s">
        <v>291</v>
      </c>
    </row>
    <row r="8" spans="2:17" ht="20.100000000000001" customHeight="1">
      <c r="B8" s="1091"/>
      <c r="C8" s="1092" t="s">
        <v>508</v>
      </c>
      <c r="D8" s="1092"/>
      <c r="E8" s="1092"/>
      <c r="F8" s="1092"/>
      <c r="G8" s="1092" t="s">
        <v>509</v>
      </c>
      <c r="H8" s="1092"/>
      <c r="J8" s="1092" t="s">
        <v>508</v>
      </c>
      <c r="K8" s="1092"/>
      <c r="L8" s="1092"/>
      <c r="M8" s="1092"/>
      <c r="N8" s="1092" t="s">
        <v>509</v>
      </c>
      <c r="O8" s="1092"/>
    </row>
    <row r="9" spans="2:17" ht="26.25" customHeight="1">
      <c r="B9" s="1091"/>
      <c r="C9" s="1088" t="s">
        <v>510</v>
      </c>
      <c r="D9" s="1088"/>
      <c r="E9" s="1088" t="s">
        <v>511</v>
      </c>
      <c r="F9" s="1088"/>
      <c r="G9" s="1089" t="s">
        <v>510</v>
      </c>
      <c r="H9" s="1089" t="s">
        <v>511</v>
      </c>
      <c r="J9" s="1088" t="s">
        <v>510</v>
      </c>
      <c r="K9" s="1088"/>
      <c r="L9" s="1088" t="s">
        <v>511</v>
      </c>
      <c r="M9" s="1088"/>
      <c r="N9" s="1089" t="s">
        <v>510</v>
      </c>
      <c r="O9" s="1089" t="s">
        <v>511</v>
      </c>
    </row>
    <row r="10" spans="2:17" ht="27.75" customHeight="1" thickBot="1">
      <c r="B10" s="1090"/>
      <c r="C10" s="222" t="s">
        <v>512</v>
      </c>
      <c r="D10" s="222" t="s">
        <v>513</v>
      </c>
      <c r="E10" s="222" t="s">
        <v>512</v>
      </c>
      <c r="F10" s="222" t="s">
        <v>513</v>
      </c>
      <c r="G10" s="1090"/>
      <c r="H10" s="1090"/>
      <c r="J10" s="222" t="s">
        <v>512</v>
      </c>
      <c r="K10" s="222" t="s">
        <v>513</v>
      </c>
      <c r="L10" s="222" t="s">
        <v>512</v>
      </c>
      <c r="M10" s="222" t="s">
        <v>513</v>
      </c>
      <c r="N10" s="1090"/>
      <c r="O10" s="1090"/>
    </row>
    <row r="11" spans="2:17" ht="20.100000000000001" customHeight="1">
      <c r="B11" s="192" t="s">
        <v>514</v>
      </c>
      <c r="C11" s="179">
        <v>0</v>
      </c>
      <c r="D11" s="179">
        <v>18303.077563511171</v>
      </c>
      <c r="E11" s="179">
        <v>286592.85999885155</v>
      </c>
      <c r="F11" s="179">
        <v>285337.57707300107</v>
      </c>
      <c r="G11" s="179">
        <v>0</v>
      </c>
      <c r="H11" s="179">
        <v>0</v>
      </c>
      <c r="J11" s="179">
        <v>0</v>
      </c>
      <c r="K11" s="179">
        <v>20677.669457641467</v>
      </c>
      <c r="L11" s="179">
        <v>311209.24616585625</v>
      </c>
      <c r="M11" s="179">
        <v>245646.44344238957</v>
      </c>
      <c r="N11" s="179">
        <v>0</v>
      </c>
      <c r="O11" s="179">
        <v>0</v>
      </c>
    </row>
    <row r="12" spans="2:17" ht="20.100000000000001" customHeight="1">
      <c r="B12" s="191" t="s">
        <v>515</v>
      </c>
      <c r="C12" s="180"/>
      <c r="D12" s="180"/>
      <c r="E12" s="180">
        <v>0</v>
      </c>
      <c r="F12" s="180"/>
      <c r="G12" s="180"/>
      <c r="H12" s="180"/>
      <c r="J12" s="180"/>
      <c r="K12" s="180"/>
      <c r="L12" s="180">
        <v>0</v>
      </c>
      <c r="M12" s="180"/>
      <c r="N12" s="180"/>
      <c r="O12" s="180"/>
    </row>
    <row r="13" spans="2:17" ht="20.100000000000001" customHeight="1" thickBot="1">
      <c r="B13" s="227" t="s">
        <v>2</v>
      </c>
      <c r="C13" s="228">
        <v>0</v>
      </c>
      <c r="D13" s="228">
        <v>18303.077563511171</v>
      </c>
      <c r="E13" s="228">
        <v>286592.85999885155</v>
      </c>
      <c r="F13" s="228">
        <v>285337.57707300107</v>
      </c>
      <c r="G13" s="228">
        <v>0</v>
      </c>
      <c r="H13" s="228">
        <v>0</v>
      </c>
      <c r="J13" s="228">
        <v>0</v>
      </c>
      <c r="K13" s="228">
        <v>20677.669457641467</v>
      </c>
      <c r="L13" s="228">
        <v>311209.24616585625</v>
      </c>
      <c r="M13" s="228">
        <v>245646.44344238957</v>
      </c>
      <c r="N13" s="228">
        <v>0</v>
      </c>
      <c r="O13" s="228">
        <v>0</v>
      </c>
    </row>
    <row r="14" spans="2:17" ht="17.25" thickTop="1"/>
    <row r="15" spans="2:17" ht="16.5" customHeight="1">
      <c r="O15"/>
    </row>
    <row r="16" spans="2:17">
      <c r="O16"/>
    </row>
    <row r="19" spans="2:8" ht="24.95" customHeight="1"/>
    <row r="20" spans="2:8" ht="24.95" customHeight="1"/>
    <row r="21" spans="2:8" ht="15" customHeight="1"/>
    <row r="22" spans="2:8" ht="15" customHeight="1"/>
    <row r="23" spans="2:8" ht="15" customHeight="1"/>
    <row r="24" spans="2:8" ht="15" customHeight="1"/>
    <row r="30" spans="2:8">
      <c r="B30"/>
      <c r="C30"/>
      <c r="D30"/>
      <c r="E30"/>
      <c r="F30"/>
      <c r="G30"/>
      <c r="H30"/>
    </row>
    <row r="31" spans="2:8">
      <c r="B31"/>
      <c r="C31"/>
      <c r="D31"/>
      <c r="E31"/>
      <c r="F31"/>
      <c r="G31"/>
      <c r="H31"/>
    </row>
    <row r="32" spans="2:8">
      <c r="B32"/>
      <c r="C32"/>
      <c r="D32"/>
      <c r="E32"/>
      <c r="F32"/>
      <c r="G32"/>
      <c r="H32"/>
    </row>
    <row r="33" spans="2:9">
      <c r="B33"/>
      <c r="C33"/>
      <c r="D33"/>
      <c r="E33"/>
      <c r="F33"/>
      <c r="G33"/>
      <c r="H33"/>
      <c r="I33" s="181"/>
    </row>
    <row r="34" spans="2:9">
      <c r="B34"/>
      <c r="C34"/>
      <c r="D34"/>
      <c r="E34"/>
      <c r="F34"/>
      <c r="G34"/>
      <c r="H34"/>
    </row>
    <row r="35" spans="2:9">
      <c r="B35"/>
      <c r="C35"/>
      <c r="D35"/>
      <c r="E35"/>
      <c r="F35"/>
      <c r="G35"/>
      <c r="H35"/>
    </row>
    <row r="36" spans="2:9">
      <c r="B36"/>
      <c r="C36"/>
      <c r="D36"/>
      <c r="E36"/>
      <c r="F36"/>
      <c r="G36"/>
      <c r="H36"/>
    </row>
    <row r="37" spans="2:9">
      <c r="B37"/>
      <c r="C37"/>
      <c r="D37"/>
      <c r="E37"/>
      <c r="F37"/>
      <c r="G37"/>
      <c r="H37"/>
    </row>
    <row r="38" spans="2:9">
      <c r="B38"/>
      <c r="C38"/>
      <c r="D38"/>
      <c r="E38"/>
      <c r="F38"/>
      <c r="G38"/>
      <c r="H38"/>
    </row>
    <row r="39" spans="2:9">
      <c r="B39"/>
      <c r="C39"/>
      <c r="D39"/>
      <c r="E39"/>
      <c r="F39"/>
      <c r="G39"/>
      <c r="H39"/>
    </row>
    <row r="40" spans="2:9">
      <c r="B40"/>
      <c r="C40"/>
      <c r="D40"/>
      <c r="E40"/>
      <c r="F40"/>
      <c r="G40"/>
      <c r="H40"/>
    </row>
    <row r="41" spans="2:9">
      <c r="B41"/>
      <c r="C41"/>
      <c r="D41"/>
      <c r="E41"/>
      <c r="F41"/>
      <c r="G41"/>
      <c r="H41"/>
    </row>
  </sheetData>
  <mergeCells count="17">
    <mergeCell ref="B3:E3"/>
    <mergeCell ref="B2:C2"/>
    <mergeCell ref="C6:H6"/>
    <mergeCell ref="N8:O8"/>
    <mergeCell ref="J6:O6"/>
    <mergeCell ref="J9:K9"/>
    <mergeCell ref="L9:M9"/>
    <mergeCell ref="N9:N10"/>
    <mergeCell ref="O9:O10"/>
    <mergeCell ref="B8:B10"/>
    <mergeCell ref="C8:F8"/>
    <mergeCell ref="G8:H8"/>
    <mergeCell ref="C9:D9"/>
    <mergeCell ref="E9:F9"/>
    <mergeCell ref="G9:G10"/>
    <mergeCell ref="H9:H10"/>
    <mergeCell ref="J8:M8"/>
  </mergeCells>
  <hyperlinks>
    <hyperlink ref="Q6" location="Índice!A1" display="Back to the Index" xr:uid="{7E0FA6F4-F3CB-4C70-A8E4-EA60D5A51A1D}"/>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1005D"/>
  </sheetPr>
  <dimension ref="A2:K36"/>
  <sheetViews>
    <sheetView showGridLines="0" showZeros="0" zoomScaleNormal="100" workbookViewId="0">
      <selection activeCell="K6" sqref="K6"/>
    </sheetView>
  </sheetViews>
  <sheetFormatPr defaultRowHeight="15" customHeight="1"/>
  <cols>
    <col min="1" max="1" width="12.7109375" style="2" customWidth="1"/>
    <col min="2" max="2" width="40.7109375" style="2" customWidth="1"/>
    <col min="3" max="5" width="12.7109375" style="2" customWidth="1"/>
    <col min="6" max="6" width="5.7109375" style="2" customWidth="1"/>
    <col min="7" max="9" width="12.7109375" style="2" customWidth="1"/>
    <col min="10" max="10" width="9.140625" style="2"/>
    <col min="11" max="11" width="15.85546875" style="2" customWidth="1"/>
    <col min="12" max="13" width="9.140625" style="2"/>
    <col min="14" max="15" width="10.28515625" style="2" customWidth="1"/>
    <col min="16" max="16" width="10.7109375" style="2" customWidth="1"/>
    <col min="17" max="16384" width="9.140625" style="2"/>
  </cols>
  <sheetData>
    <row r="2" spans="2:11" ht="15" customHeight="1">
      <c r="B2" s="553" t="s">
        <v>403</v>
      </c>
      <c r="C2" s="579" t="s">
        <v>849</v>
      </c>
      <c r="D2" s="320"/>
      <c r="E2" s="320"/>
      <c r="F2" s="188"/>
      <c r="G2" s="188"/>
    </row>
    <row r="3" spans="2:11" ht="15" customHeight="1">
      <c r="B3" s="1093" t="s">
        <v>404</v>
      </c>
      <c r="C3" s="1093"/>
      <c r="D3" s="320"/>
      <c r="E3" s="320"/>
      <c r="F3" s="188"/>
      <c r="G3" s="188"/>
    </row>
    <row r="4" spans="2:11" ht="15" customHeight="1">
      <c r="B4" s="467" t="s">
        <v>0</v>
      </c>
      <c r="C4" s="467"/>
      <c r="D4" s="320"/>
      <c r="E4" s="320"/>
      <c r="F4" s="188"/>
      <c r="G4" s="188"/>
      <c r="I4" s="352"/>
    </row>
    <row r="5" spans="2:11" ht="15" customHeight="1">
      <c r="B5" s="459"/>
      <c r="C5" s="459"/>
      <c r="D5" s="445"/>
      <c r="E5" s="445"/>
      <c r="F5" s="188"/>
      <c r="G5" s="188"/>
      <c r="I5" s="444"/>
    </row>
    <row r="6" spans="2:11" ht="15" customHeight="1">
      <c r="B6" s="78"/>
      <c r="C6" s="1094" t="s">
        <v>1008</v>
      </c>
      <c r="D6" s="1094"/>
      <c r="E6" s="1094"/>
      <c r="F6" s="78"/>
      <c r="G6" s="1094" t="s">
        <v>863</v>
      </c>
      <c r="H6" s="1094"/>
      <c r="I6" s="1094"/>
      <c r="K6" s="740" t="s">
        <v>575</v>
      </c>
    </row>
    <row r="7" spans="2:11" s="190" customFormat="1" ht="15" customHeight="1">
      <c r="B7" s="399"/>
      <c r="C7" s="447" t="s">
        <v>286</v>
      </c>
      <c r="D7" s="447" t="s">
        <v>287</v>
      </c>
      <c r="E7" s="447" t="s">
        <v>288</v>
      </c>
      <c r="F7" s="399"/>
      <c r="G7" s="447" t="s">
        <v>286</v>
      </c>
      <c r="H7" s="447" t="s">
        <v>287</v>
      </c>
      <c r="I7" s="447" t="s">
        <v>288</v>
      </c>
    </row>
    <row r="8" spans="2:11" ht="24.95" customHeight="1">
      <c r="B8" s="120"/>
      <c r="C8" s="1095" t="s">
        <v>405</v>
      </c>
      <c r="D8" s="1095"/>
      <c r="E8" s="1096" t="s">
        <v>406</v>
      </c>
      <c r="G8" s="1095" t="s">
        <v>405</v>
      </c>
      <c r="H8" s="1095"/>
      <c r="I8" s="1096" t="s">
        <v>406</v>
      </c>
    </row>
    <row r="9" spans="2:11" ht="24.95" customHeight="1">
      <c r="B9" s="46"/>
      <c r="C9" s="119" t="s">
        <v>407</v>
      </c>
      <c r="D9" s="119" t="s">
        <v>573</v>
      </c>
      <c r="E9" s="1097"/>
      <c r="G9" s="119" t="s">
        <v>407</v>
      </c>
      <c r="H9" s="119" t="s">
        <v>573</v>
      </c>
      <c r="I9" s="1097"/>
    </row>
    <row r="10" spans="2:11" ht="15" customHeight="1">
      <c r="B10" s="120" t="s">
        <v>408</v>
      </c>
      <c r="C10" s="980"/>
      <c r="D10" s="980"/>
      <c r="E10" s="980"/>
      <c r="G10" s="229"/>
      <c r="H10" s="229"/>
      <c r="I10" s="229"/>
    </row>
    <row r="11" spans="2:11" ht="15" customHeight="1">
      <c r="B11" s="91" t="s">
        <v>409</v>
      </c>
      <c r="C11" s="482">
        <v>2000</v>
      </c>
      <c r="D11" s="482">
        <v>4000</v>
      </c>
      <c r="E11" s="482"/>
      <c r="G11" s="482">
        <v>2000</v>
      </c>
      <c r="H11" s="482">
        <v>4000</v>
      </c>
      <c r="I11" s="482"/>
    </row>
    <row r="12" spans="2:11" ht="15" customHeight="1">
      <c r="B12" s="50" t="s">
        <v>410</v>
      </c>
      <c r="C12" s="482">
        <v>0</v>
      </c>
      <c r="D12" s="482">
        <v>0</v>
      </c>
      <c r="E12" s="482">
        <v>0</v>
      </c>
      <c r="G12" s="482">
        <v>0</v>
      </c>
      <c r="H12" s="482">
        <v>0</v>
      </c>
      <c r="I12" s="482">
        <v>0</v>
      </c>
    </row>
    <row r="13" spans="2:11" ht="15" customHeight="1">
      <c r="B13" s="50" t="s">
        <v>411</v>
      </c>
      <c r="C13" s="482">
        <v>0</v>
      </c>
      <c r="D13" s="482">
        <v>0</v>
      </c>
      <c r="E13" s="482"/>
      <c r="G13" s="482">
        <v>0</v>
      </c>
      <c r="H13" s="482">
        <v>0</v>
      </c>
      <c r="I13" s="482">
        <v>30000</v>
      </c>
    </row>
    <row r="14" spans="2:11" ht="15" customHeight="1">
      <c r="B14" s="50" t="s">
        <v>406</v>
      </c>
      <c r="C14" s="482">
        <v>0</v>
      </c>
      <c r="D14" s="482">
        <v>0</v>
      </c>
      <c r="E14" s="482"/>
      <c r="G14" s="482">
        <v>0</v>
      </c>
      <c r="H14" s="482">
        <v>0</v>
      </c>
      <c r="I14" s="482">
        <v>0</v>
      </c>
    </row>
    <row r="15" spans="2:11" ht="15" customHeight="1">
      <c r="B15" s="122" t="s">
        <v>412</v>
      </c>
      <c r="C15" s="589">
        <v>2000</v>
      </c>
      <c r="D15" s="589">
        <v>4000</v>
      </c>
      <c r="E15" s="589"/>
      <c r="G15" s="589">
        <v>2000</v>
      </c>
      <c r="H15" s="589">
        <v>4000</v>
      </c>
      <c r="I15" s="589">
        <v>30000</v>
      </c>
    </row>
    <row r="16" spans="2:11" ht="15" customHeight="1">
      <c r="B16" s="122" t="s">
        <v>413</v>
      </c>
      <c r="C16" s="482">
        <v>0</v>
      </c>
      <c r="D16" s="482">
        <v>0</v>
      </c>
      <c r="E16" s="482">
        <v>0</v>
      </c>
      <c r="G16" s="482">
        <v>0</v>
      </c>
      <c r="H16" s="482">
        <v>0</v>
      </c>
      <c r="I16" s="482">
        <v>0</v>
      </c>
    </row>
    <row r="17" spans="1:9" ht="15" customHeight="1">
      <c r="B17" s="50" t="s">
        <v>414</v>
      </c>
      <c r="C17" s="482">
        <v>130</v>
      </c>
      <c r="D17" s="482">
        <v>0</v>
      </c>
      <c r="E17" s="482">
        <v>0</v>
      </c>
      <c r="G17" s="482">
        <v>182</v>
      </c>
      <c r="H17" s="482">
        <v>0</v>
      </c>
      <c r="I17" s="482">
        <v>0</v>
      </c>
    </row>
    <row r="18" spans="1:9" ht="15" customHeight="1" thickBot="1">
      <c r="B18" s="209" t="s">
        <v>415</v>
      </c>
      <c r="C18" s="590">
        <v>32</v>
      </c>
      <c r="D18" s="590">
        <v>0</v>
      </c>
      <c r="E18" s="590"/>
      <c r="G18" s="590">
        <v>93</v>
      </c>
      <c r="H18" s="590">
        <v>0</v>
      </c>
      <c r="I18" s="590">
        <v>650</v>
      </c>
    </row>
    <row r="19" spans="1:9" ht="15" customHeight="1" thickTop="1">
      <c r="B19" s="35"/>
      <c r="C19" s="118"/>
      <c r="D19" s="118"/>
      <c r="E19" s="118"/>
      <c r="G19" s="118"/>
      <c r="H19" s="118"/>
      <c r="I19" s="118"/>
    </row>
    <row r="20" spans="1:9" ht="15" customHeight="1">
      <c r="I20"/>
    </row>
    <row r="21" spans="1:9" ht="15" customHeight="1">
      <c r="I21"/>
    </row>
    <row r="22" spans="1:9" ht="15" customHeight="1">
      <c r="A22" s="35"/>
      <c r="F22" s="35"/>
      <c r="G22" s="35"/>
    </row>
    <row r="23" spans="1:9" s="78" customFormat="1" ht="15" customHeight="1">
      <c r="F23" s="123"/>
    </row>
    <row r="24" spans="1:9" s="5" customFormat="1" ht="24.95" customHeight="1"/>
    <row r="25" spans="1:9" s="5" customFormat="1" ht="24.95" customHeight="1"/>
    <row r="26" spans="1:9" ht="15" customHeight="1">
      <c r="G26" s="121">
        <v>0</v>
      </c>
      <c r="H26" s="121">
        <v>0</v>
      </c>
    </row>
    <row r="27" spans="1:9" ht="15" customHeight="1">
      <c r="G27" s="121">
        <v>0</v>
      </c>
      <c r="H27" s="121">
        <v>0</v>
      </c>
    </row>
    <row r="28" spans="1:9" ht="15" customHeight="1">
      <c r="G28" s="121">
        <v>0</v>
      </c>
      <c r="H28" s="121">
        <v>0</v>
      </c>
    </row>
    <row r="29" spans="1:9" ht="15" customHeight="1">
      <c r="G29" s="121">
        <v>0</v>
      </c>
      <c r="H29" s="121">
        <v>0</v>
      </c>
    </row>
    <row r="30" spans="1:9" ht="15" customHeight="1">
      <c r="G30" s="121">
        <v>0</v>
      </c>
      <c r="H30" s="121">
        <v>0</v>
      </c>
    </row>
    <row r="31" spans="1:9" ht="15" customHeight="1">
      <c r="G31" s="121">
        <v>0</v>
      </c>
      <c r="H31" s="121">
        <v>0</v>
      </c>
    </row>
    <row r="32" spans="1:9" ht="15" customHeight="1">
      <c r="G32" s="121">
        <v>0</v>
      </c>
      <c r="H32" s="121">
        <v>0</v>
      </c>
    </row>
    <row r="33" spans="2:8" ht="15" customHeight="1">
      <c r="G33" s="121">
        <v>0</v>
      </c>
      <c r="H33" s="121">
        <v>0</v>
      </c>
    </row>
    <row r="34" spans="2:8" ht="15" customHeight="1">
      <c r="G34" s="121">
        <v>0</v>
      </c>
      <c r="H34" s="121">
        <v>0</v>
      </c>
    </row>
    <row r="35" spans="2:8" ht="12">
      <c r="B35" s="1098"/>
      <c r="C35" s="1098"/>
      <c r="D35" s="1098"/>
      <c r="E35" s="1098"/>
      <c r="F35" s="124"/>
      <c r="G35" s="121">
        <v>0</v>
      </c>
      <c r="H35" s="121">
        <v>0</v>
      </c>
    </row>
    <row r="36" spans="2:8" ht="15" customHeight="1">
      <c r="G36" s="121">
        <v>0</v>
      </c>
      <c r="H36" s="121">
        <v>0</v>
      </c>
    </row>
  </sheetData>
  <mergeCells count="8">
    <mergeCell ref="B3:C3"/>
    <mergeCell ref="G8:H8"/>
    <mergeCell ref="I8:I9"/>
    <mergeCell ref="B35:E35"/>
    <mergeCell ref="C8:D8"/>
    <mergeCell ref="E8:E9"/>
    <mergeCell ref="G6:I6"/>
    <mergeCell ref="C6:E6"/>
  </mergeCells>
  <hyperlinks>
    <hyperlink ref="K6" location="Índice!A1" display="Back to the Index" xr:uid="{83703666-39D7-421E-9941-22E5E3D35977}"/>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D1005D"/>
  </sheetPr>
  <dimension ref="B1:L38"/>
  <sheetViews>
    <sheetView showGridLines="0" showZeros="0" zoomScaleNormal="100" workbookViewId="0">
      <selection activeCell="I6" sqref="I6"/>
    </sheetView>
  </sheetViews>
  <sheetFormatPr defaultRowHeight="15" customHeight="1"/>
  <cols>
    <col min="1" max="1" width="12.7109375" style="126" customWidth="1"/>
    <col min="2" max="2" width="40.7109375" style="126" customWidth="1"/>
    <col min="3" max="4" width="15.7109375" style="126" customWidth="1"/>
    <col min="5" max="5" width="5.7109375" style="126" customWidth="1"/>
    <col min="6" max="6" width="15.7109375" style="133" customWidth="1"/>
    <col min="7" max="7" width="15.7109375" style="126" customWidth="1"/>
    <col min="8" max="8" width="9.140625" style="126"/>
    <col min="9" max="9" width="14.85546875" style="126" customWidth="1"/>
    <col min="10" max="16384" width="9.140625" style="126"/>
  </cols>
  <sheetData>
    <row r="1" spans="2:12" ht="15" customHeight="1">
      <c r="B1" s="125"/>
    </row>
    <row r="2" spans="2:12" ht="15" customHeight="1">
      <c r="B2" s="553" t="s">
        <v>416</v>
      </c>
      <c r="C2" s="579" t="s">
        <v>849</v>
      </c>
    </row>
    <row r="3" spans="2:12" ht="15" customHeight="1">
      <c r="B3" s="1093" t="s">
        <v>417</v>
      </c>
      <c r="C3" s="1093"/>
    </row>
    <row r="4" spans="2:12" ht="15" customHeight="1">
      <c r="B4" s="467" t="s">
        <v>0</v>
      </c>
      <c r="C4" s="467"/>
    </row>
    <row r="5" spans="2:12" ht="15" customHeight="1">
      <c r="D5" s="443"/>
      <c r="G5" s="348"/>
    </row>
    <row r="6" spans="2:12" ht="15" customHeight="1">
      <c r="C6" s="1094" t="s">
        <v>1008</v>
      </c>
      <c r="D6" s="1094"/>
      <c r="F6" s="1094" t="s">
        <v>863</v>
      </c>
      <c r="G6" s="1094"/>
      <c r="I6" s="740" t="s">
        <v>575</v>
      </c>
    </row>
    <row r="7" spans="2:12" ht="15" customHeight="1">
      <c r="C7" s="447" t="s">
        <v>286</v>
      </c>
      <c r="D7" s="447" t="s">
        <v>287</v>
      </c>
      <c r="F7" s="447" t="s">
        <v>286</v>
      </c>
      <c r="G7" s="447" t="s">
        <v>287</v>
      </c>
    </row>
    <row r="8" spans="2:12" ht="38.25" customHeight="1">
      <c r="B8" s="344"/>
      <c r="C8" s="68" t="s">
        <v>1</v>
      </c>
      <c r="D8" s="68" t="s">
        <v>280</v>
      </c>
      <c r="F8" s="68" t="s">
        <v>1</v>
      </c>
      <c r="G8" s="68" t="s">
        <v>280</v>
      </c>
    </row>
    <row r="9" spans="2:12" ht="15" customHeight="1">
      <c r="B9" s="129" t="s">
        <v>418</v>
      </c>
      <c r="C9" s="235"/>
      <c r="D9" s="235"/>
      <c r="F9" s="235"/>
      <c r="G9" s="235"/>
      <c r="K9"/>
      <c r="L9"/>
    </row>
    <row r="10" spans="2:12" ht="15" customHeight="1">
      <c r="B10" s="206" t="s">
        <v>419</v>
      </c>
      <c r="C10" s="232">
        <v>44879.678644841886</v>
      </c>
      <c r="D10" s="232">
        <v>3590.3742915873509</v>
      </c>
      <c r="F10" s="232">
        <v>66219.818172753134</v>
      </c>
      <c r="G10" s="232">
        <v>5297.5854538202511</v>
      </c>
      <c r="K10"/>
      <c r="L10"/>
    </row>
    <row r="11" spans="2:12" ht="15" customHeight="1">
      <c r="B11" s="206" t="s">
        <v>420</v>
      </c>
      <c r="C11" s="232">
        <v>1616.6879277500002</v>
      </c>
      <c r="D11" s="232">
        <v>129.33503422000001</v>
      </c>
      <c r="F11" s="232">
        <v>551.13316840000005</v>
      </c>
      <c r="G11" s="232">
        <v>44.090653472000007</v>
      </c>
      <c r="K11"/>
      <c r="L11"/>
    </row>
    <row r="12" spans="2:12" ht="15" customHeight="1">
      <c r="B12" s="206" t="s">
        <v>421</v>
      </c>
      <c r="C12" s="232">
        <v>939247.5457653125</v>
      </c>
      <c r="D12" s="232">
        <v>75139.803661225</v>
      </c>
      <c r="F12" s="232">
        <v>371521.46670457872</v>
      </c>
      <c r="G12" s="232">
        <v>29721.717336366299</v>
      </c>
      <c r="K12"/>
      <c r="L12"/>
    </row>
    <row r="13" spans="2:12" ht="15" customHeight="1">
      <c r="B13" s="206" t="s">
        <v>422</v>
      </c>
      <c r="C13" s="232"/>
      <c r="D13" s="232">
        <v>0</v>
      </c>
      <c r="F13" s="232">
        <v>447.31545616249997</v>
      </c>
      <c r="G13" s="232">
        <v>35.785236492999999</v>
      </c>
    </row>
    <row r="14" spans="2:12" ht="15" customHeight="1">
      <c r="B14" s="130" t="s">
        <v>423</v>
      </c>
      <c r="C14" s="231"/>
      <c r="D14" s="231"/>
      <c r="F14" s="231"/>
      <c r="G14" s="231"/>
    </row>
    <row r="15" spans="2:12" ht="15" customHeight="1">
      <c r="B15" s="206" t="s">
        <v>424</v>
      </c>
      <c r="C15" s="236"/>
      <c r="D15" s="236"/>
      <c r="F15" s="236"/>
      <c r="G15" s="236"/>
    </row>
    <row r="16" spans="2:12" ht="15" customHeight="1">
      <c r="B16" s="206" t="s">
        <v>425</v>
      </c>
      <c r="C16" s="232"/>
      <c r="D16" s="232"/>
      <c r="F16" s="232"/>
      <c r="G16" s="232"/>
    </row>
    <row r="17" spans="2:8" ht="15" customHeight="1">
      <c r="B17" s="206" t="s">
        <v>426</v>
      </c>
      <c r="C17" s="232"/>
      <c r="D17" s="232"/>
      <c r="F17" s="232"/>
      <c r="G17" s="232"/>
    </row>
    <row r="18" spans="2:8" ht="15" customHeight="1">
      <c r="B18" s="130" t="s">
        <v>427</v>
      </c>
      <c r="C18" s="232"/>
      <c r="D18" s="232"/>
      <c r="F18" s="232"/>
      <c r="G18" s="232"/>
    </row>
    <row r="19" spans="2:8" ht="15" customHeight="1" thickBot="1">
      <c r="B19" s="131" t="s">
        <v>2</v>
      </c>
      <c r="C19" s="132">
        <f>SUM(C10:C13)+SUM(C15:C18)</f>
        <v>985743.91233790433</v>
      </c>
      <c r="D19" s="132">
        <f>SUM(D10:D13)+SUM(D15:D18)</f>
        <v>78859.512987032358</v>
      </c>
      <c r="F19" s="132">
        <f>SUM(F10:F13)+SUM(F15:F18)</f>
        <v>438739.73350189434</v>
      </c>
      <c r="G19" s="132">
        <f>SUM(G10:G13)+SUM(G15:G18)</f>
        <v>35099.178680151548</v>
      </c>
    </row>
    <row r="20" spans="2:8" ht="15" customHeight="1" thickTop="1">
      <c r="B20" s="125"/>
      <c r="C20" s="127"/>
      <c r="D20" s="127"/>
    </row>
    <row r="21" spans="2:8" ht="27" customHeight="1">
      <c r="B21" s="1099"/>
      <c r="C21" s="1099"/>
      <c r="D21" s="1099"/>
      <c r="G21"/>
    </row>
    <row r="22" spans="2:8" ht="15" customHeight="1">
      <c r="C22" s="133"/>
      <c r="E22" s="134"/>
      <c r="G22"/>
    </row>
    <row r="23" spans="2:8" ht="15" customHeight="1">
      <c r="E23" s="125"/>
    </row>
    <row r="25" spans="2:8" s="135" customFormat="1" ht="24.95" customHeight="1">
      <c r="F25" s="136"/>
      <c r="G25" s="136"/>
      <c r="H25" s="136"/>
    </row>
    <row r="27" spans="2:8" ht="15" customHeight="1">
      <c r="E27" s="137"/>
    </row>
    <row r="28" spans="2:8" ht="15" customHeight="1">
      <c r="E28" s="137"/>
    </row>
    <row r="29" spans="2:8" ht="15" customHeight="1">
      <c r="E29" s="137"/>
    </row>
    <row r="30" spans="2:8" ht="15" customHeight="1">
      <c r="E30" s="137"/>
    </row>
    <row r="32" spans="2:8" ht="15" customHeight="1">
      <c r="E32" s="138"/>
      <c r="F32" s="139"/>
      <c r="G32" s="138"/>
    </row>
    <row r="35" spans="2:8" s="133" customFormat="1" ht="15" customHeight="1">
      <c r="E35" s="126"/>
      <c r="G35" s="126"/>
      <c r="H35" s="126"/>
    </row>
    <row r="36" spans="2:8" s="133" customFormat="1" ht="15" customHeight="1">
      <c r="E36" s="126"/>
      <c r="G36" s="126"/>
      <c r="H36" s="126"/>
    </row>
    <row r="37" spans="2:8" s="133" customFormat="1" ht="11.25">
      <c r="B37" s="1100"/>
      <c r="C37" s="1100"/>
      <c r="D37" s="1100"/>
      <c r="E37" s="126"/>
      <c r="G37" s="126"/>
      <c r="H37" s="126"/>
    </row>
    <row r="38" spans="2:8" s="133" customFormat="1" ht="15" customHeight="1">
      <c r="B38" s="140"/>
      <c r="C38" s="140"/>
      <c r="D38" s="140"/>
      <c r="E38" s="126"/>
      <c r="G38" s="126"/>
      <c r="H38" s="126"/>
    </row>
  </sheetData>
  <mergeCells count="5">
    <mergeCell ref="B21:D21"/>
    <mergeCell ref="B37:D37"/>
    <mergeCell ref="F6:G6"/>
    <mergeCell ref="C6:D6"/>
    <mergeCell ref="B3:C3"/>
  </mergeCells>
  <hyperlinks>
    <hyperlink ref="I6" location="Índice!A1" display="Back to the Index" xr:uid="{7372E28C-9898-41D6-9458-2D16069B52AF}"/>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D1005D"/>
  </sheetPr>
  <dimension ref="B2:I24"/>
  <sheetViews>
    <sheetView showGridLines="0" showZeros="0" zoomScaleNormal="100" workbookViewId="0">
      <selection activeCell="I6" sqref="I6"/>
    </sheetView>
  </sheetViews>
  <sheetFormatPr defaultRowHeight="15" customHeight="1"/>
  <cols>
    <col min="1" max="1" width="12.7109375" style="134" customWidth="1"/>
    <col min="2" max="2" width="98" style="134" customWidth="1"/>
    <col min="3" max="4" width="15.7109375" style="134" customWidth="1"/>
    <col min="5" max="5" width="5.7109375" style="134" customWidth="1"/>
    <col min="6" max="7" width="15.7109375" style="134" customWidth="1"/>
    <col min="8" max="8" width="8.7109375" style="134" customWidth="1"/>
    <col min="9" max="9" width="15.5703125" style="134" customWidth="1"/>
    <col min="10" max="16384" width="9.140625" style="134"/>
  </cols>
  <sheetData>
    <row r="2" spans="2:9" ht="15" customHeight="1">
      <c r="B2" s="288" t="s">
        <v>428</v>
      </c>
      <c r="D2" s="579" t="s">
        <v>849</v>
      </c>
    </row>
    <row r="3" spans="2:9" ht="15" customHeight="1">
      <c r="B3" s="289" t="s">
        <v>429</v>
      </c>
    </row>
    <row r="4" spans="2:9" ht="15" customHeight="1">
      <c r="B4" s="467" t="s">
        <v>0</v>
      </c>
      <c r="C4" s="467"/>
      <c r="G4" s="348"/>
    </row>
    <row r="5" spans="2:9" ht="15" customHeight="1">
      <c r="B5" s="459"/>
      <c r="C5" s="459"/>
      <c r="G5" s="443"/>
    </row>
    <row r="6" spans="2:9" ht="15" customHeight="1">
      <c r="C6" s="1101" t="s">
        <v>1008</v>
      </c>
      <c r="D6" s="1101"/>
      <c r="F6" s="1101" t="s">
        <v>863</v>
      </c>
      <c r="G6" s="1101"/>
      <c r="I6" s="740" t="s">
        <v>575</v>
      </c>
    </row>
    <row r="7" spans="2:9" s="349" customFormat="1" ht="15" customHeight="1">
      <c r="C7" s="447" t="s">
        <v>286</v>
      </c>
      <c r="D7" s="447" t="s">
        <v>287</v>
      </c>
      <c r="F7" s="447" t="s">
        <v>286</v>
      </c>
      <c r="G7" s="447" t="s">
        <v>287</v>
      </c>
    </row>
    <row r="8" spans="2:9" ht="35.1" customHeight="1">
      <c r="B8" s="344"/>
      <c r="C8" s="360" t="s">
        <v>1</v>
      </c>
      <c r="D8" s="68" t="s">
        <v>280</v>
      </c>
      <c r="F8" s="360" t="s">
        <v>1</v>
      </c>
      <c r="G8" s="68" t="s">
        <v>280</v>
      </c>
      <c r="I8"/>
    </row>
    <row r="9" spans="2:9" ht="15" customHeight="1">
      <c r="B9" s="129" t="s">
        <v>430</v>
      </c>
      <c r="C9" s="230">
        <v>183499.48971870306</v>
      </c>
      <c r="D9" s="230">
        <v>14679.959177496245</v>
      </c>
      <c r="F9" s="230">
        <v>99851.429259660887</v>
      </c>
      <c r="G9" s="230">
        <v>7988.1143407728705</v>
      </c>
    </row>
    <row r="10" spans="2:9" ht="15" customHeight="1">
      <c r="B10" s="206" t="s">
        <v>431</v>
      </c>
      <c r="C10" s="233"/>
      <c r="D10" s="232">
        <v>3249.7117097547193</v>
      </c>
      <c r="F10" s="233"/>
      <c r="G10" s="232">
        <v>1819.6090197767012</v>
      </c>
      <c r="H10"/>
    </row>
    <row r="11" spans="2:9" ht="24.95" customHeight="1">
      <c r="B11" s="204" t="s">
        <v>432</v>
      </c>
      <c r="C11" s="488"/>
      <c r="D11" s="232">
        <v>14679.959177496245</v>
      </c>
      <c r="F11" s="488"/>
      <c r="G11" s="232">
        <v>7988.1143407728705</v>
      </c>
    </row>
    <row r="12" spans="2:9" ht="15" customHeight="1">
      <c r="B12" s="130" t="s">
        <v>433</v>
      </c>
      <c r="C12" s="232">
        <v>661170.22188052931</v>
      </c>
      <c r="D12" s="232">
        <v>52893.617750442339</v>
      </c>
      <c r="F12" s="232">
        <v>767583.18931160658</v>
      </c>
      <c r="G12" s="232">
        <v>61406.655144928525</v>
      </c>
    </row>
    <row r="13" spans="2:9" ht="15" customHeight="1">
      <c r="B13" s="204" t="s">
        <v>434</v>
      </c>
      <c r="C13" s="233"/>
      <c r="D13" s="232">
        <v>12168.653585913113</v>
      </c>
      <c r="F13" s="233"/>
      <c r="G13" s="232">
        <v>17539.605006153342</v>
      </c>
    </row>
    <row r="14" spans="2:9" ht="24.95" customHeight="1">
      <c r="B14" s="204" t="s">
        <v>435</v>
      </c>
      <c r="C14" s="488"/>
      <c r="D14" s="232">
        <v>52893.617750442339</v>
      </c>
      <c r="F14" s="488"/>
      <c r="G14" s="232">
        <v>61406.655144928525</v>
      </c>
    </row>
    <row r="15" spans="2:9" ht="15" customHeight="1">
      <c r="B15" s="130" t="s">
        <v>436</v>
      </c>
      <c r="C15" s="232">
        <v>0</v>
      </c>
      <c r="D15" s="232">
        <v>0</v>
      </c>
      <c r="F15" s="232">
        <v>0</v>
      </c>
      <c r="G15" s="232">
        <v>0</v>
      </c>
    </row>
    <row r="16" spans="2:9" ht="15" customHeight="1">
      <c r="B16" s="204" t="s">
        <v>437</v>
      </c>
      <c r="C16" s="233"/>
      <c r="D16" s="232"/>
      <c r="F16" s="233"/>
      <c r="G16" s="232"/>
    </row>
    <row r="17" spans="2:7" ht="15" customHeight="1">
      <c r="B17" s="204" t="s">
        <v>438</v>
      </c>
      <c r="C17" s="488"/>
      <c r="D17" s="232"/>
      <c r="F17" s="488"/>
      <c r="G17" s="232"/>
    </row>
    <row r="18" spans="2:7" ht="15" customHeight="1">
      <c r="B18" s="130" t="s">
        <v>439</v>
      </c>
      <c r="C18" s="232">
        <v>0</v>
      </c>
      <c r="D18" s="232">
        <v>0</v>
      </c>
      <c r="F18" s="232">
        <v>0</v>
      </c>
      <c r="G18" s="232">
        <v>0</v>
      </c>
    </row>
    <row r="19" spans="2:7" ht="15" customHeight="1">
      <c r="B19" s="204" t="s">
        <v>440</v>
      </c>
      <c r="C19" s="233"/>
      <c r="D19" s="232"/>
      <c r="F19" s="233"/>
      <c r="G19" s="232"/>
    </row>
    <row r="20" spans="2:7" ht="15" customHeight="1">
      <c r="B20" s="204" t="s">
        <v>441</v>
      </c>
      <c r="C20" s="961"/>
      <c r="D20" s="234"/>
      <c r="F20" s="489"/>
      <c r="G20" s="234"/>
    </row>
    <row r="21" spans="2:7" ht="24.95" customHeight="1">
      <c r="B21" s="204" t="s">
        <v>442</v>
      </c>
      <c r="C21" s="488"/>
      <c r="D21" s="234"/>
      <c r="F21" s="488"/>
      <c r="G21" s="234"/>
    </row>
    <row r="22" spans="2:7" ht="15" customHeight="1">
      <c r="B22" s="130" t="s">
        <v>443</v>
      </c>
      <c r="C22" s="234">
        <v>0</v>
      </c>
      <c r="D22" s="234">
        <v>0</v>
      </c>
      <c r="F22" s="234">
        <v>0</v>
      </c>
      <c r="G22" s="234">
        <v>0</v>
      </c>
    </row>
    <row r="23" spans="2:7" ht="15" customHeight="1" thickBot="1">
      <c r="B23" s="131" t="s">
        <v>2</v>
      </c>
      <c r="C23" s="132">
        <v>844669.71159923228</v>
      </c>
      <c r="D23" s="132">
        <v>67573.576927938586</v>
      </c>
      <c r="F23" s="132">
        <v>867434.61857126746</v>
      </c>
      <c r="G23" s="132">
        <v>69394.769485701399</v>
      </c>
    </row>
    <row r="24" spans="2:7" s="126" customFormat="1" ht="15" customHeight="1" thickTop="1">
      <c r="B24" s="134"/>
      <c r="C24" s="134"/>
      <c r="D24" s="134"/>
    </row>
  </sheetData>
  <mergeCells count="2">
    <mergeCell ref="F6:G6"/>
    <mergeCell ref="C6:D6"/>
  </mergeCells>
  <hyperlinks>
    <hyperlink ref="I6" location="Índice!A1" display="Back to the Index" xr:uid="{1EB2F426-20C7-4258-9DF0-7D59966B373C}"/>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D1005D"/>
  </sheetPr>
  <dimension ref="A2:S21"/>
  <sheetViews>
    <sheetView showGridLines="0" showZeros="0" zoomScaleNormal="100" workbookViewId="0">
      <selection activeCell="S6" sqref="S6"/>
    </sheetView>
  </sheetViews>
  <sheetFormatPr defaultRowHeight="15" customHeight="1"/>
  <cols>
    <col min="1" max="1" width="12.7109375" style="134" customWidth="1"/>
    <col min="2" max="2" width="35.28515625" style="134" customWidth="1"/>
    <col min="3" max="9" width="10.7109375" style="134" customWidth="1"/>
    <col min="10" max="10" width="5.7109375" style="134" customWidth="1"/>
    <col min="11" max="17" width="10.7109375" style="134" customWidth="1"/>
    <col min="18" max="18" width="8.7109375" style="134" customWidth="1"/>
    <col min="19" max="19" width="16" style="134" customWidth="1"/>
    <col min="20" max="20" width="10.28515625" style="134" customWidth="1"/>
    <col min="21" max="21" width="10.7109375" style="134" customWidth="1"/>
    <col min="22" max="16384" width="9.140625" style="134"/>
  </cols>
  <sheetData>
    <row r="2" spans="1:19" ht="15" customHeight="1">
      <c r="B2" s="543" t="s">
        <v>444</v>
      </c>
      <c r="C2" s="543"/>
      <c r="D2" s="579" t="s">
        <v>849</v>
      </c>
      <c r="E2" s="543"/>
      <c r="F2" s="543"/>
      <c r="G2" s="543"/>
      <c r="H2" s="465"/>
      <c r="I2" s="362"/>
    </row>
    <row r="3" spans="1:19" ht="15" customHeight="1">
      <c r="B3" s="1102" t="s">
        <v>445</v>
      </c>
      <c r="C3" s="1102"/>
      <c r="D3" s="1102"/>
      <c r="E3" s="1102"/>
      <c r="F3" s="1102"/>
      <c r="G3" s="1102"/>
      <c r="H3" s="1102"/>
      <c r="I3" s="465"/>
    </row>
    <row r="4" spans="1:19" ht="15" customHeight="1">
      <c r="B4" s="467" t="s">
        <v>0</v>
      </c>
      <c r="C4" s="467"/>
      <c r="I4" s="348"/>
      <c r="Q4" s="348"/>
    </row>
    <row r="5" spans="1:19" ht="15" customHeight="1">
      <c r="B5" s="459"/>
      <c r="C5" s="459"/>
      <c r="I5" s="443"/>
      <c r="Q5" s="443"/>
    </row>
    <row r="6" spans="1:19" ht="15" customHeight="1">
      <c r="B6" s="142"/>
      <c r="C6" s="1057" t="s">
        <v>1008</v>
      </c>
      <c r="D6" s="1057"/>
      <c r="E6" s="1057"/>
      <c r="F6" s="1057"/>
      <c r="G6" s="1057"/>
      <c r="H6" s="1057"/>
      <c r="I6" s="1057"/>
      <c r="J6"/>
      <c r="K6" s="1057" t="s">
        <v>863</v>
      </c>
      <c r="L6" s="1057"/>
      <c r="M6" s="1057"/>
      <c r="N6" s="1057"/>
      <c r="O6" s="1057"/>
      <c r="P6" s="1057"/>
      <c r="Q6" s="1057"/>
      <c r="S6" s="740" t="s">
        <v>575</v>
      </c>
    </row>
    <row r="7" spans="1:19" ht="15" customHeight="1">
      <c r="B7" s="142"/>
      <c r="C7" s="447" t="s">
        <v>286</v>
      </c>
      <c r="D7" s="447" t="s">
        <v>287</v>
      </c>
      <c r="E7" s="447" t="s">
        <v>288</v>
      </c>
      <c r="F7" s="447" t="s">
        <v>289</v>
      </c>
      <c r="G7" s="447" t="s">
        <v>290</v>
      </c>
      <c r="H7" s="447" t="s">
        <v>291</v>
      </c>
      <c r="I7" s="447" t="s">
        <v>292</v>
      </c>
      <c r="J7"/>
      <c r="K7" s="447" t="s">
        <v>286</v>
      </c>
      <c r="L7" s="447" t="s">
        <v>287</v>
      </c>
      <c r="M7" s="447" t="s">
        <v>288</v>
      </c>
      <c r="N7" s="447" t="s">
        <v>289</v>
      </c>
      <c r="O7" s="447" t="s">
        <v>290</v>
      </c>
      <c r="P7" s="447" t="s">
        <v>291</v>
      </c>
      <c r="Q7" s="447" t="s">
        <v>292</v>
      </c>
      <c r="S7"/>
    </row>
    <row r="8" spans="1:19" ht="50.1" customHeight="1">
      <c r="A8" s="144"/>
      <c r="B8" s="344"/>
      <c r="C8" s="322" t="s">
        <v>446</v>
      </c>
      <c r="D8" s="322" t="s">
        <v>447</v>
      </c>
      <c r="E8" s="361" t="s">
        <v>448</v>
      </c>
      <c r="F8" s="322" t="s">
        <v>449</v>
      </c>
      <c r="G8" s="322" t="s">
        <v>331</v>
      </c>
      <c r="H8" s="322" t="s">
        <v>450</v>
      </c>
      <c r="I8" s="322" t="s">
        <v>451</v>
      </c>
      <c r="K8" s="765" t="s">
        <v>446</v>
      </c>
      <c r="L8" s="765" t="s">
        <v>447</v>
      </c>
      <c r="M8" s="361" t="s">
        <v>448</v>
      </c>
      <c r="N8" s="765" t="s">
        <v>449</v>
      </c>
      <c r="O8" s="765" t="s">
        <v>331</v>
      </c>
      <c r="P8" s="765" t="s">
        <v>450</v>
      </c>
      <c r="Q8" s="765" t="s">
        <v>451</v>
      </c>
    </row>
    <row r="9" spans="1:19" ht="15" customHeight="1">
      <c r="B9" s="145" t="s">
        <v>452</v>
      </c>
      <c r="C9" s="146">
        <v>114961.31746097028</v>
      </c>
      <c r="D9" s="146">
        <v>837209.84850596252</v>
      </c>
      <c r="E9" s="146"/>
      <c r="F9" s="146"/>
      <c r="G9" s="146"/>
      <c r="H9" s="146">
        <v>952171.16596693278</v>
      </c>
      <c r="I9" s="146">
        <v>76173.693277354629</v>
      </c>
      <c r="J9" s="125"/>
      <c r="K9" s="146">
        <v>129082.93181753352</v>
      </c>
      <c r="L9" s="146">
        <v>608916.81564124278</v>
      </c>
      <c r="M9" s="146"/>
      <c r="N9" s="146"/>
      <c r="O9" s="146"/>
      <c r="P9" s="146">
        <v>737999.74745877623</v>
      </c>
      <c r="Q9" s="146">
        <v>59039.9797967021</v>
      </c>
    </row>
    <row r="10" spans="1:19" s="142" customFormat="1" ht="15" customHeight="1">
      <c r="A10" s="134"/>
      <c r="B10" s="53" t="s">
        <v>453</v>
      </c>
      <c r="C10" s="273">
        <v>75258.698652442472</v>
      </c>
      <c r="D10" s="273">
        <v>692793.93122350145</v>
      </c>
      <c r="E10" s="274"/>
      <c r="F10" s="274"/>
      <c r="G10" s="274"/>
      <c r="H10" s="205">
        <v>768052.62987594388</v>
      </c>
      <c r="I10" s="205">
        <v>61444.210390075517</v>
      </c>
      <c r="J10" s="143"/>
      <c r="K10" s="273">
        <v>108835.76847733565</v>
      </c>
      <c r="L10" s="273">
        <v>477928.87861928396</v>
      </c>
      <c r="M10" s="274"/>
      <c r="N10" s="274"/>
      <c r="O10" s="274"/>
      <c r="P10" s="205">
        <v>586764.64709661959</v>
      </c>
      <c r="Q10" s="205">
        <v>46941.171767729575</v>
      </c>
    </row>
    <row r="11" spans="1:19" s="144" customFormat="1" ht="15" customHeight="1">
      <c r="A11" s="134"/>
      <c r="B11" s="53" t="s">
        <v>454</v>
      </c>
      <c r="C11" s="273">
        <v>39702.618808527812</v>
      </c>
      <c r="D11" s="273">
        <v>144415.91728246099</v>
      </c>
      <c r="E11" s="274"/>
      <c r="F11" s="274"/>
      <c r="G11" s="274"/>
      <c r="H11" s="205">
        <v>184118.53609098881</v>
      </c>
      <c r="I11" s="205">
        <v>14729.482887279106</v>
      </c>
      <c r="K11" s="273">
        <v>20247.163340197876</v>
      </c>
      <c r="L11" s="273">
        <v>130987.93702195876</v>
      </c>
      <c r="M11" s="274"/>
      <c r="N11" s="274"/>
      <c r="O11" s="274"/>
      <c r="P11" s="205">
        <v>151235.10036215663</v>
      </c>
      <c r="Q11" s="205">
        <v>12098.808028972531</v>
      </c>
    </row>
    <row r="12" spans="1:19" ht="15" customHeight="1">
      <c r="B12" s="50" t="s">
        <v>455</v>
      </c>
      <c r="C12" s="273">
        <v>918.77756340617691</v>
      </c>
      <c r="D12" s="273">
        <v>7692.2525414529146</v>
      </c>
      <c r="E12" s="273"/>
      <c r="F12" s="273"/>
      <c r="G12" s="273"/>
      <c r="H12" s="205">
        <v>8611.0301048590845</v>
      </c>
      <c r="I12" s="205">
        <v>688.88240838872639</v>
      </c>
      <c r="K12" s="273">
        <v>2497.9494070108904</v>
      </c>
      <c r="L12" s="273">
        <v>88257.125554957995</v>
      </c>
      <c r="M12" s="273"/>
      <c r="N12" s="273"/>
      <c r="O12" s="273"/>
      <c r="P12" s="205">
        <v>90755.074961968901</v>
      </c>
      <c r="Q12" s="205">
        <v>7260.4059969575128</v>
      </c>
    </row>
    <row r="13" spans="1:19" ht="15" customHeight="1">
      <c r="B13" s="50" t="s">
        <v>456</v>
      </c>
      <c r="C13" s="273"/>
      <c r="D13" s="273"/>
      <c r="E13" s="273"/>
      <c r="F13" s="273"/>
      <c r="G13" s="273"/>
      <c r="H13" s="205"/>
      <c r="I13" s="205"/>
      <c r="K13" s="273"/>
      <c r="L13" s="273"/>
      <c r="M13" s="273"/>
      <c r="N13" s="273"/>
      <c r="O13" s="273"/>
      <c r="P13" s="205"/>
      <c r="Q13" s="205"/>
    </row>
    <row r="14" spans="1:19" ht="15" customHeight="1">
      <c r="B14" s="50" t="s">
        <v>385</v>
      </c>
      <c r="C14" s="273"/>
      <c r="D14" s="273"/>
      <c r="E14" s="273"/>
      <c r="F14" s="273"/>
      <c r="G14" s="273"/>
      <c r="H14" s="205"/>
      <c r="I14" s="205"/>
      <c r="K14" s="273"/>
      <c r="L14" s="273"/>
      <c r="M14" s="273"/>
      <c r="N14" s="273"/>
      <c r="O14" s="273"/>
      <c r="P14" s="205"/>
      <c r="Q14" s="205"/>
    </row>
    <row r="15" spans="1:19" ht="15" customHeight="1">
      <c r="B15" s="91" t="s">
        <v>386</v>
      </c>
      <c r="C15" s="273"/>
      <c r="D15" s="273"/>
      <c r="E15" s="273"/>
      <c r="F15" s="273"/>
      <c r="G15" s="273"/>
      <c r="H15" s="205"/>
      <c r="I15" s="205"/>
      <c r="K15" s="273"/>
      <c r="L15" s="273"/>
      <c r="M15" s="273"/>
      <c r="N15" s="273"/>
      <c r="O15" s="273"/>
      <c r="P15" s="205"/>
      <c r="Q15" s="205"/>
    </row>
    <row r="16" spans="1:19" ht="15" customHeight="1">
      <c r="B16" s="91" t="s">
        <v>457</v>
      </c>
      <c r="C16" s="273"/>
      <c r="D16" s="273"/>
      <c r="E16" s="273"/>
      <c r="F16" s="273"/>
      <c r="G16" s="273"/>
      <c r="H16" s="205"/>
      <c r="I16" s="205"/>
      <c r="K16" s="273"/>
      <c r="L16" s="273"/>
      <c r="M16" s="273"/>
      <c r="N16" s="273"/>
      <c r="O16" s="273"/>
      <c r="P16" s="205"/>
      <c r="Q16" s="205"/>
    </row>
    <row r="17" spans="2:17" ht="15" customHeight="1">
      <c r="B17" s="50" t="s">
        <v>331</v>
      </c>
      <c r="C17" s="273"/>
      <c r="D17" s="273"/>
      <c r="E17" s="273"/>
      <c r="F17" s="273"/>
      <c r="G17" s="273"/>
      <c r="H17" s="205"/>
      <c r="I17" s="205"/>
      <c r="K17" s="273"/>
      <c r="L17" s="273"/>
      <c r="M17" s="273"/>
      <c r="N17" s="273"/>
      <c r="O17" s="273"/>
      <c r="P17" s="205"/>
      <c r="Q17" s="205"/>
    </row>
    <row r="18" spans="2:17" ht="15" customHeight="1">
      <c r="B18" s="53" t="s">
        <v>458</v>
      </c>
      <c r="C18" s="273">
        <v>40621.396371933988</v>
      </c>
      <c r="D18" s="273">
        <v>152108.16982391389</v>
      </c>
      <c r="E18" s="274"/>
      <c r="F18" s="274"/>
      <c r="G18" s="274"/>
      <c r="H18" s="205">
        <v>192729.5661958479</v>
      </c>
      <c r="I18" s="205">
        <v>15418.365295667832</v>
      </c>
      <c r="K18" s="273">
        <v>22745.112747208768</v>
      </c>
      <c r="L18" s="273">
        <v>219245.06257691677</v>
      </c>
      <c r="M18" s="274"/>
      <c r="N18" s="274"/>
      <c r="O18" s="274"/>
      <c r="P18" s="205">
        <v>241990.17532412554</v>
      </c>
      <c r="Q18" s="205">
        <v>19359.214025930043</v>
      </c>
    </row>
    <row r="19" spans="2:17" ht="15" customHeight="1">
      <c r="B19" s="53" t="s">
        <v>453</v>
      </c>
      <c r="C19" s="273">
        <v>142878.09334676908</v>
      </c>
      <c r="D19" s="273">
        <v>509062.05205661536</v>
      </c>
      <c r="E19" s="274"/>
      <c r="F19" s="274"/>
      <c r="G19" s="274"/>
      <c r="H19" s="205">
        <v>651940.14540338435</v>
      </c>
      <c r="I19" s="205">
        <v>52155.211632270744</v>
      </c>
      <c r="K19" s="273">
        <v>77106.316512452118</v>
      </c>
      <c r="L19" s="273">
        <v>548338.12673468969</v>
      </c>
      <c r="M19" s="274"/>
      <c r="N19" s="274"/>
      <c r="O19" s="274"/>
      <c r="P19" s="205">
        <v>625444.44324714202</v>
      </c>
      <c r="Q19" s="205">
        <v>50035.555459771349</v>
      </c>
    </row>
    <row r="20" spans="2:17" ht="15" customHeight="1" thickBot="1">
      <c r="B20" s="147" t="s">
        <v>388</v>
      </c>
      <c r="C20" s="148">
        <v>183499.48971870306</v>
      </c>
      <c r="D20" s="148">
        <v>661170.22188052931</v>
      </c>
      <c r="E20" s="148"/>
      <c r="F20" s="148"/>
      <c r="G20" s="148"/>
      <c r="H20" s="148">
        <v>844669.71159923216</v>
      </c>
      <c r="I20" s="148">
        <v>67573.576927938586</v>
      </c>
      <c r="K20" s="148">
        <v>99851.429259660887</v>
      </c>
      <c r="L20" s="148">
        <v>767583.18931160658</v>
      </c>
      <c r="M20" s="148"/>
      <c r="N20" s="148"/>
      <c r="O20" s="148"/>
      <c r="P20" s="148">
        <v>867434.61857126746</v>
      </c>
      <c r="Q20" s="148">
        <v>69394.769485701399</v>
      </c>
    </row>
    <row r="21" spans="2:17" ht="15" customHeight="1" thickTop="1"/>
  </sheetData>
  <mergeCells count="3">
    <mergeCell ref="C6:I6"/>
    <mergeCell ref="K6:Q6"/>
    <mergeCell ref="B3:H3"/>
  </mergeCells>
  <hyperlinks>
    <hyperlink ref="S6" location="Índice!A1" display="Back to the Index" xr:uid="{ADFBAE49-46A3-4090-8D56-A314B0098C37}"/>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1005D"/>
  </sheetPr>
  <dimension ref="B2:I52"/>
  <sheetViews>
    <sheetView showGridLines="0" showZeros="0" zoomScaleNormal="100" workbookViewId="0">
      <selection activeCell="G6" sqref="G6"/>
    </sheetView>
  </sheetViews>
  <sheetFormatPr defaultRowHeight="15" customHeight="1"/>
  <cols>
    <col min="1" max="1" width="12.7109375" style="150" customWidth="1"/>
    <col min="2" max="2" width="55.7109375" style="150" customWidth="1"/>
    <col min="3" max="3" width="15.7109375" style="126" customWidth="1"/>
    <col min="4" max="4" width="5.7109375" style="150" customWidth="1"/>
    <col min="5" max="5" width="15.7109375" style="150" customWidth="1"/>
    <col min="6" max="6" width="8.7109375" style="150" customWidth="1"/>
    <col min="7" max="7" width="16.85546875" style="150" customWidth="1"/>
    <col min="8" max="16384" width="9.140625" style="150"/>
  </cols>
  <sheetData>
    <row r="2" spans="2:7" ht="15" customHeight="1">
      <c r="B2" s="288" t="s">
        <v>459</v>
      </c>
      <c r="D2" s="579" t="s">
        <v>849</v>
      </c>
    </row>
    <row r="3" spans="2:7" ht="15" customHeight="1">
      <c r="B3" s="289" t="s">
        <v>460</v>
      </c>
    </row>
    <row r="4" spans="2:7" ht="15" customHeight="1">
      <c r="B4" s="467" t="s">
        <v>0</v>
      </c>
      <c r="C4" s="467"/>
      <c r="E4" s="348"/>
    </row>
    <row r="5" spans="2:7" ht="15" customHeight="1">
      <c r="B5" s="459"/>
      <c r="C5" s="459"/>
      <c r="E5" s="443"/>
    </row>
    <row r="6" spans="2:7" ht="15" customHeight="1">
      <c r="C6" s="771" t="s">
        <v>1008</v>
      </c>
      <c r="E6" s="771" t="s">
        <v>863</v>
      </c>
      <c r="G6" s="740" t="s">
        <v>575</v>
      </c>
    </row>
    <row r="7" spans="2:7" ht="15" customHeight="1">
      <c r="C7" s="456" t="s">
        <v>286</v>
      </c>
      <c r="D7" s="456"/>
      <c r="E7" s="456" t="s">
        <v>286</v>
      </c>
      <c r="G7"/>
    </row>
    <row r="8" spans="2:7" ht="15" customHeight="1">
      <c r="B8" s="189" t="s">
        <v>461</v>
      </c>
      <c r="C8" s="363"/>
      <c r="E8" s="363"/>
      <c r="G8"/>
    </row>
    <row r="9" spans="2:7" ht="15" customHeight="1">
      <c r="B9" s="237" t="s">
        <v>462</v>
      </c>
      <c r="C9" s="232">
        <v>5055.6073507022902</v>
      </c>
      <c r="E9" s="232">
        <v>5055.6073507022902</v>
      </c>
      <c r="G9"/>
    </row>
    <row r="10" spans="2:7" ht="15" customHeight="1">
      <c r="B10" s="237" t="s">
        <v>463</v>
      </c>
      <c r="C10" s="232">
        <v>2406.8191515397366</v>
      </c>
      <c r="E10" s="232">
        <v>2067.0521865754595</v>
      </c>
    </row>
    <row r="11" spans="2:7" ht="15" customHeight="1">
      <c r="B11" s="237" t="s">
        <v>464</v>
      </c>
      <c r="C11" s="232">
        <v>717.36629233887004</v>
      </c>
      <c r="E11" s="232">
        <v>813.55734790785186</v>
      </c>
    </row>
    <row r="12" spans="2:7" ht="15" customHeight="1">
      <c r="B12" s="237" t="s">
        <v>465</v>
      </c>
      <c r="C12" s="232">
        <v>2406.1613052959001</v>
      </c>
      <c r="E12" s="232">
        <v>1884.9291674025164</v>
      </c>
    </row>
    <row r="13" spans="2:7" ht="15" customHeight="1">
      <c r="B13" s="130" t="s">
        <v>466</v>
      </c>
      <c r="C13" s="962"/>
      <c r="E13" s="151"/>
    </row>
    <row r="14" spans="2:7" ht="15" customHeight="1">
      <c r="B14" s="237" t="s">
        <v>462</v>
      </c>
      <c r="C14" s="232">
        <v>20110.076278103799</v>
      </c>
      <c r="E14" s="232">
        <v>16024.0928613002</v>
      </c>
    </row>
    <row r="15" spans="2:7" ht="15" customHeight="1">
      <c r="B15" s="237" t="s">
        <v>463</v>
      </c>
      <c r="C15" s="232">
        <v>12194.266491112168</v>
      </c>
      <c r="E15" s="232">
        <v>11662.880347946826</v>
      </c>
    </row>
    <row r="16" spans="2:7" ht="15" customHeight="1">
      <c r="B16" s="237" t="s">
        <v>464</v>
      </c>
      <c r="C16" s="232">
        <v>9250.8946228740897</v>
      </c>
      <c r="E16" s="232">
        <v>9456.5576626185102</v>
      </c>
    </row>
    <row r="17" spans="2:5" ht="15" customHeight="1">
      <c r="B17" s="237" t="s">
        <v>465</v>
      </c>
      <c r="C17" s="232">
        <v>11062.4123508301</v>
      </c>
      <c r="E17" s="232">
        <v>15945.095460139399</v>
      </c>
    </row>
    <row r="18" spans="2:5" ht="15" customHeight="1">
      <c r="B18" s="130" t="s">
        <v>467</v>
      </c>
      <c r="C18" s="151"/>
      <c r="E18" s="151"/>
    </row>
    <row r="19" spans="2:5" ht="15" customHeight="1">
      <c r="B19" s="237" t="s">
        <v>462</v>
      </c>
      <c r="C19" s="232"/>
      <c r="E19" s="232"/>
    </row>
    <row r="20" spans="2:5" ht="15" customHeight="1">
      <c r="B20" s="237" t="s">
        <v>463</v>
      </c>
      <c r="C20" s="232"/>
      <c r="E20" s="232"/>
    </row>
    <row r="21" spans="2:5" ht="15" customHeight="1">
      <c r="B21" s="237" t="s">
        <v>464</v>
      </c>
      <c r="C21" s="232"/>
      <c r="E21" s="232"/>
    </row>
    <row r="22" spans="2:5" ht="15" customHeight="1">
      <c r="B22" s="237" t="s">
        <v>465</v>
      </c>
      <c r="C22" s="232"/>
      <c r="E22" s="232"/>
    </row>
    <row r="23" spans="2:5" ht="15" customHeight="1">
      <c r="B23" s="130" t="s">
        <v>468</v>
      </c>
      <c r="C23" s="151"/>
      <c r="E23" s="151"/>
    </row>
    <row r="24" spans="2:5" ht="15" customHeight="1">
      <c r="B24" s="237" t="s">
        <v>462</v>
      </c>
      <c r="C24" s="232"/>
      <c r="E24" s="232"/>
    </row>
    <row r="25" spans="2:5" ht="15" customHeight="1">
      <c r="B25" s="237" t="s">
        <v>463</v>
      </c>
      <c r="C25" s="232"/>
      <c r="E25" s="232"/>
    </row>
    <row r="26" spans="2:5" ht="15" customHeight="1">
      <c r="B26" s="237" t="s">
        <v>464</v>
      </c>
      <c r="C26" s="232"/>
      <c r="E26" s="232"/>
    </row>
    <row r="27" spans="2:5" ht="15" customHeight="1" thickBot="1">
      <c r="B27" s="238" t="s">
        <v>465</v>
      </c>
      <c r="C27" s="239"/>
      <c r="E27" s="239"/>
    </row>
    <row r="28" spans="2:5" ht="15" customHeight="1" thickTop="1"/>
    <row r="33" spans="5:9" s="152" customFormat="1" ht="15" customHeight="1">
      <c r="E33" s="153"/>
      <c r="F33" s="153"/>
      <c r="G33" s="153"/>
      <c r="H33" s="153"/>
      <c r="I33" s="153"/>
    </row>
    <row r="34" spans="5:9" s="154" customFormat="1" ht="15" customHeight="1"/>
    <row r="35" spans="5:9" s="154" customFormat="1" ht="15" customHeight="1"/>
    <row r="36" spans="5:9" s="154" customFormat="1" ht="15" customHeight="1"/>
    <row r="37" spans="5:9" s="154" customFormat="1" ht="15" customHeight="1"/>
    <row r="38" spans="5:9" s="152" customFormat="1" ht="15" customHeight="1">
      <c r="E38" s="153"/>
      <c r="F38" s="153"/>
      <c r="G38" s="153"/>
      <c r="H38" s="153"/>
      <c r="I38" s="153"/>
    </row>
    <row r="39" spans="5:9" s="154" customFormat="1" ht="15" customHeight="1"/>
    <row r="40" spans="5:9" s="154" customFormat="1" ht="15" customHeight="1"/>
    <row r="41" spans="5:9" s="154" customFormat="1" ht="15" customHeight="1"/>
    <row r="42" spans="5:9" s="154" customFormat="1" ht="15" customHeight="1"/>
    <row r="43" spans="5:9" s="152" customFormat="1" ht="15" customHeight="1">
      <c r="E43" s="153"/>
      <c r="F43" s="153"/>
      <c r="G43" s="153"/>
      <c r="H43" s="153"/>
      <c r="I43" s="153"/>
    </row>
    <row r="44" spans="5:9" s="154" customFormat="1" ht="15" customHeight="1"/>
    <row r="45" spans="5:9" s="154" customFormat="1" ht="15" customHeight="1"/>
    <row r="46" spans="5:9" s="154" customFormat="1" ht="15" customHeight="1"/>
    <row r="47" spans="5:9" s="154" customFormat="1" ht="15" customHeight="1"/>
    <row r="48" spans="5:9" s="152" customFormat="1" ht="15" customHeight="1">
      <c r="E48" s="153"/>
      <c r="F48" s="153"/>
      <c r="G48" s="153"/>
      <c r="H48" s="153"/>
      <c r="I48" s="153"/>
    </row>
    <row r="49" s="154" customFormat="1" ht="15" customHeight="1"/>
    <row r="50" s="154" customFormat="1" ht="15" customHeight="1"/>
    <row r="51" s="154" customFormat="1" ht="15" customHeight="1"/>
    <row r="52" s="154" customFormat="1" ht="15" customHeight="1"/>
  </sheetData>
  <hyperlinks>
    <hyperlink ref="G6" location="Índice!A1" display="Back to the Index" xr:uid="{6B3A8F91-75E5-4C47-9980-DD1FE7F54C3B}"/>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1005D"/>
  </sheetPr>
  <dimension ref="A1:Y134"/>
  <sheetViews>
    <sheetView showGridLines="0" showZeros="0" zoomScaleNormal="100" workbookViewId="0"/>
  </sheetViews>
  <sheetFormatPr defaultRowHeight="15" customHeight="1"/>
  <cols>
    <col min="1" max="1" width="12.7109375" style="134" customWidth="1"/>
    <col min="2" max="4" width="9.7109375" style="134" customWidth="1"/>
    <col min="5" max="5" width="5.7109375" style="142" customWidth="1"/>
    <col min="6" max="8" width="9.7109375" style="134" customWidth="1"/>
    <col min="9" max="9" width="5.7109375" style="142" customWidth="1"/>
    <col min="10" max="12" width="9.7109375" style="134" customWidth="1"/>
    <col min="13" max="13" width="5.7109375" style="134" customWidth="1"/>
    <col min="14" max="16" width="9.7109375" style="134" customWidth="1"/>
    <col min="17" max="17" width="5.7109375" style="134" customWidth="1"/>
    <col min="18" max="20" width="9.7109375" style="134" customWidth="1"/>
    <col min="21" max="21" width="5.7109375" style="134" customWidth="1"/>
    <col min="22" max="24" width="9.7109375" style="134" customWidth="1"/>
    <col min="25" max="25" width="5.7109375" style="134" customWidth="1"/>
    <col min="26" max="16384" width="9.140625" style="134"/>
  </cols>
  <sheetData>
    <row r="1" spans="1:25" ht="15" customHeight="1">
      <c r="A1" s="155"/>
    </row>
    <row r="2" spans="1:25" ht="15" customHeight="1">
      <c r="A2" s="155"/>
      <c r="B2" s="1104" t="s">
        <v>1014</v>
      </c>
      <c r="C2" s="1104"/>
      <c r="D2" s="1104"/>
      <c r="E2" s="1104"/>
      <c r="F2" s="1104"/>
      <c r="G2" s="1104"/>
      <c r="H2" s="1104"/>
      <c r="I2" s="1104"/>
      <c r="J2" s="1104"/>
      <c r="K2"/>
      <c r="L2" s="579" t="s">
        <v>849</v>
      </c>
      <c r="O2"/>
    </row>
    <row r="3" spans="1:25" ht="15" customHeight="1">
      <c r="A3" s="155"/>
      <c r="B3" s="1103" t="s">
        <v>850</v>
      </c>
      <c r="C3" s="1103"/>
      <c r="D3" s="1103"/>
      <c r="E3" s="1103"/>
      <c r="F3" s="1103"/>
      <c r="G3" s="1103"/>
      <c r="H3" s="1103"/>
      <c r="I3" s="1103"/>
      <c r="J3" s="1103"/>
      <c r="K3" s="330"/>
      <c r="L3" s="330"/>
      <c r="O3"/>
    </row>
    <row r="4" spans="1:25" s="155" customFormat="1" ht="15" customHeight="1">
      <c r="B4" s="1103" t="s">
        <v>697</v>
      </c>
      <c r="C4" s="1103"/>
      <c r="D4" s="1103"/>
      <c r="E4" s="1103"/>
      <c r="F4" s="1103"/>
      <c r="G4" s="1103"/>
      <c r="H4" s="1103"/>
      <c r="I4" s="1103"/>
      <c r="J4" s="1103"/>
      <c r="K4" s="330"/>
      <c r="L4" s="330"/>
      <c r="X4" s="1083" t="s">
        <v>575</v>
      </c>
    </row>
    <row r="5" spans="1:25" s="155" customFormat="1" ht="15" customHeight="1">
      <c r="B5" s="1103" t="s">
        <v>698</v>
      </c>
      <c r="C5" s="1103"/>
      <c r="D5" s="1103"/>
      <c r="E5" s="1103"/>
      <c r="F5" s="1103"/>
      <c r="G5" s="1103"/>
      <c r="H5" s="1103"/>
      <c r="I5" s="1103"/>
      <c r="J5" s="1103"/>
      <c r="K5" s="473"/>
      <c r="L5" s="473"/>
      <c r="X5" s="1083"/>
    </row>
    <row r="6" spans="1:25" s="155" customFormat="1" ht="15" customHeight="1">
      <c r="B6" s="1067" t="s">
        <v>0</v>
      </c>
      <c r="C6" s="1067"/>
      <c r="D6" s="157"/>
      <c r="E6" s="157"/>
      <c r="F6" s="157"/>
      <c r="G6" s="157"/>
      <c r="H6" s="157"/>
      <c r="I6" s="157"/>
      <c r="J6" s="157"/>
      <c r="N6" s="167"/>
      <c r="O6" s="140"/>
      <c r="P6" s="140"/>
      <c r="Q6" s="164"/>
      <c r="R6" s="140"/>
      <c r="S6" s="140"/>
      <c r="T6" s="140"/>
      <c r="U6" s="164"/>
      <c r="V6" s="140"/>
      <c r="W6" s="140"/>
      <c r="X6" s="140"/>
      <c r="Y6" s="134"/>
    </row>
    <row r="7" spans="1:25" s="155" customFormat="1" ht="10.5" customHeight="1">
      <c r="B7" s="459"/>
      <c r="C7" s="459"/>
      <c r="D7" s="157"/>
      <c r="E7" s="157"/>
      <c r="F7" s="157"/>
      <c r="G7" s="157"/>
      <c r="H7" s="157"/>
      <c r="I7" s="157"/>
      <c r="J7" s="157"/>
      <c r="N7" s="167"/>
      <c r="O7" s="140"/>
      <c r="P7" s="140"/>
      <c r="Q7" s="164"/>
      <c r="R7" s="140"/>
      <c r="S7" s="140"/>
      <c r="T7" s="140"/>
      <c r="U7" s="164"/>
      <c r="V7" s="140"/>
      <c r="W7" s="140"/>
      <c r="X7" s="140"/>
      <c r="Y7" s="134"/>
    </row>
    <row r="8" spans="1:25" s="158" customFormat="1" ht="24.95" customHeight="1">
      <c r="B8" s="159" t="s">
        <v>469</v>
      </c>
      <c r="C8" s="160" t="s">
        <v>446</v>
      </c>
      <c r="D8" s="336" t="s">
        <v>470</v>
      </c>
      <c r="E8" s="161"/>
      <c r="F8" s="159" t="s">
        <v>469</v>
      </c>
      <c r="G8" s="160" t="s">
        <v>446</v>
      </c>
      <c r="H8" s="336" t="s">
        <v>470</v>
      </c>
      <c r="I8" s="161"/>
      <c r="J8" s="162" t="s">
        <v>469</v>
      </c>
      <c r="K8" s="163" t="s">
        <v>446</v>
      </c>
      <c r="L8" s="336" t="s">
        <v>470</v>
      </c>
      <c r="N8" s="159" t="s">
        <v>469</v>
      </c>
      <c r="O8" s="160" t="s">
        <v>446</v>
      </c>
      <c r="P8" s="336" t="s">
        <v>470</v>
      </c>
      <c r="Q8" s="161"/>
      <c r="R8" s="159" t="s">
        <v>469</v>
      </c>
      <c r="S8" s="160" t="s">
        <v>446</v>
      </c>
      <c r="T8" s="336" t="s">
        <v>470</v>
      </c>
      <c r="U8" s="161"/>
      <c r="V8" s="159" t="s">
        <v>469</v>
      </c>
      <c r="W8" s="160" t="s">
        <v>446</v>
      </c>
      <c r="X8" s="336" t="s">
        <v>470</v>
      </c>
    </row>
    <row r="9" spans="1:25" ht="15" customHeight="1">
      <c r="B9" s="963" t="s">
        <v>1077</v>
      </c>
      <c r="C9" s="912">
        <v>1598.72342</v>
      </c>
      <c r="D9" s="912">
        <v>53.306019999999997</v>
      </c>
      <c r="E9" s="964"/>
      <c r="F9" s="965" t="s">
        <v>1078</v>
      </c>
      <c r="G9" s="912">
        <v>651.76463999999999</v>
      </c>
      <c r="H9" s="912">
        <v>-177.52696</v>
      </c>
      <c r="I9" s="966"/>
      <c r="J9" s="963" t="s">
        <v>1079</v>
      </c>
      <c r="K9" s="912">
        <v>269.71767999999997</v>
      </c>
      <c r="L9" s="912">
        <v>13.762729999999999</v>
      </c>
      <c r="M9" s="659"/>
      <c r="N9" s="963" t="s">
        <v>1080</v>
      </c>
      <c r="O9" s="912">
        <v>368.00852000000003</v>
      </c>
      <c r="P9" s="912">
        <v>22.91995</v>
      </c>
      <c r="Q9" s="964"/>
      <c r="R9" s="963" t="s">
        <v>1081</v>
      </c>
      <c r="S9" s="912">
        <v>1073.21949</v>
      </c>
      <c r="T9" s="912">
        <v>-335.50797</v>
      </c>
      <c r="U9" s="964"/>
      <c r="V9" s="963" t="s">
        <v>1082</v>
      </c>
      <c r="W9" s="912">
        <v>763.26193999999998</v>
      </c>
      <c r="X9" s="912">
        <v>-426.59628000000004</v>
      </c>
      <c r="Y9" s="243"/>
    </row>
    <row r="10" spans="1:25" ht="15" customHeight="1">
      <c r="B10" s="241" t="s">
        <v>1083</v>
      </c>
      <c r="C10" s="232">
        <v>1483.32582</v>
      </c>
      <c r="D10" s="232">
        <v>-335.70346000000001</v>
      </c>
      <c r="E10" s="964"/>
      <c r="F10" s="241" t="s">
        <v>1084</v>
      </c>
      <c r="G10" s="232">
        <v>585.10729000000003</v>
      </c>
      <c r="H10" s="232">
        <v>728.86254000000008</v>
      </c>
      <c r="I10" s="966"/>
      <c r="J10" s="241" t="s">
        <v>1085</v>
      </c>
      <c r="K10" s="232">
        <v>534.17454000000009</v>
      </c>
      <c r="L10" s="232">
        <v>88.419610000000006</v>
      </c>
      <c r="M10" s="659"/>
      <c r="N10" s="241" t="s">
        <v>1086</v>
      </c>
      <c r="O10" s="232">
        <v>341.92876000000001</v>
      </c>
      <c r="P10" s="232">
        <v>103.76642</v>
      </c>
      <c r="Q10" s="964"/>
      <c r="R10" s="241" t="s">
        <v>1087</v>
      </c>
      <c r="S10" s="232">
        <v>1243.83323</v>
      </c>
      <c r="T10" s="232">
        <v>1188.5461399999999</v>
      </c>
      <c r="U10" s="964"/>
      <c r="V10" s="241" t="s">
        <v>1088</v>
      </c>
      <c r="W10" s="232">
        <v>905.91913</v>
      </c>
      <c r="X10" s="232">
        <v>312.08216999999996</v>
      </c>
    </row>
    <row r="11" spans="1:25" ht="15" customHeight="1">
      <c r="B11" s="241" t="s">
        <v>1089</v>
      </c>
      <c r="C11" s="232">
        <v>1224.38634</v>
      </c>
      <c r="D11" s="232">
        <v>-296.62367999999998</v>
      </c>
      <c r="E11" s="964"/>
      <c r="F11" s="241" t="s">
        <v>1090</v>
      </c>
      <c r="G11" s="232">
        <v>598.43985999999995</v>
      </c>
      <c r="H11" s="232">
        <v>961.85973999999999</v>
      </c>
      <c r="I11" s="966"/>
      <c r="J11" s="241" t="s">
        <v>1091</v>
      </c>
      <c r="K11" s="232">
        <v>576.99218000000008</v>
      </c>
      <c r="L11" s="232">
        <v>-410.91525999999999</v>
      </c>
      <c r="M11" s="659"/>
      <c r="N11" s="241" t="s">
        <v>1092</v>
      </c>
      <c r="O11" s="232">
        <v>424.49521999999996</v>
      </c>
      <c r="P11" s="232">
        <v>-168.50773999999998</v>
      </c>
      <c r="Q11" s="964"/>
      <c r="R11" s="241" t="s">
        <v>1093</v>
      </c>
      <c r="S11" s="232">
        <v>740.00881000000004</v>
      </c>
      <c r="T11" s="232">
        <v>-53.659879999999994</v>
      </c>
      <c r="U11" s="964"/>
      <c r="V11" s="241" t="s">
        <v>1094</v>
      </c>
      <c r="W11" s="232">
        <v>934.2956999999999</v>
      </c>
      <c r="X11" s="232">
        <v>-99.951509999999999</v>
      </c>
    </row>
    <row r="12" spans="1:25" ht="15" customHeight="1">
      <c r="B12" s="241" t="s">
        <v>1095</v>
      </c>
      <c r="C12" s="232">
        <v>1272.24774</v>
      </c>
      <c r="D12" s="232">
        <v>841.12378000000001</v>
      </c>
      <c r="E12" s="964"/>
      <c r="F12" s="241" t="s">
        <v>1096</v>
      </c>
      <c r="G12" s="232">
        <v>411.73833000000002</v>
      </c>
      <c r="H12" s="232">
        <v>-245.51222000000001</v>
      </c>
      <c r="I12" s="966"/>
      <c r="J12" s="241" t="s">
        <v>1097</v>
      </c>
      <c r="K12" s="232">
        <v>763.41786000000002</v>
      </c>
      <c r="L12" s="232">
        <v>-75.583380000000005</v>
      </c>
      <c r="M12" s="659"/>
      <c r="N12" s="241" t="s">
        <v>1098</v>
      </c>
      <c r="O12" s="232">
        <v>296.25871000000001</v>
      </c>
      <c r="P12" s="232">
        <v>23.272819999999999</v>
      </c>
      <c r="Q12" s="964"/>
      <c r="R12" s="241" t="s">
        <v>1099</v>
      </c>
      <c r="S12" s="232">
        <v>624.68335000000002</v>
      </c>
      <c r="T12" s="232">
        <v>-378.94839000000002</v>
      </c>
      <c r="U12" s="964"/>
      <c r="V12" s="241" t="s">
        <v>1100</v>
      </c>
      <c r="W12" s="232">
        <v>966.17084999999997</v>
      </c>
      <c r="X12" s="232">
        <v>95.945630000000008</v>
      </c>
    </row>
    <row r="13" spans="1:25" ht="15" customHeight="1">
      <c r="B13" s="241" t="s">
        <v>1101</v>
      </c>
      <c r="C13" s="232">
        <v>1216.94433</v>
      </c>
      <c r="D13" s="232">
        <v>-246.73953</v>
      </c>
      <c r="E13" s="964"/>
      <c r="F13" s="241" t="s">
        <v>1102</v>
      </c>
      <c r="G13" s="232">
        <v>536.11171999999999</v>
      </c>
      <c r="H13" s="232">
        <v>520.16754000000003</v>
      </c>
      <c r="I13" s="966"/>
      <c r="J13" s="241" t="s">
        <v>1103</v>
      </c>
      <c r="K13" s="232">
        <v>749.50346000000002</v>
      </c>
      <c r="L13" s="232">
        <v>-171.05626000000001</v>
      </c>
      <c r="M13" s="659"/>
      <c r="N13" s="241" t="s">
        <v>1104</v>
      </c>
      <c r="O13" s="232">
        <v>457.28336999999999</v>
      </c>
      <c r="P13" s="232">
        <v>126.03361</v>
      </c>
      <c r="Q13" s="127"/>
      <c r="R13" s="241" t="s">
        <v>1105</v>
      </c>
      <c r="S13" s="232">
        <v>609.85527999999999</v>
      </c>
      <c r="T13" s="232">
        <v>417.70809000000003</v>
      </c>
      <c r="U13" s="964"/>
      <c r="V13" s="241" t="s">
        <v>1106</v>
      </c>
      <c r="W13" s="232">
        <v>948.58258000000001</v>
      </c>
      <c r="X13" s="232">
        <v>171.54401999999999</v>
      </c>
    </row>
    <row r="14" spans="1:25" ht="15" customHeight="1">
      <c r="B14" s="241" t="s">
        <v>1107</v>
      </c>
      <c r="C14" s="232">
        <v>1198.7648000000002</v>
      </c>
      <c r="D14" s="232">
        <v>366.66077000000001</v>
      </c>
      <c r="E14" s="967"/>
      <c r="F14" s="241" t="s">
        <v>1108</v>
      </c>
      <c r="G14" s="232">
        <v>547.2201</v>
      </c>
      <c r="H14" s="232">
        <v>166.24184</v>
      </c>
      <c r="I14" s="968"/>
      <c r="J14" s="241" t="s">
        <v>1109</v>
      </c>
      <c r="K14" s="232">
        <v>735.1240600000001</v>
      </c>
      <c r="L14" s="232">
        <v>-87.152919999999995</v>
      </c>
      <c r="M14" s="659"/>
      <c r="N14" s="241" t="s">
        <v>1110</v>
      </c>
      <c r="O14" s="232">
        <v>348.09174000000002</v>
      </c>
      <c r="P14" s="232">
        <v>-175.22978000000001</v>
      </c>
      <c r="Q14" s="127"/>
      <c r="R14" s="241" t="s">
        <v>1111</v>
      </c>
      <c r="S14" s="232">
        <v>695.65647999999999</v>
      </c>
      <c r="T14" s="232">
        <v>1153.1737000000001</v>
      </c>
      <c r="U14" s="127"/>
      <c r="V14" s="241" t="s">
        <v>1112</v>
      </c>
      <c r="W14" s="232">
        <v>891.84728000000007</v>
      </c>
      <c r="X14" s="232">
        <v>-204.66674</v>
      </c>
      <c r="Y14" s="243"/>
    </row>
    <row r="15" spans="1:25" ht="15" customHeight="1">
      <c r="B15" s="241" t="s">
        <v>1113</v>
      </c>
      <c r="C15" s="232">
        <v>1188.2745600000001</v>
      </c>
      <c r="D15" s="232">
        <v>917.68628000000001</v>
      </c>
      <c r="E15" s="127"/>
      <c r="F15" s="241" t="s">
        <v>1114</v>
      </c>
      <c r="G15" s="232">
        <v>476.10453999999999</v>
      </c>
      <c r="H15" s="232">
        <v>-359.29184999999995</v>
      </c>
      <c r="I15" s="968"/>
      <c r="J15" s="241" t="s">
        <v>1115</v>
      </c>
      <c r="K15" s="232">
        <v>737.84556999999995</v>
      </c>
      <c r="L15" s="232">
        <v>458.15414000000004</v>
      </c>
      <c r="M15" s="967"/>
      <c r="N15" s="241" t="s">
        <v>1116</v>
      </c>
      <c r="O15" s="232">
        <v>408.73821999999996</v>
      </c>
      <c r="P15" s="232">
        <v>-90.580339999999993</v>
      </c>
      <c r="Q15" s="127"/>
      <c r="R15" s="241" t="s">
        <v>1117</v>
      </c>
      <c r="S15" s="232">
        <v>861.14436999999998</v>
      </c>
      <c r="T15" s="232">
        <v>29.765099999999997</v>
      </c>
      <c r="U15" s="127"/>
      <c r="V15" s="241" t="s">
        <v>1118</v>
      </c>
      <c r="W15" s="232">
        <v>874.0849300000001</v>
      </c>
      <c r="X15" s="232">
        <v>194.16107</v>
      </c>
    </row>
    <row r="16" spans="1:25" ht="15" customHeight="1">
      <c r="B16" s="241" t="s">
        <v>1119</v>
      </c>
      <c r="C16" s="232">
        <v>1126.2026000000001</v>
      </c>
      <c r="D16" s="232">
        <v>895.27288999999996</v>
      </c>
      <c r="E16" s="127"/>
      <c r="F16" s="241" t="s">
        <v>1120</v>
      </c>
      <c r="G16" s="232">
        <v>477.67430999999999</v>
      </c>
      <c r="H16" s="232">
        <v>453.72656000000001</v>
      </c>
      <c r="I16" s="968"/>
      <c r="J16" s="241" t="s">
        <v>1121</v>
      </c>
      <c r="K16" s="232">
        <v>747.44858999999997</v>
      </c>
      <c r="L16" s="232">
        <v>303.04696999999999</v>
      </c>
      <c r="M16" s="967"/>
      <c r="N16" s="241" t="s">
        <v>1122</v>
      </c>
      <c r="O16" s="232">
        <v>403.38668999999999</v>
      </c>
      <c r="P16" s="232">
        <v>34.604219999999998</v>
      </c>
      <c r="Q16" s="127"/>
      <c r="R16" s="241" t="s">
        <v>1123</v>
      </c>
      <c r="S16" s="232">
        <v>821.31196</v>
      </c>
      <c r="T16" s="232">
        <v>-276.10712999999998</v>
      </c>
      <c r="U16" s="127"/>
      <c r="V16" s="241" t="s">
        <v>1124</v>
      </c>
      <c r="W16" s="232">
        <v>839.72041000000002</v>
      </c>
      <c r="X16" s="232">
        <v>147.72702999999998</v>
      </c>
    </row>
    <row r="17" spans="2:25" ht="15" customHeight="1">
      <c r="B17" s="241" t="s">
        <v>1125</v>
      </c>
      <c r="C17" s="232">
        <v>1048.1953599999999</v>
      </c>
      <c r="D17" s="232">
        <v>268.32292999999999</v>
      </c>
      <c r="E17" s="127"/>
      <c r="F17" s="241" t="s">
        <v>1126</v>
      </c>
      <c r="G17" s="232">
        <v>545.74851999999998</v>
      </c>
      <c r="H17" s="232">
        <v>775.41552999999999</v>
      </c>
      <c r="I17" s="968"/>
      <c r="J17" s="241" t="s">
        <v>1127</v>
      </c>
      <c r="K17" s="232">
        <v>738.01616999999999</v>
      </c>
      <c r="L17" s="232">
        <v>-71.098089999999999</v>
      </c>
      <c r="M17" s="967"/>
      <c r="N17" s="241" t="s">
        <v>1128</v>
      </c>
      <c r="O17" s="232">
        <v>351.65153000000004</v>
      </c>
      <c r="P17" s="232">
        <v>3.6308400000000001</v>
      </c>
      <c r="Q17" s="127"/>
      <c r="R17" s="241" t="s">
        <v>1129</v>
      </c>
      <c r="S17" s="232">
        <v>806.64349000000004</v>
      </c>
      <c r="T17" s="232">
        <v>41.720730000000003</v>
      </c>
      <c r="U17" s="127"/>
      <c r="V17" s="241" t="s">
        <v>1130</v>
      </c>
      <c r="W17" s="232">
        <v>801.54674</v>
      </c>
      <c r="X17" s="232">
        <v>-10.063120000000001</v>
      </c>
    </row>
    <row r="18" spans="2:25" ht="15" customHeight="1">
      <c r="B18" s="241" t="s">
        <v>1131</v>
      </c>
      <c r="C18" s="232">
        <v>936.29121999999995</v>
      </c>
      <c r="D18" s="232">
        <v>-731.95412999999996</v>
      </c>
      <c r="E18" s="127"/>
      <c r="F18" s="241" t="s">
        <v>1132</v>
      </c>
      <c r="G18" s="232">
        <v>441.84426000000002</v>
      </c>
      <c r="H18" s="232">
        <v>-346.98969</v>
      </c>
      <c r="I18" s="968"/>
      <c r="J18" s="241" t="s">
        <v>1133</v>
      </c>
      <c r="K18" s="232">
        <v>718.24345999999991</v>
      </c>
      <c r="L18" s="232">
        <v>132.12254000000001</v>
      </c>
      <c r="M18" s="967"/>
      <c r="N18" s="241" t="s">
        <v>1134</v>
      </c>
      <c r="O18" s="232">
        <v>477.29826000000003</v>
      </c>
      <c r="P18" s="232">
        <v>20.050930000000001</v>
      </c>
      <c r="Q18" s="127"/>
      <c r="R18" s="241" t="s">
        <v>1135</v>
      </c>
      <c r="S18" s="232">
        <v>757.03198999999995</v>
      </c>
      <c r="T18" s="232">
        <v>223.29568</v>
      </c>
      <c r="U18" s="127"/>
      <c r="V18" s="241" t="s">
        <v>1136</v>
      </c>
      <c r="W18" s="232">
        <v>793.54306000000008</v>
      </c>
      <c r="X18" s="232">
        <v>85.304729999999992</v>
      </c>
    </row>
    <row r="19" spans="2:25" ht="15" customHeight="1">
      <c r="B19" s="241" t="s">
        <v>1137</v>
      </c>
      <c r="C19" s="232">
        <v>881.52512000000002</v>
      </c>
      <c r="D19" s="232">
        <v>8.19299</v>
      </c>
      <c r="E19" s="127"/>
      <c r="F19" s="241" t="s">
        <v>1138</v>
      </c>
      <c r="G19" s="232">
        <v>432.69478999999995</v>
      </c>
      <c r="H19" s="232">
        <v>187.12226999999999</v>
      </c>
      <c r="I19" s="968"/>
      <c r="J19" s="241" t="s">
        <v>1139</v>
      </c>
      <c r="K19" s="232">
        <v>698.73185999999998</v>
      </c>
      <c r="L19" s="232">
        <v>13.99963</v>
      </c>
      <c r="M19" s="967"/>
      <c r="N19" s="241" t="s">
        <v>1140</v>
      </c>
      <c r="O19" s="232">
        <v>482.56207000000001</v>
      </c>
      <c r="P19" s="232">
        <v>-78.52685000000001</v>
      </c>
      <c r="Q19" s="127"/>
      <c r="R19" s="241" t="s">
        <v>1141</v>
      </c>
      <c r="S19" s="232">
        <v>761.39702</v>
      </c>
      <c r="T19" s="232">
        <v>874.76420999999993</v>
      </c>
      <c r="U19" s="127"/>
      <c r="V19" s="241" t="s">
        <v>1142</v>
      </c>
      <c r="W19" s="232">
        <v>1043.1901</v>
      </c>
      <c r="X19" s="232">
        <v>215.50011999999998</v>
      </c>
    </row>
    <row r="20" spans="2:25" ht="15" customHeight="1">
      <c r="B20" s="241" t="s">
        <v>1143</v>
      </c>
      <c r="C20" s="232">
        <v>912.60397</v>
      </c>
      <c r="D20" s="232">
        <v>-550.73443999999995</v>
      </c>
      <c r="E20" s="969"/>
      <c r="F20" s="241" t="s">
        <v>1144</v>
      </c>
      <c r="G20" s="232">
        <v>418.71252000000004</v>
      </c>
      <c r="H20" s="232">
        <v>60.36656</v>
      </c>
      <c r="I20" s="968"/>
      <c r="J20" s="241" t="s">
        <v>1145</v>
      </c>
      <c r="K20" s="232">
        <v>625.89231999999993</v>
      </c>
      <c r="L20" s="232">
        <v>64.514009999999999</v>
      </c>
      <c r="M20" s="967"/>
      <c r="N20" s="241" t="s">
        <v>1146</v>
      </c>
      <c r="O20" s="232">
        <v>593.82434999999998</v>
      </c>
      <c r="P20" s="232">
        <v>34.63832</v>
      </c>
      <c r="Q20" s="127"/>
      <c r="R20" s="241" t="s">
        <v>1147</v>
      </c>
      <c r="S20" s="232">
        <v>908.70551</v>
      </c>
      <c r="T20" s="232">
        <v>-212.02715000000001</v>
      </c>
      <c r="U20" s="127"/>
      <c r="V20" s="241" t="s">
        <v>1148</v>
      </c>
      <c r="W20" s="232">
        <v>962.33093999999994</v>
      </c>
      <c r="X20" s="232">
        <v>-173.92337000000001</v>
      </c>
    </row>
    <row r="21" spans="2:25" ht="15" customHeight="1">
      <c r="B21" s="241" t="s">
        <v>1149</v>
      </c>
      <c r="C21" s="232">
        <v>922.29584999999997</v>
      </c>
      <c r="D21" s="232">
        <v>528.67987000000005</v>
      </c>
      <c r="E21" s="127"/>
      <c r="F21" s="241" t="s">
        <v>1150</v>
      </c>
      <c r="G21" s="232">
        <v>414.02929</v>
      </c>
      <c r="H21" s="232">
        <v>-77.670079999999999</v>
      </c>
      <c r="I21" s="968"/>
      <c r="J21" s="241" t="s">
        <v>1151</v>
      </c>
      <c r="K21" s="232">
        <v>475.17467999999997</v>
      </c>
      <c r="L21" s="232">
        <v>-13.388059999999999</v>
      </c>
      <c r="M21" s="659"/>
      <c r="N21" s="241" t="s">
        <v>1152</v>
      </c>
      <c r="O21" s="232">
        <v>501.27940000000001</v>
      </c>
      <c r="P21" s="232">
        <v>-25.31241</v>
      </c>
      <c r="Q21" s="127"/>
      <c r="R21" s="241" t="s">
        <v>1153</v>
      </c>
      <c r="S21" s="232">
        <v>872.17955000000006</v>
      </c>
      <c r="T21" s="232">
        <v>-465.39297999999997</v>
      </c>
      <c r="U21" s="127"/>
      <c r="V21" s="241" t="s">
        <v>1154</v>
      </c>
      <c r="W21" s="232">
        <v>964.40893000000005</v>
      </c>
      <c r="X21" s="232">
        <v>-347.14906000000002</v>
      </c>
    </row>
    <row r="22" spans="2:25" ht="15" customHeight="1">
      <c r="B22" s="241" t="s">
        <v>1155</v>
      </c>
      <c r="C22" s="232">
        <v>968.38490000000002</v>
      </c>
      <c r="D22" s="232">
        <v>-231.36392999999998</v>
      </c>
      <c r="E22" s="127"/>
      <c r="F22" s="241" t="s">
        <v>1156</v>
      </c>
      <c r="G22" s="232">
        <v>390.68705999999997</v>
      </c>
      <c r="H22" s="232">
        <v>-13.947959999999998</v>
      </c>
      <c r="I22" s="968"/>
      <c r="J22" s="241" t="s">
        <v>1157</v>
      </c>
      <c r="K22" s="232">
        <v>504.81582000000003</v>
      </c>
      <c r="L22" s="232">
        <v>149.08157</v>
      </c>
      <c r="M22" s="659"/>
      <c r="N22" s="241" t="s">
        <v>1158</v>
      </c>
      <c r="O22" s="232">
        <v>721.12374999999997</v>
      </c>
      <c r="P22" s="232">
        <v>397.56236000000001</v>
      </c>
      <c r="Q22" s="127"/>
      <c r="R22" s="241" t="s">
        <v>1159</v>
      </c>
      <c r="S22" s="232">
        <v>913.09603000000004</v>
      </c>
      <c r="T22" s="232">
        <v>-47.174080000000004</v>
      </c>
      <c r="U22" s="127"/>
      <c r="V22" s="241" t="s">
        <v>1160</v>
      </c>
      <c r="W22" s="232">
        <v>1034.8931</v>
      </c>
      <c r="X22" s="232">
        <v>-346.21484999999996</v>
      </c>
    </row>
    <row r="23" spans="2:25" ht="15" customHeight="1">
      <c r="B23" s="241" t="s">
        <v>1161</v>
      </c>
      <c r="C23" s="232">
        <v>958.71368999999993</v>
      </c>
      <c r="D23" s="232">
        <v>-488.26832999999999</v>
      </c>
      <c r="E23" s="127"/>
      <c r="F23" s="241" t="s">
        <v>1162</v>
      </c>
      <c r="G23" s="232">
        <v>378.42644999999999</v>
      </c>
      <c r="H23" s="205">
        <v>-170.19441</v>
      </c>
      <c r="I23" s="968"/>
      <c r="J23" s="241" t="s">
        <v>1163</v>
      </c>
      <c r="K23" s="232">
        <v>323.68847</v>
      </c>
      <c r="L23" s="232">
        <v>109.36462</v>
      </c>
      <c r="M23" s="659"/>
      <c r="N23" s="241" t="s">
        <v>1164</v>
      </c>
      <c r="O23" s="232">
        <v>685.60135000000002</v>
      </c>
      <c r="P23" s="232">
        <v>-136.26363000000001</v>
      </c>
      <c r="Q23" s="127"/>
      <c r="R23" s="241" t="s">
        <v>1165</v>
      </c>
      <c r="S23" s="232">
        <v>897.30984000000001</v>
      </c>
      <c r="T23" s="232">
        <v>-209.93504000000001</v>
      </c>
      <c r="U23" s="127"/>
      <c r="V23" s="241" t="s">
        <v>1166</v>
      </c>
      <c r="W23" s="232">
        <v>1066.7333500000002</v>
      </c>
      <c r="X23" s="232">
        <v>172.57928000000001</v>
      </c>
    </row>
    <row r="24" spans="2:25" ht="15" customHeight="1">
      <c r="B24" s="241" t="s">
        <v>1167</v>
      </c>
      <c r="C24" s="232">
        <v>957.07222999999999</v>
      </c>
      <c r="D24" s="232">
        <v>-1.5227899999999999</v>
      </c>
      <c r="E24" s="127"/>
      <c r="F24" s="241" t="s">
        <v>1168</v>
      </c>
      <c r="G24" s="232">
        <v>424.38946000000004</v>
      </c>
      <c r="H24" s="232">
        <v>-63.204339999999995</v>
      </c>
      <c r="I24" s="968"/>
      <c r="J24" s="241" t="s">
        <v>1169</v>
      </c>
      <c r="K24" s="232">
        <v>257.26942000000003</v>
      </c>
      <c r="L24" s="232">
        <v>10.66239</v>
      </c>
      <c r="M24" s="659"/>
      <c r="N24" s="241" t="s">
        <v>1170</v>
      </c>
      <c r="O24" s="232">
        <v>623.35681000000011</v>
      </c>
      <c r="P24" s="232">
        <v>-246.12184999999999</v>
      </c>
      <c r="Q24" s="127"/>
      <c r="R24" s="241" t="s">
        <v>1171</v>
      </c>
      <c r="S24" s="232">
        <v>861.42137000000002</v>
      </c>
      <c r="T24" s="232">
        <v>-145.43333999999999</v>
      </c>
      <c r="U24" s="127"/>
      <c r="V24" s="241" t="s">
        <v>1172</v>
      </c>
      <c r="W24" s="232">
        <v>987.56889000000001</v>
      </c>
      <c r="X24" s="232">
        <v>110.59082000000001</v>
      </c>
    </row>
    <row r="25" spans="2:25" ht="15" customHeight="1">
      <c r="B25" s="241" t="s">
        <v>1173</v>
      </c>
      <c r="C25" s="232">
        <v>937.22824000000003</v>
      </c>
      <c r="D25" s="232">
        <v>-219.53166000000002</v>
      </c>
      <c r="E25" s="127"/>
      <c r="F25" s="241" t="s">
        <v>1174</v>
      </c>
      <c r="G25" s="232">
        <v>454.32231999999999</v>
      </c>
      <c r="H25" s="232">
        <v>136.74278000000001</v>
      </c>
      <c r="I25" s="968"/>
      <c r="J25" s="241" t="s">
        <v>1175</v>
      </c>
      <c r="K25" s="232">
        <v>271.57782000000003</v>
      </c>
      <c r="L25" s="232">
        <v>-68.664559999999994</v>
      </c>
      <c r="M25" s="659"/>
      <c r="N25" s="241" t="s">
        <v>1176</v>
      </c>
      <c r="O25" s="232">
        <v>608.24496999999997</v>
      </c>
      <c r="P25" s="232">
        <v>-197.33078</v>
      </c>
      <c r="Q25" s="127"/>
      <c r="R25" s="241" t="s">
        <v>1177</v>
      </c>
      <c r="S25" s="232">
        <v>855.3916999999999</v>
      </c>
      <c r="T25" s="232">
        <v>-140.24276</v>
      </c>
      <c r="U25" s="127"/>
      <c r="V25" s="241" t="s">
        <v>1178</v>
      </c>
      <c r="W25" s="232">
        <v>1016.28328</v>
      </c>
      <c r="X25" s="232">
        <v>-447.21802000000002</v>
      </c>
      <c r="Y25" s="165"/>
    </row>
    <row r="26" spans="2:25" ht="15" customHeight="1">
      <c r="B26" s="241" t="s">
        <v>1179</v>
      </c>
      <c r="C26" s="232">
        <v>929.06110999999999</v>
      </c>
      <c r="D26" s="232">
        <v>366.77590999999995</v>
      </c>
      <c r="E26" s="127"/>
      <c r="F26" s="241" t="s">
        <v>1180</v>
      </c>
      <c r="G26" s="232">
        <v>487.30646000000002</v>
      </c>
      <c r="H26" s="232">
        <v>45.368120000000005</v>
      </c>
      <c r="I26" s="968"/>
      <c r="J26" s="241" t="s">
        <v>1181</v>
      </c>
      <c r="K26" s="232">
        <v>270.91935999999998</v>
      </c>
      <c r="L26" s="232">
        <v>-3.9068000000000001</v>
      </c>
      <c r="M26" s="659"/>
      <c r="N26" s="241" t="s">
        <v>1182</v>
      </c>
      <c r="O26" s="232">
        <v>604.96283999999991</v>
      </c>
      <c r="P26" s="232">
        <v>-40.455870000000004</v>
      </c>
      <c r="Q26" s="127"/>
      <c r="R26" s="241" t="s">
        <v>1183</v>
      </c>
      <c r="S26" s="232">
        <v>887.60312999999996</v>
      </c>
      <c r="T26" s="232">
        <v>-16.37575</v>
      </c>
      <c r="U26" s="127"/>
      <c r="V26" s="241" t="s">
        <v>1184</v>
      </c>
      <c r="W26" s="232">
        <v>957.88706000000002</v>
      </c>
      <c r="X26" s="232">
        <v>-75.04449000000001</v>
      </c>
    </row>
    <row r="27" spans="2:25" ht="15" customHeight="1">
      <c r="B27" s="241" t="s">
        <v>1185</v>
      </c>
      <c r="C27" s="232">
        <v>959.45375000000001</v>
      </c>
      <c r="D27" s="232">
        <v>-273.65376000000003</v>
      </c>
      <c r="E27" s="127"/>
      <c r="F27" s="241" t="s">
        <v>1186</v>
      </c>
      <c r="G27" s="232">
        <v>478.93619000000001</v>
      </c>
      <c r="H27" s="232">
        <v>-5.7531000000000008</v>
      </c>
      <c r="I27" s="968"/>
      <c r="J27" s="241" t="s">
        <v>1187</v>
      </c>
      <c r="K27" s="232">
        <v>270.31796999999995</v>
      </c>
      <c r="L27" s="232">
        <v>39.799239999999998</v>
      </c>
      <c r="M27" s="659"/>
      <c r="N27" s="241" t="s">
        <v>1188</v>
      </c>
      <c r="O27" s="232">
        <v>697.51255000000003</v>
      </c>
      <c r="P27" s="232">
        <v>233.76358999999999</v>
      </c>
      <c r="Q27" s="127"/>
      <c r="R27" s="241" t="s">
        <v>1189</v>
      </c>
      <c r="S27" s="232">
        <v>918.07778000000008</v>
      </c>
      <c r="T27" s="232">
        <v>595.74706999999989</v>
      </c>
      <c r="U27" s="127"/>
      <c r="V27" s="241" t="s">
        <v>1190</v>
      </c>
      <c r="W27" s="232">
        <v>955.40227000000004</v>
      </c>
      <c r="X27" s="232">
        <v>-370.63121000000001</v>
      </c>
    </row>
    <row r="28" spans="2:25" ht="15" customHeight="1">
      <c r="B28" s="241" t="s">
        <v>1191</v>
      </c>
      <c r="C28" s="232">
        <v>938.88454000000002</v>
      </c>
      <c r="D28" s="232">
        <v>-462.06356</v>
      </c>
      <c r="E28" s="127"/>
      <c r="F28" s="241" t="s">
        <v>1192</v>
      </c>
      <c r="G28" s="232">
        <v>512.21722</v>
      </c>
      <c r="H28" s="232">
        <v>122.67331</v>
      </c>
      <c r="I28" s="968"/>
      <c r="J28" s="241" t="s">
        <v>1193</v>
      </c>
      <c r="K28" s="232">
        <v>296.70885999999996</v>
      </c>
      <c r="L28" s="232">
        <v>-162.85067999999998</v>
      </c>
      <c r="M28" s="659"/>
      <c r="N28" s="241" t="s">
        <v>1194</v>
      </c>
      <c r="O28" s="232">
        <v>523.97370999999998</v>
      </c>
      <c r="P28" s="232">
        <v>308.77656999999999</v>
      </c>
      <c r="Q28" s="127"/>
      <c r="R28" s="241" t="s">
        <v>1195</v>
      </c>
      <c r="S28" s="232">
        <v>914.8519</v>
      </c>
      <c r="T28" s="232">
        <v>-137.0608</v>
      </c>
      <c r="U28" s="127"/>
      <c r="V28" s="241" t="s">
        <v>1196</v>
      </c>
      <c r="W28" s="232">
        <v>934.1458100000001</v>
      </c>
      <c r="X28" s="232">
        <v>702.83216000000004</v>
      </c>
    </row>
    <row r="29" spans="2:25" ht="15" customHeight="1">
      <c r="B29" s="241" t="s">
        <v>1197</v>
      </c>
      <c r="C29" s="232">
        <v>921.68655000000001</v>
      </c>
      <c r="D29" s="232">
        <v>-129.35552999999999</v>
      </c>
      <c r="E29" s="127"/>
      <c r="F29" s="241" t="s">
        <v>1198</v>
      </c>
      <c r="G29" s="232">
        <v>468.80816999999996</v>
      </c>
      <c r="H29" s="232">
        <v>164.15380999999999</v>
      </c>
      <c r="I29" s="968"/>
      <c r="J29" s="241" t="s">
        <v>1199</v>
      </c>
      <c r="K29" s="232">
        <v>317.53525999999999</v>
      </c>
      <c r="L29" s="232">
        <v>346.65478000000002</v>
      </c>
      <c r="M29" s="659"/>
      <c r="N29" s="241" t="s">
        <v>1200</v>
      </c>
      <c r="O29" s="232">
        <v>277.45871</v>
      </c>
      <c r="P29" s="232">
        <v>34.637309999999999</v>
      </c>
      <c r="Q29" s="127"/>
      <c r="R29" s="241" t="s">
        <v>1201</v>
      </c>
      <c r="S29" s="232">
        <v>783.09460000000001</v>
      </c>
      <c r="T29" s="232">
        <v>67.306719999999999</v>
      </c>
      <c r="U29" s="127"/>
      <c r="V29" s="241" t="s">
        <v>1202</v>
      </c>
      <c r="W29" s="232">
        <v>1085.2030300000001</v>
      </c>
      <c r="X29" s="232">
        <v>-167.56562</v>
      </c>
    </row>
    <row r="30" spans="2:25" ht="15" customHeight="1">
      <c r="B30" s="241" t="s">
        <v>1203</v>
      </c>
      <c r="C30" s="232">
        <v>898.59269999999992</v>
      </c>
      <c r="D30" s="232">
        <v>-508.68506000000002</v>
      </c>
      <c r="E30" s="127"/>
      <c r="F30" s="241" t="s">
        <v>1204</v>
      </c>
      <c r="G30" s="232">
        <v>468.96095000000003</v>
      </c>
      <c r="H30" s="232">
        <v>468.28458000000001</v>
      </c>
      <c r="I30" s="968"/>
      <c r="J30" s="241" t="s">
        <v>1205</v>
      </c>
      <c r="K30" s="232">
        <v>341.26615999999996</v>
      </c>
      <c r="L30" s="232">
        <v>75.03201</v>
      </c>
      <c r="M30" s="659"/>
      <c r="N30" s="241" t="s">
        <v>1206</v>
      </c>
      <c r="O30" s="232">
        <v>371.33143999999999</v>
      </c>
      <c r="P30" s="232">
        <v>143.34184999999999</v>
      </c>
      <c r="Q30" s="127"/>
      <c r="R30" s="241" t="s">
        <v>1207</v>
      </c>
      <c r="S30" s="232">
        <v>770.07899999999995</v>
      </c>
      <c r="T30" s="232">
        <v>-145.55850000000001</v>
      </c>
      <c r="U30" s="127"/>
      <c r="V30" s="241" t="s">
        <v>1208</v>
      </c>
      <c r="W30" s="232">
        <v>961.16567000000009</v>
      </c>
      <c r="X30" s="232">
        <v>129.11333999999999</v>
      </c>
    </row>
    <row r="31" spans="2:25" ht="15" customHeight="1">
      <c r="B31" s="241" t="s">
        <v>1209</v>
      </c>
      <c r="C31" s="232">
        <v>912.55826999999999</v>
      </c>
      <c r="D31" s="232">
        <v>-337.75059999999996</v>
      </c>
      <c r="E31" s="127"/>
      <c r="F31" s="241" t="s">
        <v>1210</v>
      </c>
      <c r="G31" s="232">
        <v>465.38135999999997</v>
      </c>
      <c r="H31" s="232">
        <v>-108.76</v>
      </c>
      <c r="I31" s="968"/>
      <c r="J31" s="241" t="s">
        <v>1211</v>
      </c>
      <c r="K31" s="232">
        <v>339.82352000000003</v>
      </c>
      <c r="L31" s="232">
        <v>52.74438</v>
      </c>
      <c r="M31" s="659"/>
      <c r="N31" s="241" t="s">
        <v>1212</v>
      </c>
      <c r="O31" s="232">
        <v>443.26360999999997</v>
      </c>
      <c r="P31" s="232">
        <v>173.64785000000001</v>
      </c>
      <c r="Q31" s="127"/>
      <c r="R31" s="241" t="s">
        <v>1213</v>
      </c>
      <c r="S31" s="232">
        <v>711.96235999999999</v>
      </c>
      <c r="T31" s="232">
        <v>-49.450069999999997</v>
      </c>
      <c r="U31" s="127"/>
      <c r="V31" s="241" t="s">
        <v>1214</v>
      </c>
      <c r="W31" s="232">
        <v>901.71262999999999</v>
      </c>
      <c r="X31" s="232">
        <v>139.87523999999999</v>
      </c>
    </row>
    <row r="32" spans="2:25" ht="15" customHeight="1">
      <c r="B32" s="241" t="s">
        <v>1215</v>
      </c>
      <c r="C32" s="232">
        <v>1016.2907700000001</v>
      </c>
      <c r="D32" s="232">
        <v>-627.70321999999999</v>
      </c>
      <c r="E32" s="127"/>
      <c r="F32" s="241" t="s">
        <v>1216</v>
      </c>
      <c r="G32" s="232">
        <v>506.52226000000002</v>
      </c>
      <c r="H32" s="232">
        <v>-71.200980000000001</v>
      </c>
      <c r="I32" s="968"/>
      <c r="J32" s="241" t="s">
        <v>1217</v>
      </c>
      <c r="K32" s="232">
        <v>296.28399000000002</v>
      </c>
      <c r="L32" s="232">
        <v>41.31597</v>
      </c>
      <c r="M32" s="970"/>
      <c r="N32" s="241" t="s">
        <v>1218</v>
      </c>
      <c r="O32" s="232">
        <v>332.59678000000002</v>
      </c>
      <c r="P32" s="232">
        <v>-91.184250000000006</v>
      </c>
      <c r="Q32" s="127"/>
      <c r="R32" s="241" t="s">
        <v>1219</v>
      </c>
      <c r="S32" s="232">
        <v>827.03269999999998</v>
      </c>
      <c r="T32" s="232">
        <v>-422.78661999999997</v>
      </c>
      <c r="U32" s="127"/>
      <c r="V32" s="241" t="s">
        <v>1220</v>
      </c>
      <c r="W32" s="232">
        <v>804.13616000000002</v>
      </c>
      <c r="X32" s="232">
        <v>11.99765</v>
      </c>
    </row>
    <row r="33" spans="2:25" ht="15" customHeight="1">
      <c r="B33" s="241" t="s">
        <v>1221</v>
      </c>
      <c r="C33" s="232">
        <v>1064.3044</v>
      </c>
      <c r="D33" s="232">
        <v>-421.85401000000002</v>
      </c>
      <c r="E33" s="969"/>
      <c r="F33" s="241" t="s">
        <v>1222</v>
      </c>
      <c r="G33" s="232">
        <v>539.83090000000004</v>
      </c>
      <c r="H33" s="232">
        <v>124.93797000000001</v>
      </c>
      <c r="I33" s="968"/>
      <c r="J33" s="241" t="s">
        <v>1223</v>
      </c>
      <c r="K33" s="232">
        <v>319.81716</v>
      </c>
      <c r="L33" s="232">
        <v>21.414429999999999</v>
      </c>
      <c r="M33" s="659"/>
      <c r="N33" s="241" t="s">
        <v>1224</v>
      </c>
      <c r="O33" s="232">
        <v>231.18055999999999</v>
      </c>
      <c r="P33" s="232">
        <v>66.659179999999992</v>
      </c>
      <c r="Q33" s="127"/>
      <c r="R33" s="241" t="s">
        <v>1225</v>
      </c>
      <c r="S33" s="232">
        <v>957.96875</v>
      </c>
      <c r="T33" s="232">
        <v>-60.98301</v>
      </c>
      <c r="U33" s="127"/>
      <c r="V33" s="241" t="s">
        <v>1226</v>
      </c>
      <c r="W33" s="232">
        <v>815.92045999999993</v>
      </c>
      <c r="X33" s="232">
        <v>83.091580000000008</v>
      </c>
    </row>
    <row r="34" spans="2:25" ht="15" customHeight="1">
      <c r="B34" s="241" t="s">
        <v>1227</v>
      </c>
      <c r="C34" s="232">
        <v>1051.2040500000001</v>
      </c>
      <c r="D34" s="232">
        <v>-369.73134000000005</v>
      </c>
      <c r="E34" s="969"/>
      <c r="F34" s="241" t="s">
        <v>1228</v>
      </c>
      <c r="G34" s="232">
        <v>541.47884999999997</v>
      </c>
      <c r="H34" s="232">
        <v>-265.64681000000002</v>
      </c>
      <c r="I34" s="968"/>
      <c r="J34" s="241" t="s">
        <v>1229</v>
      </c>
      <c r="K34" s="232">
        <v>342.78047999999995</v>
      </c>
      <c r="L34" s="232">
        <v>-46.683930000000004</v>
      </c>
      <c r="M34" s="659"/>
      <c r="N34" s="241" t="s">
        <v>1230</v>
      </c>
      <c r="O34" s="232">
        <v>226.85114000000002</v>
      </c>
      <c r="P34" s="232">
        <v>8.7503899999999994</v>
      </c>
      <c r="Q34" s="127"/>
      <c r="R34" s="241" t="s">
        <v>1231</v>
      </c>
      <c r="S34" s="232">
        <v>1186.6614</v>
      </c>
      <c r="T34" s="232">
        <v>480.01709999999997</v>
      </c>
      <c r="U34" s="127"/>
      <c r="V34" s="241" t="s">
        <v>1232</v>
      </c>
      <c r="W34" s="232">
        <v>834.48428999999999</v>
      </c>
      <c r="X34" s="232">
        <v>-415.04927000000004</v>
      </c>
    </row>
    <row r="35" spans="2:25" ht="15" customHeight="1">
      <c r="B35" s="241" t="s">
        <v>1233</v>
      </c>
      <c r="C35" s="232">
        <v>1052.06583</v>
      </c>
      <c r="D35" s="232">
        <v>-998.59372999999994</v>
      </c>
      <c r="E35" s="127"/>
      <c r="F35" s="241" t="s">
        <v>1234</v>
      </c>
      <c r="G35" s="232">
        <v>534.62222999999994</v>
      </c>
      <c r="H35" s="232">
        <v>448.59621999999996</v>
      </c>
      <c r="I35" s="968"/>
      <c r="J35" s="241" t="s">
        <v>1235</v>
      </c>
      <c r="K35" s="232">
        <v>405.04417999999998</v>
      </c>
      <c r="L35" s="232">
        <v>-92.081410000000005</v>
      </c>
      <c r="M35" s="968"/>
      <c r="N35" s="241" t="s">
        <v>1236</v>
      </c>
      <c r="O35" s="232">
        <v>338.43367999999998</v>
      </c>
      <c r="P35" s="232">
        <v>-39.723080000000003</v>
      </c>
      <c r="Q35" s="127"/>
      <c r="R35" s="241" t="s">
        <v>1237</v>
      </c>
      <c r="S35" s="232">
        <v>923.94952999999998</v>
      </c>
      <c r="T35" s="232">
        <v>-86.597089999999994</v>
      </c>
      <c r="U35" s="127"/>
      <c r="V35" s="241" t="s">
        <v>1238</v>
      </c>
      <c r="W35" s="232">
        <v>878.34182999999996</v>
      </c>
      <c r="X35" s="232">
        <v>96.222580000000008</v>
      </c>
    </row>
    <row r="36" spans="2:25" ht="15" customHeight="1">
      <c r="B36" s="241" t="s">
        <v>1239</v>
      </c>
      <c r="C36" s="232">
        <v>1112.5970199999999</v>
      </c>
      <c r="D36" s="232">
        <v>800.53756999999996</v>
      </c>
      <c r="E36" s="969"/>
      <c r="F36" s="241" t="s">
        <v>1240</v>
      </c>
      <c r="G36" s="232">
        <v>421.61434000000003</v>
      </c>
      <c r="H36" s="232">
        <v>506.26221999999996</v>
      </c>
      <c r="I36" s="968"/>
      <c r="J36" s="241" t="s">
        <v>1241</v>
      </c>
      <c r="K36" s="232">
        <v>484.18306999999999</v>
      </c>
      <c r="L36" s="232">
        <v>148.05274</v>
      </c>
      <c r="M36" s="659"/>
      <c r="N36" s="241" t="s">
        <v>1242</v>
      </c>
      <c r="O36" s="232">
        <v>339.20954999999998</v>
      </c>
      <c r="P36" s="232">
        <v>-25.095029999999998</v>
      </c>
      <c r="Q36" s="969"/>
      <c r="R36" s="241" t="s">
        <v>1243</v>
      </c>
      <c r="S36" s="232">
        <v>840.60021999999992</v>
      </c>
      <c r="T36" s="232">
        <v>-492.88099</v>
      </c>
      <c r="U36" s="127"/>
      <c r="V36" s="241" t="s">
        <v>1244</v>
      </c>
      <c r="W36" s="232">
        <v>795.96861000000001</v>
      </c>
      <c r="X36" s="232">
        <v>82.456600000000009</v>
      </c>
    </row>
    <row r="37" spans="2:25" ht="15" customHeight="1">
      <c r="B37" s="241" t="s">
        <v>1245</v>
      </c>
      <c r="C37" s="232">
        <v>1117.65832</v>
      </c>
      <c r="D37" s="232">
        <v>-496.39578</v>
      </c>
      <c r="E37" s="127"/>
      <c r="F37" s="241" t="s">
        <v>1246</v>
      </c>
      <c r="G37" s="232">
        <v>260.34882999999996</v>
      </c>
      <c r="H37" s="232">
        <v>215.36985999999999</v>
      </c>
      <c r="I37" s="968"/>
      <c r="J37" s="241" t="s">
        <v>1247</v>
      </c>
      <c r="K37" s="232">
        <v>420.60310999999996</v>
      </c>
      <c r="L37" s="232">
        <v>-58.46452</v>
      </c>
      <c r="M37" s="970"/>
      <c r="N37" s="241" t="s">
        <v>1248</v>
      </c>
      <c r="O37" s="232">
        <v>335.36572999999999</v>
      </c>
      <c r="P37" s="232">
        <v>-23.095779999999998</v>
      </c>
      <c r="Q37" s="127"/>
      <c r="R37" s="241" t="s">
        <v>1249</v>
      </c>
      <c r="S37" s="232">
        <v>1320.9272900000001</v>
      </c>
      <c r="T37" s="232">
        <v>-226.14255</v>
      </c>
      <c r="U37" s="127"/>
      <c r="V37" s="241" t="s">
        <v>1250</v>
      </c>
      <c r="W37" s="232">
        <v>822.28805</v>
      </c>
      <c r="X37" s="232">
        <v>482.84002000000004</v>
      </c>
    </row>
    <row r="38" spans="2:25" ht="15" customHeight="1">
      <c r="B38" s="241" t="s">
        <v>1251</v>
      </c>
      <c r="C38" s="232">
        <v>1109.22975</v>
      </c>
      <c r="D38" s="232">
        <v>-279.68135999999998</v>
      </c>
      <c r="E38" s="127"/>
      <c r="F38" s="241" t="s">
        <v>1252</v>
      </c>
      <c r="G38" s="232">
        <v>378.88423999999998</v>
      </c>
      <c r="H38" s="232">
        <v>54.204250000000002</v>
      </c>
      <c r="I38" s="968"/>
      <c r="J38" s="241" t="s">
        <v>1253</v>
      </c>
      <c r="K38" s="232">
        <v>410.12121000000002</v>
      </c>
      <c r="L38" s="232">
        <v>-19.936709999999998</v>
      </c>
      <c r="M38" s="659"/>
      <c r="N38" s="241" t="s">
        <v>1254</v>
      </c>
      <c r="O38" s="232">
        <v>334.35614000000004</v>
      </c>
      <c r="P38" s="232">
        <v>-93.592420000000004</v>
      </c>
      <c r="Q38" s="127"/>
      <c r="R38" s="241" t="s">
        <v>1255</v>
      </c>
      <c r="S38" s="232">
        <v>770.4628100000001</v>
      </c>
      <c r="T38" s="232">
        <v>83.729380000000006</v>
      </c>
      <c r="U38" s="127"/>
      <c r="V38" s="241" t="s">
        <v>1256</v>
      </c>
      <c r="W38" s="232">
        <v>1009.84583</v>
      </c>
      <c r="X38" s="232">
        <v>-101.1383</v>
      </c>
    </row>
    <row r="39" spans="2:25" ht="15" customHeight="1">
      <c r="B39" s="241" t="s">
        <v>1257</v>
      </c>
      <c r="C39" s="232">
        <v>1081.9752900000001</v>
      </c>
      <c r="D39" s="232">
        <v>-313.58767</v>
      </c>
      <c r="E39" s="127"/>
      <c r="F39" s="241" t="s">
        <v>1258</v>
      </c>
      <c r="G39" s="232">
        <v>616.89472999999998</v>
      </c>
      <c r="H39" s="232">
        <v>93.325270000000003</v>
      </c>
      <c r="I39" s="968"/>
      <c r="J39" s="241" t="s">
        <v>1259</v>
      </c>
      <c r="K39" s="232">
        <v>406.99723</v>
      </c>
      <c r="L39" s="232">
        <v>-21.254159999999999</v>
      </c>
      <c r="M39" s="659"/>
      <c r="N39" s="241" t="s">
        <v>1260</v>
      </c>
      <c r="O39" s="232">
        <v>335.74816999999996</v>
      </c>
      <c r="P39" s="232">
        <v>126.21558</v>
      </c>
      <c r="Q39" s="127"/>
      <c r="R39" s="241" t="s">
        <v>1261</v>
      </c>
      <c r="S39" s="232">
        <v>646.64571000000001</v>
      </c>
      <c r="T39" s="232">
        <v>204.14476999999999</v>
      </c>
      <c r="U39" s="127"/>
      <c r="V39" s="241" t="s">
        <v>1262</v>
      </c>
      <c r="W39" s="232">
        <v>988.07242000000008</v>
      </c>
      <c r="X39" s="232">
        <v>88.804899999999989</v>
      </c>
      <c r="Y39" s="373"/>
    </row>
    <row r="40" spans="2:25" ht="15" customHeight="1">
      <c r="B40" s="241" t="s">
        <v>1263</v>
      </c>
      <c r="C40" s="232">
        <v>1090.0856399999998</v>
      </c>
      <c r="D40" s="232">
        <v>-667.02393000000006</v>
      </c>
      <c r="E40" s="127"/>
      <c r="F40" s="241" t="s">
        <v>1264</v>
      </c>
      <c r="G40" s="232">
        <v>771.11897999999997</v>
      </c>
      <c r="H40" s="232">
        <v>-59.044400000000003</v>
      </c>
      <c r="I40" s="968"/>
      <c r="J40" s="241" t="s">
        <v>1265</v>
      </c>
      <c r="K40" s="232">
        <v>496.94126</v>
      </c>
      <c r="L40" s="232">
        <v>259.87196999999998</v>
      </c>
      <c r="M40" s="659"/>
      <c r="N40" s="241" t="s">
        <v>1266</v>
      </c>
      <c r="O40" s="232">
        <v>430.93565000000001</v>
      </c>
      <c r="P40" s="232">
        <v>170.74232999999998</v>
      </c>
      <c r="Q40" s="127"/>
      <c r="R40" s="241" t="s">
        <v>1267</v>
      </c>
      <c r="S40" s="232">
        <v>678.89596999999992</v>
      </c>
      <c r="T40" s="232">
        <v>249.05298999999999</v>
      </c>
      <c r="U40" s="127"/>
      <c r="V40" s="241" t="s">
        <v>1268</v>
      </c>
      <c r="W40" s="232">
        <v>886.74348999999995</v>
      </c>
      <c r="X40" s="232">
        <v>3.5389200000000001</v>
      </c>
      <c r="Y40" s="373"/>
    </row>
    <row r="41" spans="2:25" ht="15" customHeight="1">
      <c r="B41" s="241" t="s">
        <v>1269</v>
      </c>
      <c r="C41" s="232">
        <v>665.69750999999997</v>
      </c>
      <c r="D41" s="232">
        <v>-372.94337999999999</v>
      </c>
      <c r="E41" s="127"/>
      <c r="F41" s="241" t="s">
        <v>1270</v>
      </c>
      <c r="G41" s="232">
        <v>863.41663000000005</v>
      </c>
      <c r="H41" s="232">
        <v>177.92266000000001</v>
      </c>
      <c r="I41" s="968"/>
      <c r="J41" s="241" t="s">
        <v>1271</v>
      </c>
      <c r="K41" s="232">
        <v>370.41167999999999</v>
      </c>
      <c r="L41" s="232">
        <v>108.51335</v>
      </c>
      <c r="M41" s="659"/>
      <c r="N41" s="241" t="s">
        <v>1272</v>
      </c>
      <c r="O41" s="232">
        <v>429.53487999999999</v>
      </c>
      <c r="P41" s="232">
        <v>-126.48572</v>
      </c>
      <c r="Q41" s="127"/>
      <c r="R41" s="241" t="s">
        <v>1273</v>
      </c>
      <c r="S41" s="232">
        <v>641.13641000000007</v>
      </c>
      <c r="T41" s="232">
        <v>21.478470000000002</v>
      </c>
      <c r="U41" s="127"/>
      <c r="V41" s="658" t="s">
        <v>1274</v>
      </c>
      <c r="W41" s="232">
        <v>725.63711999999998</v>
      </c>
      <c r="X41" s="232">
        <v>101.89773</v>
      </c>
      <c r="Y41" s="373"/>
    </row>
    <row r="42" spans="2:25" ht="15" customHeight="1">
      <c r="B42" s="241" t="s">
        <v>1275</v>
      </c>
      <c r="C42" s="232">
        <v>720.7136999999999</v>
      </c>
      <c r="D42" s="232">
        <v>446.52517999999998</v>
      </c>
      <c r="E42" s="127"/>
      <c r="F42" s="241" t="s">
        <v>1276</v>
      </c>
      <c r="G42" s="232">
        <v>804.19078000000002</v>
      </c>
      <c r="H42" s="232">
        <v>-80.871780000000001</v>
      </c>
      <c r="I42" s="968"/>
      <c r="J42" s="241" t="s">
        <v>1277</v>
      </c>
      <c r="K42" s="232">
        <v>287.0455</v>
      </c>
      <c r="L42" s="232">
        <v>29.3004</v>
      </c>
      <c r="M42" s="970"/>
      <c r="N42" s="241" t="s">
        <v>1278</v>
      </c>
      <c r="O42" s="232">
        <v>442.95848000000001</v>
      </c>
      <c r="P42" s="232">
        <v>-174.46321</v>
      </c>
      <c r="Q42" s="127"/>
      <c r="R42" s="241" t="s">
        <v>1279</v>
      </c>
      <c r="S42" s="232">
        <v>665.53728999999998</v>
      </c>
      <c r="T42" s="232">
        <v>194.67820999999998</v>
      </c>
      <c r="U42" s="127"/>
      <c r="V42" s="658">
        <v>0</v>
      </c>
      <c r="W42" s="208">
        <v>0</v>
      </c>
      <c r="X42" s="208">
        <v>0</v>
      </c>
      <c r="Y42" s="373"/>
    </row>
    <row r="43" spans="2:25" ht="15" customHeight="1">
      <c r="B43" s="241" t="s">
        <v>1280</v>
      </c>
      <c r="C43" s="232">
        <v>710.60113000000001</v>
      </c>
      <c r="D43" s="232">
        <v>405.44934999999998</v>
      </c>
      <c r="E43" s="127"/>
      <c r="F43" s="241" t="s">
        <v>1281</v>
      </c>
      <c r="G43" s="232">
        <v>799.32956000000001</v>
      </c>
      <c r="H43" s="232">
        <v>-300.47174999999999</v>
      </c>
      <c r="I43" s="968"/>
      <c r="J43" s="241" t="s">
        <v>1282</v>
      </c>
      <c r="K43" s="232">
        <v>290.83440000000002</v>
      </c>
      <c r="L43" s="232">
        <v>52.699210000000001</v>
      </c>
      <c r="M43" s="659"/>
      <c r="N43" s="241" t="s">
        <v>1283</v>
      </c>
      <c r="O43" s="232">
        <v>557.11979000000008</v>
      </c>
      <c r="P43" s="232">
        <v>183.71741</v>
      </c>
      <c r="Q43" s="127"/>
      <c r="R43" s="241" t="s">
        <v>1284</v>
      </c>
      <c r="S43" s="232">
        <v>796.77231999999992</v>
      </c>
      <c r="T43" s="232">
        <v>-11.011379999999999</v>
      </c>
      <c r="U43" s="127"/>
      <c r="V43" s="658">
        <v>0</v>
      </c>
      <c r="W43" s="208">
        <v>0</v>
      </c>
      <c r="X43" s="208">
        <v>0</v>
      </c>
      <c r="Y43" s="373"/>
    </row>
    <row r="44" spans="2:25" ht="15" customHeight="1">
      <c r="B44" s="241" t="s">
        <v>1285</v>
      </c>
      <c r="C44" s="232">
        <v>711.43534999999997</v>
      </c>
      <c r="D44" s="232">
        <v>-486.13990000000001</v>
      </c>
      <c r="E44" s="127"/>
      <c r="F44" s="241" t="s">
        <v>1286</v>
      </c>
      <c r="G44" s="232">
        <v>963.44845999999995</v>
      </c>
      <c r="H44" s="232">
        <v>213.94110999999998</v>
      </c>
      <c r="I44" s="968"/>
      <c r="J44" s="241" t="s">
        <v>1287</v>
      </c>
      <c r="K44" s="232">
        <v>295.73660999999998</v>
      </c>
      <c r="L44" s="232">
        <v>-47.48301</v>
      </c>
      <c r="M44" s="659"/>
      <c r="N44" s="241" t="s">
        <v>1288</v>
      </c>
      <c r="O44" s="232">
        <v>589.90074000000004</v>
      </c>
      <c r="P44" s="232">
        <v>-648.17156999999997</v>
      </c>
      <c r="Q44" s="127" t="s">
        <v>157</v>
      </c>
      <c r="R44" s="241" t="s">
        <v>1289</v>
      </c>
      <c r="S44" s="232">
        <v>786.89855</v>
      </c>
      <c r="T44" s="205">
        <v>-192.12619000000001</v>
      </c>
      <c r="U44" s="968"/>
      <c r="V44" s="658">
        <v>0</v>
      </c>
      <c r="W44" s="208">
        <v>0</v>
      </c>
      <c r="X44" s="208">
        <v>0</v>
      </c>
    </row>
    <row r="45" spans="2:25" ht="15" customHeight="1">
      <c r="B45" s="241" t="s">
        <v>1290</v>
      </c>
      <c r="C45" s="232">
        <v>736.97265000000004</v>
      </c>
      <c r="D45" s="232">
        <v>288.52533</v>
      </c>
      <c r="E45" s="127"/>
      <c r="F45" s="241" t="s">
        <v>1291</v>
      </c>
      <c r="G45" s="232">
        <v>886.4425500000001</v>
      </c>
      <c r="H45" s="232">
        <v>170.71458999999999</v>
      </c>
      <c r="I45" s="968"/>
      <c r="J45" s="241" t="s">
        <v>1292</v>
      </c>
      <c r="K45" s="232">
        <v>300.6121</v>
      </c>
      <c r="L45" s="232">
        <v>66.333169999999996</v>
      </c>
      <c r="M45" s="659"/>
      <c r="N45" s="241" t="s">
        <v>1293</v>
      </c>
      <c r="O45" s="232">
        <v>607.25429000000008</v>
      </c>
      <c r="P45" s="232">
        <v>14.20393</v>
      </c>
      <c r="Q45" s="127"/>
      <c r="R45" s="241" t="s">
        <v>1294</v>
      </c>
      <c r="S45" s="232">
        <v>771.27960999999993</v>
      </c>
      <c r="T45" s="232">
        <v>-230.70629</v>
      </c>
      <c r="U45" s="127"/>
      <c r="V45" s="658">
        <v>0</v>
      </c>
      <c r="W45" s="208">
        <v>0</v>
      </c>
      <c r="X45" s="208">
        <v>0</v>
      </c>
    </row>
    <row r="46" spans="2:25" ht="15" customHeight="1">
      <c r="B46" s="241" t="s">
        <v>1295</v>
      </c>
      <c r="C46" s="232">
        <v>731.73749999999995</v>
      </c>
      <c r="D46" s="232">
        <v>559.34832999999992</v>
      </c>
      <c r="E46" s="127"/>
      <c r="F46" s="241" t="s">
        <v>1296</v>
      </c>
      <c r="G46" s="232">
        <v>698.45220999999992</v>
      </c>
      <c r="H46" s="232">
        <v>73.432199999999995</v>
      </c>
      <c r="I46" s="968"/>
      <c r="J46" s="241" t="s">
        <v>1297</v>
      </c>
      <c r="K46" s="232">
        <v>295.80010999999996</v>
      </c>
      <c r="L46" s="232">
        <v>-26.993580000000001</v>
      </c>
      <c r="M46" s="659"/>
      <c r="N46" s="241" t="s">
        <v>1298</v>
      </c>
      <c r="O46" s="232">
        <v>639.17201999999997</v>
      </c>
      <c r="P46" s="232" t="s">
        <v>930</v>
      </c>
      <c r="Q46" s="127" t="s">
        <v>158</v>
      </c>
      <c r="R46" s="241" t="s">
        <v>1299</v>
      </c>
      <c r="S46" s="232">
        <v>771.15274999999997</v>
      </c>
      <c r="T46" s="232">
        <v>149.26604999999998</v>
      </c>
      <c r="U46" s="127"/>
      <c r="V46" s="658">
        <v>0</v>
      </c>
      <c r="W46" s="208">
        <v>0</v>
      </c>
      <c r="X46" s="208">
        <v>0</v>
      </c>
    </row>
    <row r="47" spans="2:25" ht="15" customHeight="1">
      <c r="B47" s="241" t="s">
        <v>1300</v>
      </c>
      <c r="C47" s="232">
        <v>648.11887999999999</v>
      </c>
      <c r="D47" s="232">
        <v>-495.75850000000003</v>
      </c>
      <c r="E47" s="127"/>
      <c r="F47" s="241" t="s">
        <v>1301</v>
      </c>
      <c r="G47" s="232">
        <v>526.00503000000003</v>
      </c>
      <c r="H47" s="232">
        <v>-56.686680000000003</v>
      </c>
      <c r="I47" s="968"/>
      <c r="J47" s="241" t="s">
        <v>1302</v>
      </c>
      <c r="K47" s="232">
        <v>285.72678999999999</v>
      </c>
      <c r="L47" s="232">
        <v>-145.76665</v>
      </c>
      <c r="M47" s="970"/>
      <c r="N47" s="241" t="s">
        <v>1303</v>
      </c>
      <c r="O47" s="232">
        <v>706.86494999999991</v>
      </c>
      <c r="P47" s="232">
        <v>133.44557999999998</v>
      </c>
      <c r="Q47" s="127"/>
      <c r="R47" s="241" t="s">
        <v>1304</v>
      </c>
      <c r="S47" s="232">
        <v>1052.6091200000001</v>
      </c>
      <c r="T47" s="232">
        <v>-156.47467</v>
      </c>
      <c r="U47" s="127"/>
      <c r="V47" s="658">
        <v>0</v>
      </c>
      <c r="W47" s="208">
        <v>0</v>
      </c>
      <c r="X47" s="208">
        <v>0</v>
      </c>
    </row>
    <row r="48" spans="2:25" ht="15" customHeight="1">
      <c r="B48" s="241" t="s">
        <v>1305</v>
      </c>
      <c r="C48" s="232">
        <v>530.58298000000002</v>
      </c>
      <c r="D48" s="232">
        <v>93.776330000000002</v>
      </c>
      <c r="E48" s="127"/>
      <c r="F48" s="241" t="s">
        <v>1306</v>
      </c>
      <c r="G48" s="232">
        <v>673.25630000000001</v>
      </c>
      <c r="H48" s="232">
        <v>-407.86725000000001</v>
      </c>
      <c r="I48" s="971"/>
      <c r="J48" s="241" t="s">
        <v>1307</v>
      </c>
      <c r="K48" s="232">
        <v>523.10081000000002</v>
      </c>
      <c r="L48" s="232">
        <v>-15.674329999999999</v>
      </c>
      <c r="M48" s="659"/>
      <c r="N48" s="241" t="s">
        <v>1308</v>
      </c>
      <c r="O48" s="232">
        <v>653.40931999999998</v>
      </c>
      <c r="P48" s="232">
        <v>250.28726999999998</v>
      </c>
      <c r="Q48" s="127"/>
      <c r="R48" s="241" t="s">
        <v>1309</v>
      </c>
      <c r="S48" s="232">
        <v>933.93928000000005</v>
      </c>
      <c r="T48" s="232">
        <v>84.879729999999995</v>
      </c>
      <c r="U48" s="127"/>
      <c r="V48" s="658">
        <v>0</v>
      </c>
      <c r="W48" s="208">
        <v>0</v>
      </c>
      <c r="X48" s="208">
        <v>0</v>
      </c>
    </row>
    <row r="49" spans="2:24" ht="15" customHeight="1">
      <c r="B49" s="241" t="s">
        <v>1310</v>
      </c>
      <c r="C49" s="232">
        <v>523.24999000000003</v>
      </c>
      <c r="D49" s="232">
        <v>-139.24106</v>
      </c>
      <c r="E49" s="127"/>
      <c r="F49" s="241" t="s">
        <v>1311</v>
      </c>
      <c r="G49" s="232">
        <v>800.09721000000002</v>
      </c>
      <c r="H49" s="232">
        <v>242.37923000000001</v>
      </c>
      <c r="I49" s="968"/>
      <c r="J49" s="241" t="s">
        <v>1312</v>
      </c>
      <c r="K49" s="232">
        <v>596.06693999999993</v>
      </c>
      <c r="L49" s="232">
        <v>445.87637000000001</v>
      </c>
      <c r="M49" s="659"/>
      <c r="N49" s="241" t="s">
        <v>1313</v>
      </c>
      <c r="O49" s="232">
        <v>648.1830799999999</v>
      </c>
      <c r="P49" s="232">
        <v>-531.88568999999995</v>
      </c>
      <c r="Q49" s="127"/>
      <c r="R49" s="241" t="s">
        <v>1314</v>
      </c>
      <c r="S49" s="232">
        <v>927.71219999999994</v>
      </c>
      <c r="T49" s="232">
        <v>-65.548729999999992</v>
      </c>
      <c r="U49" s="127"/>
      <c r="V49" s="658">
        <v>0</v>
      </c>
      <c r="W49" s="208">
        <v>0</v>
      </c>
      <c r="X49" s="208">
        <v>0</v>
      </c>
    </row>
    <row r="50" spans="2:24" ht="15" customHeight="1">
      <c r="B50" s="241" t="s">
        <v>1315</v>
      </c>
      <c r="C50" s="232">
        <v>684.77313000000004</v>
      </c>
      <c r="D50" s="232">
        <v>-306.27125000000001</v>
      </c>
      <c r="E50" s="127"/>
      <c r="F50" s="241" t="s">
        <v>1316</v>
      </c>
      <c r="G50" s="232">
        <v>767.72503000000006</v>
      </c>
      <c r="H50" s="232">
        <v>-61.434750000000001</v>
      </c>
      <c r="I50" s="968"/>
      <c r="J50" s="241" t="s">
        <v>1317</v>
      </c>
      <c r="K50" s="232">
        <v>477.10318000000001</v>
      </c>
      <c r="L50" s="232">
        <v>336.97338999999999</v>
      </c>
      <c r="M50" s="659"/>
      <c r="N50" s="241" t="s">
        <v>1318</v>
      </c>
      <c r="O50" s="232">
        <v>663.70155</v>
      </c>
      <c r="P50" s="232">
        <v>-518.82689000000005</v>
      </c>
      <c r="Q50" s="127"/>
      <c r="R50" s="241" t="s">
        <v>1319</v>
      </c>
      <c r="S50" s="232">
        <v>887.27936999999997</v>
      </c>
      <c r="T50" s="232">
        <v>65.397880000000001</v>
      </c>
      <c r="U50" s="127"/>
      <c r="V50" s="658">
        <v>0</v>
      </c>
      <c r="W50" s="208">
        <v>0</v>
      </c>
      <c r="X50" s="208">
        <v>0</v>
      </c>
    </row>
    <row r="51" spans="2:24" ht="15" customHeight="1">
      <c r="B51" s="241" t="s">
        <v>1320</v>
      </c>
      <c r="C51" s="232">
        <v>682.68809999999996</v>
      </c>
      <c r="D51" s="232">
        <v>157.23483999999999</v>
      </c>
      <c r="E51" s="127"/>
      <c r="F51" s="241" t="s">
        <v>1321</v>
      </c>
      <c r="G51" s="232">
        <v>587.21537000000001</v>
      </c>
      <c r="H51" s="232">
        <v>357.49923999999999</v>
      </c>
      <c r="I51" s="968"/>
      <c r="J51" s="241" t="s">
        <v>1322</v>
      </c>
      <c r="K51" s="232">
        <v>247.92770999999999</v>
      </c>
      <c r="L51" s="232">
        <v>-91.833970000000008</v>
      </c>
      <c r="M51" s="659"/>
      <c r="N51" s="241" t="s">
        <v>1323</v>
      </c>
      <c r="O51" s="232">
        <v>668.19703000000004</v>
      </c>
      <c r="P51" s="232">
        <v>-1557.3133600000001</v>
      </c>
      <c r="Q51" s="127" t="s">
        <v>707</v>
      </c>
      <c r="R51" s="241" t="s">
        <v>1324</v>
      </c>
      <c r="S51" s="232">
        <v>895.63184000000001</v>
      </c>
      <c r="T51" s="232">
        <v>95.086370000000002</v>
      </c>
      <c r="U51" s="127"/>
      <c r="V51" s="658">
        <v>0</v>
      </c>
      <c r="W51" s="208">
        <v>0</v>
      </c>
      <c r="X51" s="208">
        <v>0</v>
      </c>
    </row>
    <row r="52" spans="2:24" ht="15" customHeight="1">
      <c r="B52" s="241" t="s">
        <v>1325</v>
      </c>
      <c r="C52" s="232">
        <v>664.49321999999995</v>
      </c>
      <c r="D52" s="232">
        <v>-78.444479999999999</v>
      </c>
      <c r="E52" s="127"/>
      <c r="F52" s="241" t="s">
        <v>1326</v>
      </c>
      <c r="G52" s="232">
        <v>260.11806999999999</v>
      </c>
      <c r="H52" s="232">
        <v>37.452500000000001</v>
      </c>
      <c r="I52" s="968"/>
      <c r="J52" s="241" t="s">
        <v>1327</v>
      </c>
      <c r="K52" s="232">
        <v>324.71464000000003</v>
      </c>
      <c r="L52" s="232">
        <v>4.1099199999999998</v>
      </c>
      <c r="M52" s="659"/>
      <c r="N52" s="241" t="s">
        <v>1328</v>
      </c>
      <c r="O52" s="232">
        <v>953.27206000000001</v>
      </c>
      <c r="P52" s="232">
        <v>612.95829000000003</v>
      </c>
      <c r="Q52" s="127"/>
      <c r="R52" s="241" t="s">
        <v>1329</v>
      </c>
      <c r="S52" s="232">
        <v>846.25954000000002</v>
      </c>
      <c r="T52" s="232">
        <v>-93.010899999999992</v>
      </c>
      <c r="U52" s="127"/>
      <c r="V52" s="658">
        <v>0</v>
      </c>
      <c r="W52" s="208">
        <v>0</v>
      </c>
      <c r="X52" s="208">
        <v>0</v>
      </c>
    </row>
    <row r="53" spans="2:24" ht="15" customHeight="1" thickBot="1">
      <c r="B53" s="242" t="s">
        <v>1330</v>
      </c>
      <c r="C53" s="239">
        <v>600.33315000000005</v>
      </c>
      <c r="D53" s="239">
        <v>-91.40133999999999</v>
      </c>
      <c r="E53" s="127"/>
      <c r="F53" s="242" t="s">
        <v>1331</v>
      </c>
      <c r="G53" s="239">
        <v>271.19213000000002</v>
      </c>
      <c r="H53" s="239" t="s">
        <v>930</v>
      </c>
      <c r="I53" s="968" t="s">
        <v>156</v>
      </c>
      <c r="J53" s="242" t="s">
        <v>1332</v>
      </c>
      <c r="K53" s="239">
        <v>323.8571</v>
      </c>
      <c r="L53" s="239">
        <v>86.395030000000006</v>
      </c>
      <c r="M53" s="972"/>
      <c r="N53" s="242" t="s">
        <v>1333</v>
      </c>
      <c r="O53" s="239">
        <v>1065.75377</v>
      </c>
      <c r="P53" s="239">
        <v>725.59208000000001</v>
      </c>
      <c r="Q53" s="127"/>
      <c r="R53" s="242" t="s">
        <v>1334</v>
      </c>
      <c r="S53" s="239">
        <v>758.65022999999997</v>
      </c>
      <c r="T53" s="239">
        <v>198.25630999999998</v>
      </c>
      <c r="U53" s="127"/>
      <c r="V53" s="374">
        <v>0</v>
      </c>
      <c r="W53" s="327">
        <v>0</v>
      </c>
      <c r="X53" s="327">
        <v>0</v>
      </c>
    </row>
    <row r="54" spans="2:24" ht="6.75" customHeight="1" thickTop="1">
      <c r="B54" s="140"/>
      <c r="C54" s="140"/>
      <c r="D54" s="140"/>
      <c r="E54" s="164"/>
      <c r="F54" s="140"/>
      <c r="G54" s="140"/>
      <c r="H54" s="140"/>
      <c r="I54" s="164"/>
      <c r="J54" s="140"/>
      <c r="K54" s="140"/>
      <c r="L54" s="166"/>
    </row>
    <row r="55" spans="2:24" ht="15" customHeight="1">
      <c r="B55" s="134" t="s">
        <v>1335</v>
      </c>
      <c r="E55" s="134"/>
      <c r="I55" s="134"/>
    </row>
    <row r="56" spans="2:24" ht="15" customHeight="1">
      <c r="B56" s="134" t="s">
        <v>1336</v>
      </c>
      <c r="E56" s="134"/>
      <c r="I56" s="134"/>
    </row>
    <row r="57" spans="2:24" ht="15" customHeight="1">
      <c r="B57" s="134" t="s">
        <v>1337</v>
      </c>
      <c r="E57" s="134"/>
      <c r="I57" s="134"/>
    </row>
    <row r="58" spans="2:24" ht="15" customHeight="1">
      <c r="B58" s="134" t="s">
        <v>1338</v>
      </c>
      <c r="E58" s="134"/>
      <c r="I58" s="134"/>
    </row>
    <row r="59" spans="2:24" ht="15" customHeight="1">
      <c r="E59" s="134"/>
      <c r="I59" s="134"/>
    </row>
    <row r="60" spans="2:24" ht="15" customHeight="1">
      <c r="E60" s="134"/>
      <c r="I60" s="134"/>
    </row>
    <row r="61" spans="2:24" ht="15" customHeight="1">
      <c r="E61" s="134"/>
      <c r="I61" s="134"/>
    </row>
    <row r="62" spans="2:24" ht="15" customHeight="1">
      <c r="E62" s="134"/>
      <c r="I62" s="134"/>
    </row>
    <row r="63" spans="2:24" ht="15" customHeight="1">
      <c r="E63" s="134"/>
      <c r="I63" s="134"/>
    </row>
    <row r="64" spans="2:24" ht="15" customHeight="1">
      <c r="E64" s="134"/>
      <c r="I64" s="134"/>
    </row>
    <row r="65" spans="5:9" ht="15" customHeight="1">
      <c r="E65" s="134"/>
      <c r="I65" s="134"/>
    </row>
    <row r="66" spans="5:9" ht="15" customHeight="1">
      <c r="E66" s="134"/>
      <c r="I66" s="134"/>
    </row>
    <row r="67" spans="5:9" ht="15" customHeight="1">
      <c r="E67" s="134"/>
      <c r="I67" s="134"/>
    </row>
    <row r="68" spans="5:9" ht="15" customHeight="1">
      <c r="E68" s="134"/>
      <c r="I68" s="134"/>
    </row>
    <row r="69" spans="5:9" ht="15" customHeight="1">
      <c r="E69" s="134"/>
      <c r="I69" s="134"/>
    </row>
    <row r="70" spans="5:9" ht="15" customHeight="1">
      <c r="E70" s="134"/>
      <c r="I70" s="134"/>
    </row>
    <row r="71" spans="5:9" ht="15" customHeight="1">
      <c r="E71" s="134"/>
      <c r="I71" s="134"/>
    </row>
    <row r="72" spans="5:9" ht="15" customHeight="1">
      <c r="E72" s="134"/>
      <c r="I72" s="134"/>
    </row>
    <row r="73" spans="5:9" ht="15" customHeight="1">
      <c r="E73" s="134"/>
      <c r="I73" s="134"/>
    </row>
    <row r="74" spans="5:9" ht="15" customHeight="1">
      <c r="E74" s="134"/>
      <c r="I74" s="134"/>
    </row>
    <row r="75" spans="5:9" ht="15" customHeight="1">
      <c r="E75" s="134"/>
      <c r="I75" s="134"/>
    </row>
    <row r="76" spans="5:9" ht="15" customHeight="1">
      <c r="E76" s="134"/>
      <c r="I76" s="134"/>
    </row>
    <row r="77" spans="5:9" ht="15" customHeight="1">
      <c r="E77" s="134"/>
      <c r="I77" s="134"/>
    </row>
    <row r="78" spans="5:9" ht="15" customHeight="1">
      <c r="E78" s="134"/>
      <c r="I78" s="134"/>
    </row>
    <row r="79" spans="5:9" ht="15" customHeight="1">
      <c r="E79" s="134"/>
      <c r="I79" s="134"/>
    </row>
    <row r="80" spans="5:9" ht="15" customHeight="1">
      <c r="E80" s="134"/>
      <c r="I80" s="134"/>
    </row>
    <row r="81" spans="2:16" ht="15" customHeight="1">
      <c r="E81" s="134"/>
      <c r="I81" s="134"/>
    </row>
    <row r="82" spans="2:16" ht="15" customHeight="1">
      <c r="E82" s="134"/>
      <c r="I82" s="134"/>
    </row>
    <row r="83" spans="2:16" ht="15" customHeight="1">
      <c r="E83" s="134"/>
      <c r="I83" s="134"/>
    </row>
    <row r="84" spans="2:16" ht="15" customHeight="1">
      <c r="E84" s="134"/>
      <c r="I84" s="134"/>
    </row>
    <row r="85" spans="2:16" ht="15" customHeight="1">
      <c r="E85" s="134"/>
      <c r="I85" s="134"/>
    </row>
    <row r="86" spans="2:16" ht="15" customHeight="1">
      <c r="E86" s="134"/>
      <c r="I86" s="134"/>
    </row>
    <row r="87" spans="2:16" ht="15" customHeight="1">
      <c r="E87" s="134"/>
      <c r="I87" s="134"/>
    </row>
    <row r="88" spans="2:16" ht="15" customHeight="1">
      <c r="E88" s="134"/>
      <c r="I88" s="134"/>
    </row>
    <row r="89" spans="2:16" ht="15" customHeight="1">
      <c r="E89" s="134"/>
      <c r="I89" s="134"/>
    </row>
    <row r="90" spans="2:16" ht="15" customHeight="1">
      <c r="E90" s="134"/>
      <c r="I90" s="134"/>
    </row>
    <row r="91" spans="2:16" ht="15" customHeight="1">
      <c r="E91" s="134"/>
      <c r="I91" s="134"/>
    </row>
    <row r="92" spans="2:16" ht="24.95" customHeight="1">
      <c r="E92" s="134"/>
      <c r="I92" s="134"/>
    </row>
    <row r="93" spans="2:16" ht="24.95" customHeight="1">
      <c r="E93" s="134"/>
      <c r="I93" s="134"/>
    </row>
    <row r="94" spans="2:16" ht="24.95" customHeight="1">
      <c r="E94" s="134"/>
      <c r="I94" s="134"/>
      <c r="N94" s="168"/>
      <c r="O94" s="169"/>
      <c r="P94" s="169"/>
    </row>
    <row r="95" spans="2:16" ht="15" customHeight="1">
      <c r="B95" s="170"/>
      <c r="C95" s="170"/>
      <c r="D95" s="170"/>
      <c r="E95" s="171"/>
      <c r="F95" s="170"/>
      <c r="G95" s="170"/>
      <c r="H95" s="170"/>
      <c r="I95" s="171"/>
      <c r="J95" s="170"/>
      <c r="K95" s="170"/>
      <c r="L95" s="170"/>
      <c r="N95" s="172"/>
      <c r="O95" s="173"/>
      <c r="P95" s="173"/>
    </row>
    <row r="96" spans="2:16" ht="15" customHeight="1">
      <c r="N96" s="172"/>
      <c r="O96" s="173"/>
      <c r="P96" s="173"/>
    </row>
    <row r="97" spans="14:16" ht="15" customHeight="1">
      <c r="N97" s="172"/>
      <c r="O97" s="173"/>
      <c r="P97" s="173"/>
    </row>
    <row r="98" spans="14:16" ht="15" customHeight="1">
      <c r="N98" s="172"/>
      <c r="O98" s="173"/>
      <c r="P98" s="173"/>
    </row>
    <row r="99" spans="14:16" ht="15" customHeight="1">
      <c r="N99" s="172"/>
      <c r="O99" s="173"/>
      <c r="P99" s="173"/>
    </row>
    <row r="100" spans="14:16" ht="15" customHeight="1">
      <c r="N100" s="172"/>
      <c r="O100" s="173"/>
      <c r="P100" s="173"/>
    </row>
    <row r="101" spans="14:16" ht="15" customHeight="1">
      <c r="N101" s="172"/>
      <c r="O101" s="173"/>
      <c r="P101" s="173"/>
    </row>
    <row r="102" spans="14:16" ht="15" customHeight="1">
      <c r="N102" s="172"/>
      <c r="O102" s="173"/>
      <c r="P102" s="173"/>
    </row>
    <row r="103" spans="14:16" ht="15" customHeight="1">
      <c r="N103" s="172"/>
      <c r="O103" s="173"/>
      <c r="P103" s="173"/>
    </row>
    <row r="104" spans="14:16" ht="15" customHeight="1">
      <c r="N104" s="172"/>
      <c r="O104" s="173"/>
      <c r="P104" s="173"/>
    </row>
    <row r="105" spans="14:16" ht="15" customHeight="1">
      <c r="N105" s="172"/>
      <c r="O105" s="173"/>
      <c r="P105" s="173"/>
    </row>
    <row r="106" spans="14:16" ht="15" customHeight="1">
      <c r="N106" s="172"/>
      <c r="O106" s="173"/>
      <c r="P106" s="173"/>
    </row>
    <row r="107" spans="14:16" ht="15" customHeight="1">
      <c r="N107" s="172"/>
      <c r="O107" s="173"/>
      <c r="P107" s="173"/>
    </row>
    <row r="108" spans="14:16" ht="15" customHeight="1">
      <c r="N108" s="172"/>
      <c r="O108" s="173"/>
      <c r="P108" s="173"/>
    </row>
    <row r="109" spans="14:16" ht="15" customHeight="1">
      <c r="N109" s="172"/>
      <c r="O109" s="173"/>
      <c r="P109" s="173"/>
    </row>
    <row r="110" spans="14:16" ht="15" customHeight="1">
      <c r="N110" s="172"/>
      <c r="O110" s="173"/>
      <c r="P110" s="173"/>
    </row>
    <row r="111" spans="14:16" ht="15" customHeight="1">
      <c r="N111" s="172"/>
      <c r="O111" s="173"/>
      <c r="P111" s="173"/>
    </row>
    <row r="112" spans="14:16" ht="15" customHeight="1">
      <c r="N112" s="172"/>
      <c r="O112" s="173"/>
      <c r="P112" s="173"/>
    </row>
    <row r="113" spans="14:16" ht="15" customHeight="1">
      <c r="N113" s="172"/>
      <c r="O113" s="173"/>
      <c r="P113" s="173"/>
    </row>
    <row r="114" spans="14:16" ht="15" customHeight="1">
      <c r="N114" s="172"/>
      <c r="O114" s="173"/>
      <c r="P114" s="173"/>
    </row>
    <row r="115" spans="14:16" ht="15" customHeight="1">
      <c r="N115" s="172"/>
      <c r="O115" s="173"/>
      <c r="P115" s="173"/>
    </row>
    <row r="116" spans="14:16" ht="15" customHeight="1">
      <c r="N116" s="172"/>
      <c r="O116" s="173"/>
      <c r="P116" s="173"/>
    </row>
    <row r="117" spans="14:16" ht="15" customHeight="1">
      <c r="N117" s="172"/>
      <c r="O117" s="173"/>
      <c r="P117" s="173"/>
    </row>
    <row r="118" spans="14:16" ht="15" customHeight="1">
      <c r="N118" s="172"/>
      <c r="O118" s="173"/>
      <c r="P118" s="173"/>
    </row>
    <row r="119" spans="14:16" ht="15" customHeight="1">
      <c r="N119" s="172"/>
      <c r="O119" s="173"/>
      <c r="P119" s="173"/>
    </row>
    <row r="120" spans="14:16" ht="15" customHeight="1">
      <c r="N120" s="172"/>
      <c r="O120" s="173"/>
      <c r="P120" s="173"/>
    </row>
    <row r="121" spans="14:16" ht="15" customHeight="1">
      <c r="N121" s="172"/>
      <c r="O121" s="173"/>
      <c r="P121" s="173"/>
    </row>
    <row r="122" spans="14:16" ht="15" customHeight="1">
      <c r="N122" s="172"/>
      <c r="O122" s="173"/>
      <c r="P122" s="173"/>
    </row>
    <row r="123" spans="14:16" ht="15" customHeight="1">
      <c r="N123" s="172"/>
      <c r="O123" s="173"/>
      <c r="P123" s="173"/>
    </row>
    <row r="124" spans="14:16" ht="15" customHeight="1">
      <c r="N124" s="172"/>
      <c r="O124" s="173"/>
      <c r="P124" s="173"/>
    </row>
    <row r="125" spans="14:16" ht="15" customHeight="1">
      <c r="N125" s="172"/>
      <c r="O125" s="173"/>
      <c r="P125" s="173"/>
    </row>
    <row r="126" spans="14:16" ht="15" customHeight="1">
      <c r="N126" s="172"/>
      <c r="O126" s="173"/>
      <c r="P126" s="173"/>
    </row>
    <row r="127" spans="14:16" ht="15" customHeight="1">
      <c r="N127" s="172"/>
      <c r="O127" s="173"/>
      <c r="P127" s="173"/>
    </row>
    <row r="128" spans="14:16" ht="15" customHeight="1">
      <c r="N128" s="172"/>
      <c r="O128" s="173"/>
      <c r="P128" s="173"/>
    </row>
    <row r="129" spans="14:16" ht="15" customHeight="1">
      <c r="N129" s="172"/>
      <c r="O129" s="173"/>
      <c r="P129" s="173"/>
    </row>
    <row r="130" spans="14:16" ht="15" customHeight="1">
      <c r="N130" s="172"/>
      <c r="O130" s="173"/>
      <c r="P130" s="173"/>
    </row>
    <row r="131" spans="14:16" ht="15" customHeight="1">
      <c r="N131" s="172"/>
      <c r="O131" s="173"/>
      <c r="P131" s="173"/>
    </row>
    <row r="132" spans="14:16" ht="15" customHeight="1">
      <c r="N132" s="172"/>
      <c r="O132" s="173"/>
      <c r="P132" s="173"/>
    </row>
    <row r="133" spans="14:16" ht="15" customHeight="1">
      <c r="N133" s="172"/>
      <c r="O133" s="173"/>
      <c r="P133" s="173"/>
    </row>
    <row r="134" spans="14:16" ht="15" customHeight="1" thickBot="1">
      <c r="N134" s="174"/>
      <c r="O134" s="175"/>
      <c r="P134" s="175"/>
    </row>
  </sheetData>
  <mergeCells count="6">
    <mergeCell ref="X4:X5"/>
    <mergeCell ref="B6:C6"/>
    <mergeCell ref="B5:J5"/>
    <mergeCell ref="B2:J2"/>
    <mergeCell ref="B4:J4"/>
    <mergeCell ref="B3:J3"/>
  </mergeCells>
  <hyperlinks>
    <hyperlink ref="X4" location="Índice!A1" display="Back to the Index" xr:uid="{CA3D1C14-CDA5-4EF9-B1B6-B1F563EAC358}"/>
  </hyperlinks>
  <pageMargins left="0.7" right="0.7" top="0.75" bottom="0.75" header="0.3" footer="0.3"/>
  <pageSetup paperSize="9" orientation="portrait" r:id="rId1"/>
  <ignoredErrors>
    <ignoredError sqref="I53 P44:Q5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1005D"/>
  </sheetPr>
  <dimension ref="A1:K39"/>
  <sheetViews>
    <sheetView showGridLines="0" showZeros="0" zoomScaleNormal="100" workbookViewId="0">
      <selection activeCell="K6" sqref="K6"/>
    </sheetView>
  </sheetViews>
  <sheetFormatPr defaultRowHeight="15" customHeight="1"/>
  <cols>
    <col min="1" max="1" width="12.7109375" style="19" customWidth="1"/>
    <col min="2" max="2" width="13.7109375" style="19" bestFit="1" customWidth="1"/>
    <col min="3" max="3" width="25.7109375" style="19" customWidth="1"/>
    <col min="4" max="9" width="15.7109375" style="19" customWidth="1"/>
    <col min="10" max="10" width="7.85546875" style="19" customWidth="1"/>
    <col min="11" max="11" width="14.5703125" style="19" customWidth="1"/>
    <col min="12" max="16384" width="9.140625" style="19"/>
  </cols>
  <sheetData>
    <row r="1" spans="2:11" ht="15" customHeight="1">
      <c r="B1" s="35"/>
    </row>
    <row r="2" spans="2:11" ht="15" customHeight="1">
      <c r="B2" s="1056" t="s">
        <v>570</v>
      </c>
      <c r="C2" s="1056"/>
      <c r="D2" s="579" t="s">
        <v>849</v>
      </c>
    </row>
    <row r="3" spans="2:11" ht="15" customHeight="1">
      <c r="B3" s="1056" t="s">
        <v>700</v>
      </c>
      <c r="C3" s="1056"/>
    </row>
    <row r="4" spans="2:11" ht="15" customHeight="1">
      <c r="B4" s="459" t="s">
        <v>0</v>
      </c>
    </row>
    <row r="5" spans="2:11" ht="15" customHeight="1">
      <c r="B5" s="291"/>
      <c r="K5"/>
    </row>
    <row r="6" spans="2:11" ht="15" customHeight="1">
      <c r="C6"/>
      <c r="D6" s="1057" t="s">
        <v>1008</v>
      </c>
      <c r="E6" s="1057"/>
      <c r="F6" s="1057"/>
      <c r="G6" s="1057"/>
      <c r="H6" s="1057"/>
      <c r="I6" s="1057"/>
      <c r="K6" s="740" t="s">
        <v>575</v>
      </c>
    </row>
    <row r="7" spans="2:11" s="65" customFormat="1" ht="39.950000000000003" customHeight="1">
      <c r="B7" s="67" t="s">
        <v>263</v>
      </c>
      <c r="C7" s="67" t="s">
        <v>264</v>
      </c>
      <c r="D7" s="42" t="s">
        <v>265</v>
      </c>
      <c r="E7" s="42" t="s">
        <v>266</v>
      </c>
      <c r="F7" s="68" t="s">
        <v>267</v>
      </c>
      <c r="G7" s="68" t="s">
        <v>268</v>
      </c>
      <c r="H7" s="68" t="s">
        <v>1</v>
      </c>
      <c r="I7" s="68" t="s">
        <v>269</v>
      </c>
    </row>
    <row r="8" spans="2:11" s="66" customFormat="1" ht="15" customHeight="1">
      <c r="B8" s="1055" t="s">
        <v>270</v>
      </c>
      <c r="C8" s="464" t="s">
        <v>271</v>
      </c>
      <c r="D8" s="984"/>
      <c r="E8" s="984"/>
      <c r="F8" s="605">
        <v>0.5</v>
      </c>
      <c r="G8" s="984"/>
      <c r="H8" s="984"/>
      <c r="I8" s="984"/>
      <c r="K8"/>
    </row>
    <row r="9" spans="2:11" s="66" customFormat="1" ht="15" customHeight="1">
      <c r="B9" s="1052"/>
      <c r="C9" s="464" t="s">
        <v>272</v>
      </c>
      <c r="D9" s="606">
        <v>29364.780639592653</v>
      </c>
      <c r="E9" s="606"/>
      <c r="F9" s="605">
        <v>0.7</v>
      </c>
      <c r="G9" s="606">
        <v>29427.001778239872</v>
      </c>
      <c r="H9" s="606">
        <v>20598.901244767909</v>
      </c>
      <c r="I9" s="606">
        <v>117.70800711295949</v>
      </c>
      <c r="J9" s="69"/>
    </row>
    <row r="10" spans="2:11" ht="15" customHeight="1">
      <c r="B10" s="1051" t="s">
        <v>273</v>
      </c>
      <c r="C10" s="464" t="s">
        <v>271</v>
      </c>
      <c r="D10" s="606"/>
      <c r="E10" s="606"/>
      <c r="F10" s="605">
        <v>0.7</v>
      </c>
      <c r="G10" s="606"/>
      <c r="H10" s="606"/>
      <c r="I10" s="606"/>
    </row>
    <row r="11" spans="2:11" ht="15" customHeight="1">
      <c r="B11" s="1052"/>
      <c r="C11" s="464" t="s">
        <v>272</v>
      </c>
      <c r="D11" s="606">
        <v>796294.48289265495</v>
      </c>
      <c r="E11" s="606">
        <v>204975.29554108926</v>
      </c>
      <c r="F11" s="605">
        <v>0.9</v>
      </c>
      <c r="G11" s="606">
        <v>966848.65785218589</v>
      </c>
      <c r="H11" s="606">
        <v>868414.37080676272</v>
      </c>
      <c r="I11" s="606">
        <v>7734.789262817485</v>
      </c>
    </row>
    <row r="12" spans="2:11" ht="15" customHeight="1">
      <c r="B12" s="1051" t="s">
        <v>274</v>
      </c>
      <c r="C12" s="464" t="s">
        <v>271</v>
      </c>
      <c r="D12" s="606"/>
      <c r="E12" s="606"/>
      <c r="F12" s="605">
        <v>1.1499999999999999</v>
      </c>
      <c r="G12" s="606"/>
      <c r="H12" s="606"/>
      <c r="I12" s="606"/>
    </row>
    <row r="13" spans="2:11" ht="15" customHeight="1">
      <c r="B13" s="1052"/>
      <c r="C13" s="464" t="s">
        <v>272</v>
      </c>
      <c r="D13" s="606">
        <v>124124.93481887897</v>
      </c>
      <c r="E13" s="606">
        <v>41503.557099574784</v>
      </c>
      <c r="F13" s="605">
        <v>1.1499999999999999</v>
      </c>
      <c r="G13" s="606">
        <v>125901.85577913537</v>
      </c>
      <c r="H13" s="606">
        <v>144395.48343770293</v>
      </c>
      <c r="I13" s="606">
        <v>3525.2519618157885</v>
      </c>
    </row>
    <row r="14" spans="2:11" ht="15" customHeight="1">
      <c r="B14" s="1051" t="s">
        <v>275</v>
      </c>
      <c r="C14" s="464" t="s">
        <v>271</v>
      </c>
      <c r="D14" s="606"/>
      <c r="E14" s="606"/>
      <c r="F14" s="605">
        <v>2.5</v>
      </c>
      <c r="G14" s="606"/>
      <c r="H14" s="606"/>
      <c r="I14" s="606"/>
    </row>
    <row r="15" spans="2:11" ht="15" customHeight="1">
      <c r="B15" s="1052"/>
      <c r="C15" s="464" t="s">
        <v>272</v>
      </c>
      <c r="D15" s="606">
        <v>12550.088336618637</v>
      </c>
      <c r="E15" s="606">
        <v>3270.0691811893375</v>
      </c>
      <c r="F15" s="605">
        <v>2.5</v>
      </c>
      <c r="G15" s="606">
        <v>14177.28089369746</v>
      </c>
      <c r="H15" s="606">
        <v>35443.202234243661</v>
      </c>
      <c r="I15" s="606">
        <v>1134.182471495797</v>
      </c>
    </row>
    <row r="16" spans="2:11" ht="15" customHeight="1">
      <c r="B16" s="1051" t="s">
        <v>276</v>
      </c>
      <c r="C16" s="464" t="s">
        <v>271</v>
      </c>
      <c r="D16" s="606"/>
      <c r="E16" s="606"/>
      <c r="F16" s="605"/>
      <c r="G16" s="606"/>
      <c r="H16" s="606"/>
      <c r="I16" s="606"/>
    </row>
    <row r="17" spans="1:9" ht="15" customHeight="1">
      <c r="B17" s="1052"/>
      <c r="C17" s="464" t="s">
        <v>272</v>
      </c>
      <c r="D17" s="606">
        <v>5011.3273962909825</v>
      </c>
      <c r="E17" s="606">
        <v>3286.6157775926104</v>
      </c>
      <c r="F17" s="605"/>
      <c r="G17" s="606">
        <v>6444.6781540000002</v>
      </c>
      <c r="H17" s="606">
        <v>7094.0524040474993</v>
      </c>
      <c r="I17" s="606">
        <v>1711.3910720000001</v>
      </c>
    </row>
    <row r="18" spans="1:9" ht="15" customHeight="1">
      <c r="B18" s="1058" t="s">
        <v>277</v>
      </c>
      <c r="C18" s="585" t="s">
        <v>271</v>
      </c>
      <c r="D18" s="607"/>
      <c r="E18" s="607"/>
      <c r="F18" s="608"/>
      <c r="G18" s="607"/>
      <c r="H18" s="607"/>
      <c r="I18" s="607"/>
    </row>
    <row r="19" spans="1:9" ht="15" customHeight="1" thickBot="1">
      <c r="B19" s="1054"/>
      <c r="C19" s="586" t="s">
        <v>272</v>
      </c>
      <c r="D19" s="609">
        <f>SUM(D8:D17)</f>
        <v>967345.61408403621</v>
      </c>
      <c r="E19" s="609">
        <f>SUM(E8:E17)</f>
        <v>253035.53759944599</v>
      </c>
      <c r="F19" s="610"/>
      <c r="G19" s="609">
        <f>SUM(G8:G17)</f>
        <v>1142799.4744572586</v>
      </c>
      <c r="H19" s="609">
        <f>SUM(H8:H17)</f>
        <v>1075946.0101275248</v>
      </c>
      <c r="I19" s="609">
        <f>SUM(I9:I17)</f>
        <v>14223.32277524203</v>
      </c>
    </row>
    <row r="20" spans="1:9" ht="15" customHeight="1" thickTop="1">
      <c r="B20" s="338"/>
      <c r="C20" s="339"/>
      <c r="D20" s="340"/>
      <c r="E20" s="340"/>
      <c r="F20" s="341"/>
      <c r="G20" s="340"/>
      <c r="H20" s="342"/>
      <c r="I20" s="340"/>
    </row>
    <row r="21" spans="1:9" ht="15" customHeight="1">
      <c r="B21" s="23"/>
      <c r="C21" s="23"/>
      <c r="D21" s="23"/>
      <c r="E21" s="23"/>
      <c r="F21" s="23"/>
      <c r="G21" s="23"/>
      <c r="H21" s="23"/>
      <c r="I21" s="291"/>
    </row>
    <row r="22" spans="1:9" ht="15" customHeight="1">
      <c r="A22" s="70"/>
      <c r="C22"/>
      <c r="D22" s="1057" t="s">
        <v>863</v>
      </c>
      <c r="E22" s="1057"/>
      <c r="F22" s="1057"/>
      <c r="G22" s="1057"/>
      <c r="H22" s="1057"/>
      <c r="I22" s="1057"/>
    </row>
    <row r="23" spans="1:9" ht="39.950000000000003" customHeight="1">
      <c r="A23" s="65"/>
      <c r="B23" s="67" t="s">
        <v>263</v>
      </c>
      <c r="C23" s="67" t="s">
        <v>264</v>
      </c>
      <c r="D23" s="245" t="s">
        <v>265</v>
      </c>
      <c r="E23" s="245" t="s">
        <v>266</v>
      </c>
      <c r="F23" s="68" t="s">
        <v>267</v>
      </c>
      <c r="G23" s="68" t="s">
        <v>268</v>
      </c>
      <c r="H23" s="68" t="s">
        <v>1</v>
      </c>
      <c r="I23" s="68" t="s">
        <v>269</v>
      </c>
    </row>
    <row r="24" spans="1:9" ht="15" customHeight="1">
      <c r="A24" s="66"/>
      <c r="B24" s="1055" t="s">
        <v>270</v>
      </c>
      <c r="C24" s="464" t="s">
        <v>271</v>
      </c>
      <c r="D24" s="604"/>
      <c r="E24" s="604"/>
      <c r="F24" s="605">
        <v>0.5</v>
      </c>
      <c r="G24" s="604"/>
      <c r="H24" s="604"/>
      <c r="I24" s="604"/>
    </row>
    <row r="25" spans="1:9" ht="15" customHeight="1">
      <c r="A25" s="66"/>
      <c r="B25" s="1052"/>
      <c r="C25" s="464" t="s">
        <v>272</v>
      </c>
      <c r="D25" s="606">
        <v>34565.120051946717</v>
      </c>
      <c r="E25" s="606"/>
      <c r="F25" s="605">
        <v>0.7</v>
      </c>
      <c r="G25" s="606">
        <v>34595.426633642674</v>
      </c>
      <c r="H25" s="606">
        <v>24216.798643549857</v>
      </c>
      <c r="I25" s="606">
        <v>138.3817065345707</v>
      </c>
    </row>
    <row r="26" spans="1:9" ht="15" customHeight="1">
      <c r="B26" s="1051" t="s">
        <v>273</v>
      </c>
      <c r="C26" s="464" t="s">
        <v>271</v>
      </c>
      <c r="D26" s="606"/>
      <c r="E26" s="606"/>
      <c r="F26" s="605">
        <v>0.7</v>
      </c>
      <c r="G26" s="606"/>
      <c r="H26" s="606"/>
      <c r="I26" s="606"/>
    </row>
    <row r="27" spans="1:9" ht="15" customHeight="1">
      <c r="B27" s="1052"/>
      <c r="C27" s="464" t="s">
        <v>272</v>
      </c>
      <c r="D27" s="606">
        <v>762475.56433326507</v>
      </c>
      <c r="E27" s="606">
        <v>242382.82595594783</v>
      </c>
      <c r="F27" s="605">
        <v>0.9</v>
      </c>
      <c r="G27" s="606">
        <v>964641.41345161886</v>
      </c>
      <c r="H27" s="606">
        <v>868161.84322645701</v>
      </c>
      <c r="I27" s="606">
        <v>7717.13130761295</v>
      </c>
    </row>
    <row r="28" spans="1:9" ht="15" customHeight="1">
      <c r="B28" s="1051" t="s">
        <v>274</v>
      </c>
      <c r="C28" s="464" t="s">
        <v>271</v>
      </c>
      <c r="D28" s="606"/>
      <c r="E28" s="606"/>
      <c r="F28" s="605">
        <v>1.1499999999999999</v>
      </c>
      <c r="G28" s="606"/>
      <c r="H28" s="606"/>
      <c r="I28" s="606"/>
    </row>
    <row r="29" spans="1:9" ht="15" customHeight="1">
      <c r="B29" s="1052"/>
      <c r="C29" s="464" t="s">
        <v>272</v>
      </c>
      <c r="D29" s="606">
        <v>107420.40639277751</v>
      </c>
      <c r="E29" s="606">
        <v>23889.127502444429</v>
      </c>
      <c r="F29" s="605">
        <v>1.1499999999999999</v>
      </c>
      <c r="G29" s="606">
        <v>107893.35308647716</v>
      </c>
      <c r="H29" s="606">
        <v>123648.41174963239</v>
      </c>
      <c r="I29" s="606">
        <v>3021.0138864213604</v>
      </c>
    </row>
    <row r="30" spans="1:9" ht="15" customHeight="1">
      <c r="B30" s="1051" t="s">
        <v>275</v>
      </c>
      <c r="C30" s="464" t="s">
        <v>271</v>
      </c>
      <c r="D30" s="606"/>
      <c r="E30" s="606"/>
      <c r="F30" s="605">
        <v>2.5</v>
      </c>
      <c r="G30" s="606"/>
      <c r="H30" s="606"/>
      <c r="I30" s="606"/>
    </row>
    <row r="31" spans="1:9" ht="15" customHeight="1">
      <c r="B31" s="1052"/>
      <c r="C31" s="464" t="s">
        <v>272</v>
      </c>
      <c r="D31" s="606">
        <v>13653.848354655529</v>
      </c>
      <c r="E31" s="606">
        <v>3921.6145259113814</v>
      </c>
      <c r="F31" s="605">
        <v>2.5</v>
      </c>
      <c r="G31" s="606">
        <v>15274.873745915869</v>
      </c>
      <c r="H31" s="606">
        <v>38187.184364789682</v>
      </c>
      <c r="I31" s="606">
        <v>1221.98989967327</v>
      </c>
    </row>
    <row r="32" spans="1:9" ht="15" customHeight="1">
      <c r="B32" s="1051" t="s">
        <v>276</v>
      </c>
      <c r="C32" s="464" t="s">
        <v>271</v>
      </c>
      <c r="D32" s="606"/>
      <c r="E32" s="606"/>
      <c r="F32" s="605"/>
      <c r="G32" s="606"/>
      <c r="H32" s="606"/>
      <c r="I32" s="606"/>
    </row>
    <row r="33" spans="1:9" ht="15" customHeight="1">
      <c r="B33" s="1052"/>
      <c r="C33" s="464" t="s">
        <v>272</v>
      </c>
      <c r="D33" s="606">
        <v>5462.5753789608079</v>
      </c>
      <c r="E33" s="606">
        <v>2840.4728667455424</v>
      </c>
      <c r="F33" s="605"/>
      <c r="G33" s="606">
        <v>6801.7862079999995</v>
      </c>
      <c r="H33" s="606">
        <v>10213.773674047497</v>
      </c>
      <c r="I33" s="606">
        <v>1684.97912576</v>
      </c>
    </row>
    <row r="34" spans="1:9" ht="15" customHeight="1">
      <c r="B34" s="1053" t="s">
        <v>277</v>
      </c>
      <c r="C34" s="587" t="s">
        <v>271</v>
      </c>
      <c r="D34" s="607"/>
      <c r="E34" s="607"/>
      <c r="F34" s="608"/>
      <c r="G34" s="607"/>
      <c r="H34" s="607"/>
      <c r="I34" s="607"/>
    </row>
    <row r="35" spans="1:9" ht="15" customHeight="1" thickBot="1">
      <c r="B35" s="1054"/>
      <c r="C35" s="586" t="s">
        <v>272</v>
      </c>
      <c r="D35" s="609">
        <f>SUM(D24:D33)</f>
        <v>923577.51451160561</v>
      </c>
      <c r="E35" s="609">
        <f>SUM(E24:E33)</f>
        <v>273034.04085104918</v>
      </c>
      <c r="F35" s="610"/>
      <c r="G35" s="609">
        <f>SUM(G24:G33)</f>
        <v>1129206.8531256546</v>
      </c>
      <c r="H35" s="609">
        <f>SUM(H24:H33)</f>
        <v>1064428.0116584764</v>
      </c>
      <c r="I35" s="609">
        <f>SUM(I25:I33)</f>
        <v>13783.495926002153</v>
      </c>
    </row>
    <row r="36" spans="1:9" ht="15" customHeight="1" thickTop="1"/>
    <row r="37" spans="1:9" ht="15" customHeight="1">
      <c r="A37" s="70"/>
    </row>
    <row r="38" spans="1:9" ht="15" customHeight="1">
      <c r="I38"/>
    </row>
    <row r="39" spans="1:9" ht="15" customHeight="1">
      <c r="I39"/>
    </row>
  </sheetData>
  <mergeCells count="16">
    <mergeCell ref="B3:C3"/>
    <mergeCell ref="B2:C2"/>
    <mergeCell ref="D6:I6"/>
    <mergeCell ref="D22:I22"/>
    <mergeCell ref="B10:B11"/>
    <mergeCell ref="B8:B9"/>
    <mergeCell ref="B12:B13"/>
    <mergeCell ref="B14:B15"/>
    <mergeCell ref="B16:B17"/>
    <mergeCell ref="B18:B19"/>
    <mergeCell ref="B32:B33"/>
    <mergeCell ref="B34:B35"/>
    <mergeCell ref="B24:B25"/>
    <mergeCell ref="B26:B27"/>
    <mergeCell ref="B28:B29"/>
    <mergeCell ref="B30:B31"/>
  </mergeCells>
  <hyperlinks>
    <hyperlink ref="K6" location="Índice!A1" display="Back to the Index" xr:uid="{15DD7CD7-0566-4260-B279-9EE24D72989D}"/>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1005D"/>
  </sheetPr>
  <dimension ref="A1:Y65"/>
  <sheetViews>
    <sheetView showGridLines="0" showZeros="0" zoomScaleNormal="100" workbookViewId="0">
      <selection activeCell="X4" sqref="X4:X5"/>
    </sheetView>
  </sheetViews>
  <sheetFormatPr defaultRowHeight="15" customHeight="1"/>
  <cols>
    <col min="1" max="1" width="12.7109375" style="134" customWidth="1"/>
    <col min="2" max="4" width="9.7109375" style="134" customWidth="1"/>
    <col min="5" max="5" width="5.7109375" style="142" customWidth="1"/>
    <col min="6" max="8" width="9.7109375" style="134" customWidth="1"/>
    <col min="9" max="9" width="5.7109375" style="142" customWidth="1"/>
    <col min="10" max="12" width="9.7109375" style="134" customWidth="1"/>
    <col min="13" max="13" width="5.7109375" style="134" customWidth="1"/>
    <col min="14" max="16" width="9.7109375" style="134" customWidth="1"/>
    <col min="17" max="17" width="5.7109375" style="134" customWidth="1"/>
    <col min="18" max="20" width="9.7109375" style="134" customWidth="1"/>
    <col min="21" max="21" width="5.7109375" style="134" customWidth="1"/>
    <col min="22" max="24" width="9.7109375" style="134" customWidth="1"/>
    <col min="25" max="25" width="5.7109375" style="134" customWidth="1"/>
    <col min="26" max="16384" width="9.140625" style="134"/>
  </cols>
  <sheetData>
    <row r="1" spans="1:25" ht="15" customHeight="1">
      <c r="A1" s="155"/>
    </row>
    <row r="2" spans="1:25" ht="15" customHeight="1">
      <c r="A2" s="155"/>
      <c r="B2" s="1104" t="s">
        <v>1014</v>
      </c>
      <c r="C2" s="1104"/>
      <c r="D2" s="1104"/>
      <c r="E2" s="1104"/>
      <c r="F2" s="1104"/>
      <c r="G2" s="1104"/>
      <c r="H2" s="1104"/>
      <c r="I2" s="1104"/>
      <c r="J2" s="1104"/>
      <c r="K2"/>
      <c r="L2" s="579" t="s">
        <v>849</v>
      </c>
      <c r="O2"/>
    </row>
    <row r="3" spans="1:25" ht="15" customHeight="1">
      <c r="A3" s="155"/>
      <c r="B3" s="1106" t="s">
        <v>850</v>
      </c>
      <c r="C3" s="1106"/>
      <c r="D3" s="1106"/>
      <c r="E3" s="1106"/>
      <c r="F3" s="1106"/>
      <c r="G3" s="1106"/>
      <c r="H3" s="1106"/>
      <c r="I3" s="1106"/>
      <c r="J3" s="1106"/>
      <c r="K3" s="1105"/>
      <c r="L3" s="1105"/>
      <c r="O3"/>
    </row>
    <row r="4" spans="1:25" s="155" customFormat="1" ht="15" customHeight="1">
      <c r="B4" s="1103" t="s">
        <v>697</v>
      </c>
      <c r="C4" s="1103"/>
      <c r="D4" s="1103"/>
      <c r="E4" s="1103"/>
      <c r="F4" s="1103"/>
      <c r="G4" s="1103"/>
      <c r="H4" s="1103"/>
      <c r="I4" s="1103"/>
      <c r="J4" s="1103"/>
      <c r="K4" s="290"/>
      <c r="L4" s="290"/>
      <c r="X4" s="1083" t="s">
        <v>575</v>
      </c>
    </row>
    <row r="5" spans="1:25" s="155" customFormat="1" ht="15" customHeight="1">
      <c r="B5" s="1103" t="s">
        <v>699</v>
      </c>
      <c r="C5" s="1103"/>
      <c r="D5" s="1103"/>
      <c r="E5" s="1103"/>
      <c r="F5" s="1103"/>
      <c r="G5" s="1103"/>
      <c r="H5" s="1103"/>
      <c r="I5" s="1103"/>
      <c r="J5" s="1103"/>
      <c r="K5" s="290"/>
      <c r="L5" s="290"/>
      <c r="X5" s="1083"/>
    </row>
    <row r="6" spans="1:25" s="155" customFormat="1" ht="15" customHeight="1">
      <c r="B6" s="1067" t="s">
        <v>0</v>
      </c>
      <c r="C6" s="1067"/>
      <c r="D6" s="157"/>
      <c r="E6" s="157"/>
      <c r="F6" s="157"/>
      <c r="G6" s="157"/>
      <c r="H6" s="157"/>
      <c r="I6" s="157"/>
      <c r="J6" s="157"/>
      <c r="N6" s="167"/>
      <c r="O6" s="140"/>
      <c r="P6" s="140"/>
      <c r="Q6" s="164"/>
      <c r="R6" s="140"/>
      <c r="S6" s="140"/>
      <c r="T6" s="140"/>
      <c r="U6" s="164"/>
      <c r="V6" s="140"/>
      <c r="W6" s="140"/>
      <c r="X6" s="140"/>
      <c r="Y6" s="134"/>
    </row>
    <row r="7" spans="1:25" s="155" customFormat="1" ht="8.25" customHeight="1">
      <c r="B7" s="156"/>
      <c r="C7" s="157"/>
      <c r="D7" s="157"/>
      <c r="E7" s="157"/>
      <c r="F7" s="157"/>
      <c r="G7" s="157"/>
      <c r="H7" s="157"/>
      <c r="I7" s="157"/>
      <c r="J7" s="157"/>
      <c r="N7" s="167"/>
      <c r="O7" s="140"/>
      <c r="P7" s="140"/>
      <c r="Q7" s="164"/>
      <c r="R7" s="140"/>
      <c r="S7" s="140"/>
      <c r="T7" s="140"/>
      <c r="U7" s="164"/>
      <c r="V7" s="140"/>
      <c r="W7" s="140"/>
      <c r="X7" s="140"/>
      <c r="Y7" s="134"/>
    </row>
    <row r="8" spans="1:25" s="158" customFormat="1" ht="24.95" customHeight="1">
      <c r="B8" s="159" t="s">
        <v>469</v>
      </c>
      <c r="C8" s="160" t="s">
        <v>446</v>
      </c>
      <c r="D8" s="336" t="s">
        <v>471</v>
      </c>
      <c r="E8" s="161"/>
      <c r="F8" s="159" t="s">
        <v>469</v>
      </c>
      <c r="G8" s="160" t="s">
        <v>446</v>
      </c>
      <c r="H8" s="336" t="s">
        <v>471</v>
      </c>
      <c r="I8" s="161"/>
      <c r="J8" s="162" t="s">
        <v>469</v>
      </c>
      <c r="K8" s="163" t="s">
        <v>446</v>
      </c>
      <c r="L8" s="336" t="s">
        <v>471</v>
      </c>
      <c r="N8" s="159" t="s">
        <v>469</v>
      </c>
      <c r="O8" s="160" t="s">
        <v>446</v>
      </c>
      <c r="P8" s="336" t="s">
        <v>471</v>
      </c>
      <c r="Q8" s="161"/>
      <c r="R8" s="159" t="s">
        <v>469</v>
      </c>
      <c r="S8" s="160" t="s">
        <v>446</v>
      </c>
      <c r="T8" s="336" t="s">
        <v>471</v>
      </c>
      <c r="U8" s="161"/>
      <c r="V8" s="159" t="s">
        <v>469</v>
      </c>
      <c r="W8" s="160" t="s">
        <v>446</v>
      </c>
      <c r="X8" s="336" t="s">
        <v>471</v>
      </c>
    </row>
    <row r="9" spans="1:25" ht="15" customHeight="1">
      <c r="B9" s="963" t="s">
        <v>1077</v>
      </c>
      <c r="C9" s="912">
        <v>1598.72342</v>
      </c>
      <c r="D9" s="912">
        <v>720.07140000000004</v>
      </c>
      <c r="E9" s="964"/>
      <c r="F9" s="965" t="s">
        <v>1078</v>
      </c>
      <c r="G9" s="912">
        <v>651.76463999999999</v>
      </c>
      <c r="H9" s="912">
        <v>170.10522</v>
      </c>
      <c r="I9" s="973"/>
      <c r="J9" s="963" t="s">
        <v>1079</v>
      </c>
      <c r="K9" s="912">
        <v>269.71767999999997</v>
      </c>
      <c r="L9" s="912">
        <v>766.20269999999994</v>
      </c>
      <c r="M9" s="973"/>
      <c r="N9" s="963" t="s">
        <v>1080</v>
      </c>
      <c r="O9" s="912">
        <v>368.00852000000003</v>
      </c>
      <c r="P9" s="912">
        <v>414.89974000000001</v>
      </c>
      <c r="Q9" s="973"/>
      <c r="R9" s="963" t="s">
        <v>1081</v>
      </c>
      <c r="S9" s="912">
        <v>1073.21949</v>
      </c>
      <c r="T9" s="912">
        <v>-417.79995000000002</v>
      </c>
      <c r="U9" s="973"/>
      <c r="V9" s="963" t="s">
        <v>1082</v>
      </c>
      <c r="W9" s="912">
        <v>763.26193999999998</v>
      </c>
      <c r="X9" s="931">
        <v>-311.50448999999998</v>
      </c>
      <c r="Y9" s="331"/>
    </row>
    <row r="10" spans="1:25" ht="15" customHeight="1">
      <c r="B10" s="241" t="s">
        <v>1083</v>
      </c>
      <c r="C10" s="232">
        <v>1483.32582</v>
      </c>
      <c r="D10" s="232">
        <v>77.791070000000005</v>
      </c>
      <c r="E10" s="964"/>
      <c r="F10" s="241" t="s">
        <v>1084</v>
      </c>
      <c r="G10" s="232">
        <v>585.10729000000003</v>
      </c>
      <c r="H10" s="232">
        <v>446.27573999999998</v>
      </c>
      <c r="I10" s="973"/>
      <c r="J10" s="241" t="s">
        <v>1085</v>
      </c>
      <c r="K10" s="232">
        <v>534.17454000000009</v>
      </c>
      <c r="L10" s="232">
        <v>206.69134</v>
      </c>
      <c r="M10" s="973"/>
      <c r="N10" s="241" t="s">
        <v>1086</v>
      </c>
      <c r="O10" s="232">
        <v>341.92876000000001</v>
      </c>
      <c r="P10" s="232">
        <v>196.46231</v>
      </c>
      <c r="Q10" s="973"/>
      <c r="R10" s="241" t="s">
        <v>1087</v>
      </c>
      <c r="S10" s="232">
        <v>1243.83323</v>
      </c>
      <c r="T10" s="232">
        <v>1574.00711</v>
      </c>
      <c r="U10" s="973"/>
      <c r="V10" s="241" t="s">
        <v>1088</v>
      </c>
      <c r="W10" s="232">
        <v>905.91913</v>
      </c>
      <c r="X10" s="232">
        <v>55.092570000000002</v>
      </c>
      <c r="Y10" s="661"/>
    </row>
    <row r="11" spans="1:25" ht="15" customHeight="1">
      <c r="B11" s="241" t="s">
        <v>1089</v>
      </c>
      <c r="C11" s="232">
        <v>1224.38634</v>
      </c>
      <c r="D11" s="232">
        <v>-230.35248999999999</v>
      </c>
      <c r="E11" s="964"/>
      <c r="F11" s="241" t="s">
        <v>1090</v>
      </c>
      <c r="G11" s="232">
        <v>598.43985999999995</v>
      </c>
      <c r="H11" s="232">
        <v>734.30592000000001</v>
      </c>
      <c r="I11" s="973"/>
      <c r="J11" s="241" t="s">
        <v>1091</v>
      </c>
      <c r="K11" s="232">
        <v>576.99218000000008</v>
      </c>
      <c r="L11" s="232">
        <v>-170.6439</v>
      </c>
      <c r="M11" s="973"/>
      <c r="N11" s="241" t="s">
        <v>1092</v>
      </c>
      <c r="O11" s="232">
        <v>424.49521999999996</v>
      </c>
      <c r="P11" s="232">
        <v>-68.274460000000005</v>
      </c>
      <c r="Q11" s="973"/>
      <c r="R11" s="241" t="s">
        <v>1093</v>
      </c>
      <c r="S11" s="232">
        <v>740.00881000000004</v>
      </c>
      <c r="T11" s="232">
        <v>204.34954000000002</v>
      </c>
      <c r="U11" s="973"/>
      <c r="V11" s="241" t="s">
        <v>1094</v>
      </c>
      <c r="W11" s="232">
        <v>934.2956999999999</v>
      </c>
      <c r="X11" s="232">
        <v>36.33867</v>
      </c>
      <c r="Y11" s="661"/>
    </row>
    <row r="12" spans="1:25" ht="15" customHeight="1">
      <c r="B12" s="241" t="s">
        <v>1095</v>
      </c>
      <c r="C12" s="232">
        <v>1272.24774</v>
      </c>
      <c r="D12" s="232">
        <v>1143.8241200000002</v>
      </c>
      <c r="E12" s="964"/>
      <c r="F12" s="241" t="s">
        <v>1096</v>
      </c>
      <c r="G12" s="232">
        <v>411.73833000000002</v>
      </c>
      <c r="H12" s="232">
        <v>-383.37506999999999</v>
      </c>
      <c r="I12" s="973"/>
      <c r="J12" s="241" t="s">
        <v>1097</v>
      </c>
      <c r="K12" s="232">
        <v>763.41786000000002</v>
      </c>
      <c r="L12" s="232">
        <v>309.57122999999996</v>
      </c>
      <c r="M12" s="973"/>
      <c r="N12" s="241" t="s">
        <v>1098</v>
      </c>
      <c r="O12" s="232">
        <v>296.25871000000001</v>
      </c>
      <c r="P12" s="232">
        <v>177.18055999999999</v>
      </c>
      <c r="Q12" s="973"/>
      <c r="R12" s="241" t="s">
        <v>1099</v>
      </c>
      <c r="S12" s="232">
        <v>624.68335000000002</v>
      </c>
      <c r="T12" s="232">
        <v>-602.48072999999999</v>
      </c>
      <c r="U12" s="973"/>
      <c r="V12" s="241" t="s">
        <v>1100</v>
      </c>
      <c r="W12" s="232">
        <v>966.17084999999997</v>
      </c>
      <c r="X12" s="232">
        <v>140.03810999999999</v>
      </c>
      <c r="Y12" s="661"/>
    </row>
    <row r="13" spans="1:25" ht="15" customHeight="1">
      <c r="B13" s="241" t="s">
        <v>1101</v>
      </c>
      <c r="C13" s="232">
        <v>1216.94433</v>
      </c>
      <c r="D13" s="232">
        <v>-160.09245000000001</v>
      </c>
      <c r="E13" s="964"/>
      <c r="F13" s="241" t="s">
        <v>1102</v>
      </c>
      <c r="G13" s="232">
        <v>536.11171999999999</v>
      </c>
      <c r="H13" s="232">
        <v>701.03495999999996</v>
      </c>
      <c r="I13" s="973"/>
      <c r="J13" s="241" t="s">
        <v>1103</v>
      </c>
      <c r="K13" s="232">
        <v>749.50346000000002</v>
      </c>
      <c r="L13" s="232">
        <v>-455.91674999999998</v>
      </c>
      <c r="M13" s="973"/>
      <c r="N13" s="241" t="s">
        <v>1104</v>
      </c>
      <c r="O13" s="232">
        <v>457.28336999999999</v>
      </c>
      <c r="P13" s="232">
        <v>-47.064550000000004</v>
      </c>
      <c r="Q13" s="973"/>
      <c r="R13" s="241" t="s">
        <v>1105</v>
      </c>
      <c r="S13" s="232">
        <v>609.85527999999999</v>
      </c>
      <c r="T13" s="232">
        <v>-1348.0326399999999</v>
      </c>
      <c r="U13" s="973" t="s">
        <v>712</v>
      </c>
      <c r="V13" s="241" t="s">
        <v>1106</v>
      </c>
      <c r="W13" s="232">
        <v>948.58258000000001</v>
      </c>
      <c r="X13" s="232">
        <v>506.38921000000005</v>
      </c>
      <c r="Y13" s="661"/>
    </row>
    <row r="14" spans="1:25" ht="15" customHeight="1">
      <c r="B14" s="241" t="s">
        <v>1107</v>
      </c>
      <c r="C14" s="232">
        <v>1198.7648000000002</v>
      </c>
      <c r="D14" s="232">
        <v>562.15566999999999</v>
      </c>
      <c r="E14" s="967"/>
      <c r="F14" s="241" t="s">
        <v>1108</v>
      </c>
      <c r="G14" s="232">
        <v>547.2201</v>
      </c>
      <c r="H14" s="232">
        <v>33.803290000000004</v>
      </c>
      <c r="I14" s="973"/>
      <c r="J14" s="241" t="s">
        <v>1109</v>
      </c>
      <c r="K14" s="232">
        <v>735.1240600000001</v>
      </c>
      <c r="L14" s="232">
        <v>117.94363</v>
      </c>
      <c r="M14" s="973"/>
      <c r="N14" s="241" t="s">
        <v>1110</v>
      </c>
      <c r="O14" s="232">
        <v>348.09174000000002</v>
      </c>
      <c r="P14" s="232">
        <v>-88.054360000000003</v>
      </c>
      <c r="Q14" s="973"/>
      <c r="R14" s="241" t="s">
        <v>1111</v>
      </c>
      <c r="S14" s="232">
        <v>695.65647999999999</v>
      </c>
      <c r="T14" s="232">
        <v>4651.5550499999999</v>
      </c>
      <c r="U14" s="973"/>
      <c r="V14" s="241" t="s">
        <v>1112</v>
      </c>
      <c r="W14" s="232">
        <v>891.84728000000007</v>
      </c>
      <c r="X14" s="232">
        <v>156.89510000000001</v>
      </c>
      <c r="Y14" s="331"/>
    </row>
    <row r="15" spans="1:25" ht="15" customHeight="1">
      <c r="B15" s="241" t="s">
        <v>1113</v>
      </c>
      <c r="C15" s="232">
        <v>1188.2745600000001</v>
      </c>
      <c r="D15" s="232">
        <v>799.5690699999999</v>
      </c>
      <c r="E15" s="127"/>
      <c r="F15" s="241" t="s">
        <v>1114</v>
      </c>
      <c r="G15" s="232">
        <v>476.10453999999999</v>
      </c>
      <c r="H15" s="232">
        <v>149.65456</v>
      </c>
      <c r="I15" s="973"/>
      <c r="J15" s="241" t="s">
        <v>1115</v>
      </c>
      <c r="K15" s="232">
        <v>737.84556999999995</v>
      </c>
      <c r="L15" s="232">
        <v>517.88836000000003</v>
      </c>
      <c r="M15" s="973"/>
      <c r="N15" s="241" t="s">
        <v>1116</v>
      </c>
      <c r="O15" s="232">
        <v>408.73821999999996</v>
      </c>
      <c r="P15" s="232">
        <v>259.66829000000001</v>
      </c>
      <c r="Q15" s="973"/>
      <c r="R15" s="241" t="s">
        <v>1117</v>
      </c>
      <c r="S15" s="232">
        <v>861.14436999999998</v>
      </c>
      <c r="T15" s="232">
        <v>-1088.3924099999999</v>
      </c>
      <c r="U15" s="973" t="s">
        <v>713</v>
      </c>
      <c r="V15" s="241" t="s">
        <v>1118</v>
      </c>
      <c r="W15" s="232">
        <v>874.0849300000001</v>
      </c>
      <c r="X15" s="232">
        <v>-322.16439000000003</v>
      </c>
      <c r="Y15" s="661"/>
    </row>
    <row r="16" spans="1:25" ht="15" customHeight="1">
      <c r="B16" s="241" t="s">
        <v>1119</v>
      </c>
      <c r="C16" s="232">
        <v>1126.2026000000001</v>
      </c>
      <c r="D16" s="232">
        <v>566.18574999999998</v>
      </c>
      <c r="E16" s="127"/>
      <c r="F16" s="241" t="s">
        <v>1120</v>
      </c>
      <c r="G16" s="232">
        <v>477.67430999999999</v>
      </c>
      <c r="H16" s="232">
        <v>-141.97788</v>
      </c>
      <c r="I16" s="973"/>
      <c r="J16" s="241" t="s">
        <v>1121</v>
      </c>
      <c r="K16" s="232">
        <v>747.44858999999997</v>
      </c>
      <c r="L16" s="232">
        <v>314.70661999999999</v>
      </c>
      <c r="M16" s="973"/>
      <c r="N16" s="241" t="s">
        <v>1122</v>
      </c>
      <c r="O16" s="232">
        <v>403.38668999999999</v>
      </c>
      <c r="P16" s="232">
        <v>251.59870999999998</v>
      </c>
      <c r="Q16" s="973"/>
      <c r="R16" s="241" t="s">
        <v>1123</v>
      </c>
      <c r="S16" s="232">
        <v>821.31196</v>
      </c>
      <c r="T16" s="232">
        <v>-47.375809999999994</v>
      </c>
      <c r="U16" s="973"/>
      <c r="V16" s="241" t="s">
        <v>1124</v>
      </c>
      <c r="W16" s="232">
        <v>839.72041000000002</v>
      </c>
      <c r="X16" s="232">
        <v>256.78471999999999</v>
      </c>
      <c r="Y16" s="661"/>
    </row>
    <row r="17" spans="2:25" ht="15" customHeight="1">
      <c r="B17" s="241" t="s">
        <v>1125</v>
      </c>
      <c r="C17" s="232">
        <v>1048.1953599999999</v>
      </c>
      <c r="D17" s="232">
        <v>329.65555999999998</v>
      </c>
      <c r="E17" s="127"/>
      <c r="F17" s="241" t="s">
        <v>1126</v>
      </c>
      <c r="G17" s="232">
        <v>545.74851999999998</v>
      </c>
      <c r="H17" s="232">
        <v>117.12351</v>
      </c>
      <c r="I17" s="973"/>
      <c r="J17" s="241" t="s">
        <v>1127</v>
      </c>
      <c r="K17" s="232">
        <v>738.01616999999999</v>
      </c>
      <c r="L17" s="232" t="s">
        <v>930</v>
      </c>
      <c r="M17" s="973" t="s">
        <v>157</v>
      </c>
      <c r="N17" s="241" t="s">
        <v>1128</v>
      </c>
      <c r="O17" s="232">
        <v>351.65153000000004</v>
      </c>
      <c r="P17" s="232">
        <v>155.27742999999998</v>
      </c>
      <c r="Q17" s="973"/>
      <c r="R17" s="241" t="s">
        <v>1129</v>
      </c>
      <c r="S17" s="232">
        <v>806.64349000000004</v>
      </c>
      <c r="T17" s="232">
        <v>1015.47401</v>
      </c>
      <c r="U17" s="973"/>
      <c r="V17" s="241" t="s">
        <v>1130</v>
      </c>
      <c r="W17" s="232">
        <v>801.54674</v>
      </c>
      <c r="X17" s="232">
        <v>-145.95808</v>
      </c>
      <c r="Y17" s="661"/>
    </row>
    <row r="18" spans="2:25" ht="15" customHeight="1">
      <c r="B18" s="241" t="s">
        <v>1131</v>
      </c>
      <c r="C18" s="232">
        <v>936.29121999999995</v>
      </c>
      <c r="D18" s="232">
        <v>-498.70170000000002</v>
      </c>
      <c r="E18" s="127"/>
      <c r="F18" s="241" t="s">
        <v>1132</v>
      </c>
      <c r="G18" s="232">
        <v>441.84426000000002</v>
      </c>
      <c r="H18" s="232">
        <v>2481.1583999999998</v>
      </c>
      <c r="I18" s="973"/>
      <c r="J18" s="241" t="s">
        <v>1133</v>
      </c>
      <c r="K18" s="232">
        <v>718.24345999999991</v>
      </c>
      <c r="L18" s="232" t="s">
        <v>930</v>
      </c>
      <c r="M18" s="973" t="s">
        <v>158</v>
      </c>
      <c r="N18" s="241" t="s">
        <v>1134</v>
      </c>
      <c r="O18" s="232">
        <v>477.29826000000003</v>
      </c>
      <c r="P18" s="232">
        <v>38.46611</v>
      </c>
      <c r="Q18" s="973"/>
      <c r="R18" s="241" t="s">
        <v>1135</v>
      </c>
      <c r="S18" s="232">
        <v>757.03198999999995</v>
      </c>
      <c r="T18" s="232">
        <v>612.76508000000001</v>
      </c>
      <c r="U18" s="973"/>
      <c r="V18" s="241" t="s">
        <v>1136</v>
      </c>
      <c r="W18" s="232">
        <v>793.54306000000008</v>
      </c>
      <c r="X18" s="232">
        <v>-220.22167999999999</v>
      </c>
      <c r="Y18" s="661"/>
    </row>
    <row r="19" spans="2:25" ht="15" customHeight="1">
      <c r="B19" s="241" t="s">
        <v>1137</v>
      </c>
      <c r="C19" s="232">
        <v>881.52512000000002</v>
      </c>
      <c r="D19" s="232">
        <v>116.56702</v>
      </c>
      <c r="E19" s="127"/>
      <c r="F19" s="241" t="s">
        <v>1138</v>
      </c>
      <c r="G19" s="232">
        <v>432.69478999999995</v>
      </c>
      <c r="H19" s="232">
        <v>-109.33033999999999</v>
      </c>
      <c r="I19" s="973"/>
      <c r="J19" s="241" t="s">
        <v>1139</v>
      </c>
      <c r="K19" s="232">
        <v>698.73185999999998</v>
      </c>
      <c r="L19" s="232">
        <v>-22.103750000000002</v>
      </c>
      <c r="M19" s="973"/>
      <c r="N19" s="241" t="s">
        <v>1140</v>
      </c>
      <c r="O19" s="232">
        <v>482.56207000000001</v>
      </c>
      <c r="P19" s="232">
        <v>81.435280000000006</v>
      </c>
      <c r="Q19" s="973"/>
      <c r="R19" s="241" t="s">
        <v>1141</v>
      </c>
      <c r="S19" s="232">
        <v>761.39702</v>
      </c>
      <c r="T19" s="232">
        <v>717.91590000000008</v>
      </c>
      <c r="U19" s="973"/>
      <c r="V19" s="241" t="s">
        <v>1142</v>
      </c>
      <c r="W19" s="232">
        <v>1043.1901</v>
      </c>
      <c r="X19" s="232">
        <v>229.05951000000002</v>
      </c>
      <c r="Y19" s="331"/>
    </row>
    <row r="20" spans="2:25" ht="15" customHeight="1">
      <c r="B20" s="241" t="s">
        <v>1143</v>
      </c>
      <c r="C20" s="232">
        <v>912.60397</v>
      </c>
      <c r="D20" s="232">
        <v>-430.22515999999996</v>
      </c>
      <c r="E20" s="969"/>
      <c r="F20" s="241" t="s">
        <v>1144</v>
      </c>
      <c r="G20" s="232">
        <v>418.71252000000004</v>
      </c>
      <c r="H20" s="232">
        <v>-313.18071999999995</v>
      </c>
      <c r="I20" s="973"/>
      <c r="J20" s="241" t="s">
        <v>1145</v>
      </c>
      <c r="K20" s="232">
        <v>625.89231999999993</v>
      </c>
      <c r="L20" s="232">
        <v>293.54813000000001</v>
      </c>
      <c r="M20" s="973"/>
      <c r="N20" s="241" t="s">
        <v>1146</v>
      </c>
      <c r="O20" s="232">
        <v>593.82434999999998</v>
      </c>
      <c r="P20" s="232">
        <v>163.73576</v>
      </c>
      <c r="Q20" s="973"/>
      <c r="R20" s="241" t="s">
        <v>1147</v>
      </c>
      <c r="S20" s="232">
        <v>908.70551</v>
      </c>
      <c r="T20" s="232">
        <v>-101.17537</v>
      </c>
      <c r="U20" s="973"/>
      <c r="V20" s="241" t="s">
        <v>1148</v>
      </c>
      <c r="W20" s="232">
        <v>962.33093999999994</v>
      </c>
      <c r="X20" s="232">
        <v>-285.19211000000001</v>
      </c>
      <c r="Y20" s="661"/>
    </row>
    <row r="21" spans="2:25" ht="15" customHeight="1">
      <c r="B21" s="241" t="s">
        <v>1149</v>
      </c>
      <c r="C21" s="232">
        <v>922.29584999999997</v>
      </c>
      <c r="D21" s="232">
        <v>-241.49063000000001</v>
      </c>
      <c r="E21" s="127"/>
      <c r="F21" s="241" t="s">
        <v>1150</v>
      </c>
      <c r="G21" s="232">
        <v>414.02929</v>
      </c>
      <c r="H21" s="232">
        <v>-14.69097</v>
      </c>
      <c r="I21" s="973"/>
      <c r="J21" s="241" t="s">
        <v>1151</v>
      </c>
      <c r="K21" s="232">
        <v>475.17467999999997</v>
      </c>
      <c r="L21" s="232">
        <v>242.61420999999999</v>
      </c>
      <c r="M21" s="973"/>
      <c r="N21" s="241" t="s">
        <v>1152</v>
      </c>
      <c r="O21" s="232">
        <v>501.27940000000001</v>
      </c>
      <c r="P21" s="232">
        <v>-238.80343999999999</v>
      </c>
      <c r="Q21" s="973"/>
      <c r="R21" s="241" t="s">
        <v>1153</v>
      </c>
      <c r="S21" s="232">
        <v>872.17955000000006</v>
      </c>
      <c r="T21" s="232">
        <v>-165.28932999999998</v>
      </c>
      <c r="U21" s="973"/>
      <c r="V21" s="241" t="s">
        <v>1154</v>
      </c>
      <c r="W21" s="232">
        <v>964.40893000000005</v>
      </c>
      <c r="X21" s="232">
        <v>-434.11529999999999</v>
      </c>
      <c r="Y21" s="661"/>
    </row>
    <row r="22" spans="2:25" ht="15" customHeight="1">
      <c r="B22" s="241" t="s">
        <v>1155</v>
      </c>
      <c r="C22" s="232">
        <v>968.38490000000002</v>
      </c>
      <c r="D22" s="232">
        <v>-473.08445</v>
      </c>
      <c r="E22" s="127"/>
      <c r="F22" s="241" t="s">
        <v>1156</v>
      </c>
      <c r="G22" s="232">
        <v>390.68705999999997</v>
      </c>
      <c r="H22" s="232">
        <v>422.05121999999994</v>
      </c>
      <c r="I22" s="973"/>
      <c r="J22" s="241" t="s">
        <v>1157</v>
      </c>
      <c r="K22" s="232">
        <v>504.81582000000003</v>
      </c>
      <c r="L22" s="232">
        <v>612.68506000000002</v>
      </c>
      <c r="M22" s="973"/>
      <c r="N22" s="241" t="s">
        <v>1158</v>
      </c>
      <c r="O22" s="232">
        <v>721.12374999999997</v>
      </c>
      <c r="P22" s="232">
        <v>416.79553999999996</v>
      </c>
      <c r="Q22" s="973"/>
      <c r="R22" s="241" t="s">
        <v>1159</v>
      </c>
      <c r="S22" s="232">
        <v>913.09603000000004</v>
      </c>
      <c r="T22" s="232">
        <v>46.833570000000002</v>
      </c>
      <c r="U22" s="973"/>
      <c r="V22" s="241" t="s">
        <v>1160</v>
      </c>
      <c r="W22" s="232">
        <v>1034.8931</v>
      </c>
      <c r="X22" s="232">
        <v>-449.64609000000002</v>
      </c>
      <c r="Y22" s="661"/>
    </row>
    <row r="23" spans="2:25" ht="15" customHeight="1">
      <c r="B23" s="241" t="s">
        <v>1161</v>
      </c>
      <c r="C23" s="232">
        <v>958.71368999999993</v>
      </c>
      <c r="D23" s="232">
        <v>-415.81263000000001</v>
      </c>
      <c r="E23" s="127"/>
      <c r="F23" s="241" t="s">
        <v>1162</v>
      </c>
      <c r="G23" s="232">
        <v>378.42644999999999</v>
      </c>
      <c r="H23" s="205">
        <v>11.947649999999999</v>
      </c>
      <c r="I23" s="973"/>
      <c r="J23" s="241" t="s">
        <v>1163</v>
      </c>
      <c r="K23" s="232">
        <v>323.68847</v>
      </c>
      <c r="L23" s="232">
        <v>270.13240999999999</v>
      </c>
      <c r="M23" s="973"/>
      <c r="N23" s="241" t="s">
        <v>1164</v>
      </c>
      <c r="O23" s="232">
        <v>685.60135000000002</v>
      </c>
      <c r="P23" s="232">
        <v>-6.5652700000000008</v>
      </c>
      <c r="Q23" s="973"/>
      <c r="R23" s="241" t="s">
        <v>1165</v>
      </c>
      <c r="S23" s="232">
        <v>897.30984000000001</v>
      </c>
      <c r="T23" s="232">
        <v>-50.930279999999996</v>
      </c>
      <c r="U23" s="973"/>
      <c r="V23" s="241" t="s">
        <v>1166</v>
      </c>
      <c r="W23" s="232">
        <v>1066.7333500000002</v>
      </c>
      <c r="X23" s="232">
        <v>31.200509999999998</v>
      </c>
      <c r="Y23" s="661"/>
    </row>
    <row r="24" spans="2:25" ht="15" customHeight="1">
      <c r="B24" s="241" t="s">
        <v>1167</v>
      </c>
      <c r="C24" s="232">
        <v>957.07222999999999</v>
      </c>
      <c r="D24" s="232">
        <v>335.25069000000002</v>
      </c>
      <c r="E24" s="127"/>
      <c r="F24" s="241" t="s">
        <v>1168</v>
      </c>
      <c r="G24" s="232">
        <v>424.38946000000004</v>
      </c>
      <c r="H24" s="232">
        <v>-37.372709999999998</v>
      </c>
      <c r="I24" s="973"/>
      <c r="J24" s="241" t="s">
        <v>1169</v>
      </c>
      <c r="K24" s="232">
        <v>257.26942000000003</v>
      </c>
      <c r="L24" s="232">
        <v>-87.807479999999998</v>
      </c>
      <c r="M24" s="973"/>
      <c r="N24" s="241" t="s">
        <v>1170</v>
      </c>
      <c r="O24" s="232">
        <v>623.35681000000011</v>
      </c>
      <c r="P24" s="232">
        <v>-237.63978</v>
      </c>
      <c r="Q24" s="973"/>
      <c r="R24" s="241" t="s">
        <v>1171</v>
      </c>
      <c r="S24" s="232">
        <v>861.42137000000002</v>
      </c>
      <c r="T24" s="232">
        <v>132.31479000000002</v>
      </c>
      <c r="U24" s="973"/>
      <c r="V24" s="241" t="s">
        <v>1172</v>
      </c>
      <c r="W24" s="232">
        <v>987.56889000000001</v>
      </c>
      <c r="X24" s="232">
        <v>218.56846999999999</v>
      </c>
      <c r="Y24" s="661"/>
    </row>
    <row r="25" spans="2:25" ht="15" customHeight="1">
      <c r="B25" s="241" t="s">
        <v>1173</v>
      </c>
      <c r="C25" s="232">
        <v>937.22824000000003</v>
      </c>
      <c r="D25" s="232">
        <v>-214.04335999999998</v>
      </c>
      <c r="E25" s="127"/>
      <c r="F25" s="241" t="s">
        <v>1174</v>
      </c>
      <c r="G25" s="232">
        <v>454.32231999999999</v>
      </c>
      <c r="H25" s="232">
        <v>472.08992000000001</v>
      </c>
      <c r="I25" s="973"/>
      <c r="J25" s="241" t="s">
        <v>1175</v>
      </c>
      <c r="K25" s="232">
        <v>271.57782000000003</v>
      </c>
      <c r="L25" s="232">
        <v>133.12201999999999</v>
      </c>
      <c r="M25" s="973"/>
      <c r="N25" s="241" t="s">
        <v>1176</v>
      </c>
      <c r="O25" s="232">
        <v>608.24496999999997</v>
      </c>
      <c r="P25" s="232">
        <v>-252.26344</v>
      </c>
      <c r="Q25" s="973"/>
      <c r="R25" s="241" t="s">
        <v>1177</v>
      </c>
      <c r="S25" s="232">
        <v>855.3916999999999</v>
      </c>
      <c r="T25" s="232">
        <v>-54.434899999999999</v>
      </c>
      <c r="U25" s="973"/>
      <c r="V25" s="241" t="s">
        <v>1178</v>
      </c>
      <c r="W25" s="232">
        <v>1016.28328</v>
      </c>
      <c r="X25" s="232">
        <v>-346.42609000000004</v>
      </c>
      <c r="Y25" s="662"/>
    </row>
    <row r="26" spans="2:25" ht="15" customHeight="1">
      <c r="B26" s="241" t="s">
        <v>1179</v>
      </c>
      <c r="C26" s="232">
        <v>929.06110999999999</v>
      </c>
      <c r="D26" s="232">
        <v>498.12441999999999</v>
      </c>
      <c r="E26" s="127"/>
      <c r="F26" s="241" t="s">
        <v>1180</v>
      </c>
      <c r="G26" s="232">
        <v>487.30646000000002</v>
      </c>
      <c r="H26" s="232">
        <v>-7.1287600000000007</v>
      </c>
      <c r="I26" s="973"/>
      <c r="J26" s="241" t="s">
        <v>1181</v>
      </c>
      <c r="K26" s="232">
        <v>270.91935999999998</v>
      </c>
      <c r="L26" s="232">
        <v>-152.75629000000001</v>
      </c>
      <c r="M26" s="973"/>
      <c r="N26" s="241" t="s">
        <v>1182</v>
      </c>
      <c r="O26" s="232">
        <v>604.96283999999991</v>
      </c>
      <c r="P26" s="232">
        <v>37.447189999999999</v>
      </c>
      <c r="Q26" s="973"/>
      <c r="R26" s="241" t="s">
        <v>1183</v>
      </c>
      <c r="S26" s="232">
        <v>887.60312999999996</v>
      </c>
      <c r="T26" s="232">
        <v>308.37541999999996</v>
      </c>
      <c r="U26" s="973"/>
      <c r="V26" s="241" t="s">
        <v>1184</v>
      </c>
      <c r="W26" s="232">
        <v>957.88706000000002</v>
      </c>
      <c r="X26" s="232">
        <v>-102.68277999999999</v>
      </c>
      <c r="Y26" s="661"/>
    </row>
    <row r="27" spans="2:25" ht="15" customHeight="1">
      <c r="B27" s="241" t="s">
        <v>1185</v>
      </c>
      <c r="C27" s="232">
        <v>959.45375000000001</v>
      </c>
      <c r="D27" s="232">
        <v>-5.87005</v>
      </c>
      <c r="E27" s="127"/>
      <c r="F27" s="241" t="s">
        <v>1186</v>
      </c>
      <c r="G27" s="232">
        <v>478.93619000000001</v>
      </c>
      <c r="H27" s="232">
        <v>-51.292610000000003</v>
      </c>
      <c r="I27" s="973"/>
      <c r="J27" s="241" t="s">
        <v>1187</v>
      </c>
      <c r="K27" s="232">
        <v>270.31796999999995</v>
      </c>
      <c r="L27" s="232">
        <v>-95.22484</v>
      </c>
      <c r="M27" s="973"/>
      <c r="N27" s="241" t="s">
        <v>1188</v>
      </c>
      <c r="O27" s="232">
        <v>697.51255000000003</v>
      </c>
      <c r="P27" s="232">
        <v>149.91339000000002</v>
      </c>
      <c r="Q27" s="973"/>
      <c r="R27" s="241" t="s">
        <v>1189</v>
      </c>
      <c r="S27" s="232">
        <v>918.07778000000008</v>
      </c>
      <c r="T27" s="232">
        <v>397.64678000000004</v>
      </c>
      <c r="U27" s="973"/>
      <c r="V27" s="241" t="s">
        <v>1190</v>
      </c>
      <c r="W27" s="232">
        <v>955.40227000000004</v>
      </c>
      <c r="X27" s="232">
        <v>-433.61301000000003</v>
      </c>
      <c r="Y27" s="661"/>
    </row>
    <row r="28" spans="2:25" ht="15" customHeight="1">
      <c r="B28" s="241" t="s">
        <v>1191</v>
      </c>
      <c r="C28" s="232">
        <v>938.88454000000002</v>
      </c>
      <c r="D28" s="232">
        <v>-6.0830799999999998</v>
      </c>
      <c r="E28" s="127"/>
      <c r="F28" s="241" t="s">
        <v>1192</v>
      </c>
      <c r="G28" s="232">
        <v>512.21722</v>
      </c>
      <c r="H28" s="232">
        <v>669.77989000000002</v>
      </c>
      <c r="I28" s="973"/>
      <c r="J28" s="241" t="s">
        <v>1193</v>
      </c>
      <c r="K28" s="232">
        <v>296.70885999999996</v>
      </c>
      <c r="L28" s="232">
        <v>-447.84174999999999</v>
      </c>
      <c r="M28" s="973" t="s">
        <v>707</v>
      </c>
      <c r="N28" s="241" t="s">
        <v>1194</v>
      </c>
      <c r="O28" s="232">
        <v>523.97370999999998</v>
      </c>
      <c r="P28" s="232">
        <v>245.57820000000001</v>
      </c>
      <c r="Q28" s="973"/>
      <c r="R28" s="241" t="s">
        <v>1195</v>
      </c>
      <c r="S28" s="232">
        <v>914.8519</v>
      </c>
      <c r="T28" s="232">
        <v>-269.88028000000003</v>
      </c>
      <c r="U28" s="973"/>
      <c r="V28" s="241" t="s">
        <v>1196</v>
      </c>
      <c r="W28" s="232">
        <v>934.1458100000001</v>
      </c>
      <c r="X28" s="232">
        <v>834.85553000000004</v>
      </c>
      <c r="Y28" s="661"/>
    </row>
    <row r="29" spans="2:25" ht="15" customHeight="1">
      <c r="B29" s="241" t="s">
        <v>1197</v>
      </c>
      <c r="C29" s="232">
        <v>921.68655000000001</v>
      </c>
      <c r="D29" s="232">
        <v>-79.504460000000009</v>
      </c>
      <c r="E29" s="127"/>
      <c r="F29" s="241" t="s">
        <v>1198</v>
      </c>
      <c r="G29" s="232">
        <v>468.80816999999996</v>
      </c>
      <c r="H29" s="232">
        <v>98.167210000000011</v>
      </c>
      <c r="I29" s="973"/>
      <c r="J29" s="241" t="s">
        <v>1199</v>
      </c>
      <c r="K29" s="232">
        <v>317.53525999999999</v>
      </c>
      <c r="L29" s="232">
        <v>238.25462999999999</v>
      </c>
      <c r="M29" s="973"/>
      <c r="N29" s="241" t="s">
        <v>1200</v>
      </c>
      <c r="O29" s="232">
        <v>277.45871</v>
      </c>
      <c r="P29" s="232">
        <v>46.573010000000004</v>
      </c>
      <c r="Q29" s="973"/>
      <c r="R29" s="241" t="s">
        <v>1201</v>
      </c>
      <c r="S29" s="232">
        <v>783.09460000000001</v>
      </c>
      <c r="T29" s="232">
        <v>-442.72798999999998</v>
      </c>
      <c r="U29" s="973"/>
      <c r="V29" s="241" t="s">
        <v>1202</v>
      </c>
      <c r="W29" s="232">
        <v>1085.2030300000001</v>
      </c>
      <c r="X29" s="232">
        <v>229.38958</v>
      </c>
      <c r="Y29" s="661"/>
    </row>
    <row r="30" spans="2:25" ht="15" customHeight="1">
      <c r="B30" s="241" t="s">
        <v>1203</v>
      </c>
      <c r="C30" s="232">
        <v>898.59269999999992</v>
      </c>
      <c r="D30" s="232">
        <v>-264.50171999999998</v>
      </c>
      <c r="E30" s="127"/>
      <c r="F30" s="241" t="s">
        <v>1204</v>
      </c>
      <c r="G30" s="232">
        <v>468.96095000000003</v>
      </c>
      <c r="H30" s="232">
        <v>602.44407999999999</v>
      </c>
      <c r="I30" s="973"/>
      <c r="J30" s="241" t="s">
        <v>1205</v>
      </c>
      <c r="K30" s="232">
        <v>341.26615999999996</v>
      </c>
      <c r="L30" s="232">
        <v>-91.081369999999993</v>
      </c>
      <c r="M30" s="973"/>
      <c r="N30" s="241" t="s">
        <v>1206</v>
      </c>
      <c r="O30" s="232">
        <v>371.33143999999999</v>
      </c>
      <c r="P30" s="232">
        <v>228.73564999999999</v>
      </c>
      <c r="Q30" s="973"/>
      <c r="R30" s="241" t="s">
        <v>1207</v>
      </c>
      <c r="S30" s="232">
        <v>770.07899999999995</v>
      </c>
      <c r="T30" s="232">
        <v>36.992609999999999</v>
      </c>
      <c r="U30" s="973"/>
      <c r="V30" s="241" t="s">
        <v>1208</v>
      </c>
      <c r="W30" s="232">
        <v>961.16567000000009</v>
      </c>
      <c r="X30" s="232">
        <v>419.46368999999999</v>
      </c>
      <c r="Y30" s="661"/>
    </row>
    <row r="31" spans="2:25" ht="15" customHeight="1">
      <c r="B31" s="241" t="s">
        <v>1209</v>
      </c>
      <c r="C31" s="232">
        <v>912.55826999999999</v>
      </c>
      <c r="D31" s="232">
        <v>-705.81101999999998</v>
      </c>
      <c r="E31" s="127"/>
      <c r="F31" s="241" t="s">
        <v>1210</v>
      </c>
      <c r="G31" s="232">
        <v>465.38135999999997</v>
      </c>
      <c r="H31" s="232">
        <v>-460.72505000000001</v>
      </c>
      <c r="I31" s="973"/>
      <c r="J31" s="241" t="s">
        <v>1211</v>
      </c>
      <c r="K31" s="232">
        <v>339.82352000000003</v>
      </c>
      <c r="L31" s="232">
        <v>-50.455620000000003</v>
      </c>
      <c r="M31" s="973"/>
      <c r="N31" s="241" t="s">
        <v>1212</v>
      </c>
      <c r="O31" s="232">
        <v>443.26360999999997</v>
      </c>
      <c r="P31" s="232">
        <v>259.38119</v>
      </c>
      <c r="Q31" s="973"/>
      <c r="R31" s="241" t="s">
        <v>1213</v>
      </c>
      <c r="S31" s="232">
        <v>711.96235999999999</v>
      </c>
      <c r="T31" s="232">
        <v>-318.94200000000001</v>
      </c>
      <c r="U31" s="973"/>
      <c r="V31" s="241" t="s">
        <v>1214</v>
      </c>
      <c r="W31" s="232">
        <v>901.71262999999999</v>
      </c>
      <c r="X31" s="232">
        <v>82.696929999999995</v>
      </c>
      <c r="Y31" s="661"/>
    </row>
    <row r="32" spans="2:25" ht="15" customHeight="1">
      <c r="B32" s="241" t="s">
        <v>1215</v>
      </c>
      <c r="C32" s="232">
        <v>1016.2907700000001</v>
      </c>
      <c r="D32" s="232">
        <v>-743.43018000000006</v>
      </c>
      <c r="E32" s="127"/>
      <c r="F32" s="241" t="s">
        <v>1216</v>
      </c>
      <c r="G32" s="232">
        <v>506.52226000000002</v>
      </c>
      <c r="H32" s="232">
        <v>24.67266</v>
      </c>
      <c r="I32" s="973"/>
      <c r="J32" s="241" t="s">
        <v>1217</v>
      </c>
      <c r="K32" s="232">
        <v>296.28399000000002</v>
      </c>
      <c r="L32" s="232">
        <v>56.397580000000005</v>
      </c>
      <c r="M32" s="973"/>
      <c r="N32" s="241" t="s">
        <v>1218</v>
      </c>
      <c r="O32" s="232">
        <v>332.59678000000002</v>
      </c>
      <c r="P32" s="232">
        <v>-39.671109999999999</v>
      </c>
      <c r="Q32" s="973"/>
      <c r="R32" s="241" t="s">
        <v>1219</v>
      </c>
      <c r="S32" s="232">
        <v>827.03269999999998</v>
      </c>
      <c r="T32" s="232">
        <v>-890.87689</v>
      </c>
      <c r="U32" s="973" t="s">
        <v>714</v>
      </c>
      <c r="V32" s="241" t="s">
        <v>1220</v>
      </c>
      <c r="W32" s="232">
        <v>804.13616000000002</v>
      </c>
      <c r="X32" s="232">
        <v>-44.624929999999999</v>
      </c>
      <c r="Y32" s="661"/>
    </row>
    <row r="33" spans="2:25" ht="15" customHeight="1">
      <c r="B33" s="241" t="s">
        <v>1221</v>
      </c>
      <c r="C33" s="232">
        <v>1064.3044</v>
      </c>
      <c r="D33" s="232">
        <v>-531.03293999999994</v>
      </c>
      <c r="E33" s="969"/>
      <c r="F33" s="241" t="s">
        <v>1222</v>
      </c>
      <c r="G33" s="232">
        <v>539.83090000000004</v>
      </c>
      <c r="H33" s="232">
        <v>285.67971</v>
      </c>
      <c r="I33" s="973"/>
      <c r="J33" s="241" t="s">
        <v>1223</v>
      </c>
      <c r="K33" s="232">
        <v>319.81716</v>
      </c>
      <c r="L33" s="232">
        <v>-40.319480000000006</v>
      </c>
      <c r="M33" s="973"/>
      <c r="N33" s="241" t="s">
        <v>1224</v>
      </c>
      <c r="O33" s="232">
        <v>231.18055999999999</v>
      </c>
      <c r="P33" s="232">
        <v>131.12039999999999</v>
      </c>
      <c r="Q33" s="973"/>
      <c r="R33" s="241" t="s">
        <v>1225</v>
      </c>
      <c r="S33" s="232">
        <v>957.96875</v>
      </c>
      <c r="T33" s="232">
        <v>239.15374</v>
      </c>
      <c r="U33" s="973"/>
      <c r="V33" s="241" t="s">
        <v>1226</v>
      </c>
      <c r="W33" s="232">
        <v>815.92045999999993</v>
      </c>
      <c r="X33" s="232">
        <v>-158.34753000000001</v>
      </c>
      <c r="Y33" s="661"/>
    </row>
    <row r="34" spans="2:25" ht="15" customHeight="1">
      <c r="B34" s="241" t="s">
        <v>1227</v>
      </c>
      <c r="C34" s="232">
        <v>1051.2040500000001</v>
      </c>
      <c r="D34" s="232">
        <v>-417.14184999999998</v>
      </c>
      <c r="E34" s="969"/>
      <c r="F34" s="241" t="s">
        <v>1228</v>
      </c>
      <c r="G34" s="232">
        <v>541.47884999999997</v>
      </c>
      <c r="H34" s="232">
        <v>153.37610999999998</v>
      </c>
      <c r="I34" s="973"/>
      <c r="J34" s="241" t="s">
        <v>1229</v>
      </c>
      <c r="K34" s="232">
        <v>342.78047999999995</v>
      </c>
      <c r="L34" s="232">
        <v>-116.66104</v>
      </c>
      <c r="M34" s="973"/>
      <c r="N34" s="241" t="s">
        <v>1230</v>
      </c>
      <c r="O34" s="232">
        <v>226.85114000000002</v>
      </c>
      <c r="P34" s="232">
        <v>75.467570000000009</v>
      </c>
      <c r="Q34" s="973"/>
      <c r="R34" s="241" t="s">
        <v>1231</v>
      </c>
      <c r="S34" s="232">
        <v>1186.6614</v>
      </c>
      <c r="T34" s="232">
        <v>468.79012999999998</v>
      </c>
      <c r="U34" s="973"/>
      <c r="V34" s="241" t="s">
        <v>1232</v>
      </c>
      <c r="W34" s="232">
        <v>834.48428999999999</v>
      </c>
      <c r="X34" s="232">
        <v>-465.80154999999996</v>
      </c>
      <c r="Y34" s="661"/>
    </row>
    <row r="35" spans="2:25" ht="15" customHeight="1">
      <c r="B35" s="241" t="s">
        <v>1233</v>
      </c>
      <c r="C35" s="232">
        <v>1052.06583</v>
      </c>
      <c r="D35" s="232">
        <v>46.678449999999998</v>
      </c>
      <c r="E35" s="127"/>
      <c r="F35" s="241" t="s">
        <v>1234</v>
      </c>
      <c r="G35" s="232">
        <v>534.62222999999994</v>
      </c>
      <c r="H35" s="232">
        <v>418.89762000000002</v>
      </c>
      <c r="I35" s="973"/>
      <c r="J35" s="241" t="s">
        <v>1235</v>
      </c>
      <c r="K35" s="232">
        <v>405.04417999999998</v>
      </c>
      <c r="L35" s="232">
        <v>8.004760000000001</v>
      </c>
      <c r="M35" s="973"/>
      <c r="N35" s="241" t="s">
        <v>1236</v>
      </c>
      <c r="O35" s="232">
        <v>338.43367999999998</v>
      </c>
      <c r="P35" s="232">
        <v>187.26702</v>
      </c>
      <c r="Q35" s="973"/>
      <c r="R35" s="241" t="s">
        <v>1237</v>
      </c>
      <c r="S35" s="232">
        <v>923.94952999999998</v>
      </c>
      <c r="T35" s="232">
        <v>114.85695</v>
      </c>
      <c r="U35" s="973"/>
      <c r="V35" s="241" t="s">
        <v>1238</v>
      </c>
      <c r="W35" s="232">
        <v>878.34182999999996</v>
      </c>
      <c r="X35" s="232">
        <v>-48.007010000000001</v>
      </c>
      <c r="Y35" s="661"/>
    </row>
    <row r="36" spans="2:25" ht="15" customHeight="1">
      <c r="B36" s="241" t="s">
        <v>1239</v>
      </c>
      <c r="C36" s="232">
        <v>1112.5970199999999</v>
      </c>
      <c r="D36" s="232">
        <v>-333.35174999999998</v>
      </c>
      <c r="E36" s="969"/>
      <c r="F36" s="241" t="s">
        <v>1240</v>
      </c>
      <c r="G36" s="232">
        <v>421.61434000000003</v>
      </c>
      <c r="H36" s="232">
        <v>119.18461000000001</v>
      </c>
      <c r="I36" s="973"/>
      <c r="J36" s="241" t="s">
        <v>1241</v>
      </c>
      <c r="K36" s="232">
        <v>484.18306999999999</v>
      </c>
      <c r="L36" s="232">
        <v>1068.1303600000001</v>
      </c>
      <c r="M36" s="973"/>
      <c r="N36" s="241" t="s">
        <v>1242</v>
      </c>
      <c r="O36" s="232">
        <v>339.20954999999998</v>
      </c>
      <c r="P36" s="232">
        <v>106.0984</v>
      </c>
      <c r="Q36" s="973"/>
      <c r="R36" s="241" t="s">
        <v>1243</v>
      </c>
      <c r="S36" s="232">
        <v>840.60021999999992</v>
      </c>
      <c r="T36" s="232">
        <v>1128.1640600000001</v>
      </c>
      <c r="U36" s="973"/>
      <c r="V36" s="241" t="s">
        <v>1244</v>
      </c>
      <c r="W36" s="232">
        <v>795.96861000000001</v>
      </c>
      <c r="X36" s="232">
        <v>170.25873000000001</v>
      </c>
      <c r="Y36" s="661"/>
    </row>
    <row r="37" spans="2:25" ht="15" customHeight="1">
      <c r="B37" s="241" t="s">
        <v>1245</v>
      </c>
      <c r="C37" s="232">
        <v>1117.65832</v>
      </c>
      <c r="D37" s="232">
        <v>-171.86750000000001</v>
      </c>
      <c r="E37" s="127"/>
      <c r="F37" s="241" t="s">
        <v>1246</v>
      </c>
      <c r="G37" s="232">
        <v>260.34882999999996</v>
      </c>
      <c r="H37" s="232">
        <v>177.33720000000002</v>
      </c>
      <c r="I37" s="973"/>
      <c r="J37" s="241" t="s">
        <v>1247</v>
      </c>
      <c r="K37" s="232">
        <v>420.60310999999996</v>
      </c>
      <c r="L37" s="232">
        <v>229.66723000000002</v>
      </c>
      <c r="M37" s="973"/>
      <c r="N37" s="241" t="s">
        <v>1248</v>
      </c>
      <c r="O37" s="232">
        <v>335.36572999999999</v>
      </c>
      <c r="P37" s="232">
        <v>182.79253</v>
      </c>
      <c r="Q37" s="973"/>
      <c r="R37" s="241" t="s">
        <v>1249</v>
      </c>
      <c r="S37" s="232">
        <v>1320.9272900000001</v>
      </c>
      <c r="T37" s="232">
        <v>774.93965000000003</v>
      </c>
      <c r="U37" s="973"/>
      <c r="V37" s="241" t="s">
        <v>1250</v>
      </c>
      <c r="W37" s="232">
        <v>822.28805</v>
      </c>
      <c r="X37" s="232">
        <v>639.51810999999998</v>
      </c>
      <c r="Y37" s="331"/>
    </row>
    <row r="38" spans="2:25" ht="15" customHeight="1">
      <c r="B38" s="241" t="s">
        <v>1251</v>
      </c>
      <c r="C38" s="232">
        <v>1109.22975</v>
      </c>
      <c r="D38" s="232">
        <v>107.70884</v>
      </c>
      <c r="E38" s="127"/>
      <c r="F38" s="241" t="s">
        <v>1252</v>
      </c>
      <c r="G38" s="232">
        <v>378.88423999999998</v>
      </c>
      <c r="H38" s="232">
        <v>410.20140000000004</v>
      </c>
      <c r="I38" s="973"/>
      <c r="J38" s="241" t="s">
        <v>1253</v>
      </c>
      <c r="K38" s="232">
        <v>410.12121000000002</v>
      </c>
      <c r="L38" s="232">
        <v>-61.329540000000001</v>
      </c>
      <c r="M38" s="973"/>
      <c r="N38" s="241" t="s">
        <v>1254</v>
      </c>
      <c r="O38" s="232">
        <v>334.35614000000004</v>
      </c>
      <c r="P38" s="232">
        <v>-37.877650000000003</v>
      </c>
      <c r="Q38" s="973"/>
      <c r="R38" s="241" t="s">
        <v>1255</v>
      </c>
      <c r="S38" s="232">
        <v>770.4628100000001</v>
      </c>
      <c r="T38" s="232">
        <v>760.22226000000001</v>
      </c>
      <c r="U38" s="973"/>
      <c r="V38" s="241" t="s">
        <v>1256</v>
      </c>
      <c r="W38" s="232">
        <v>1009.84583</v>
      </c>
      <c r="X38" s="232">
        <v>-107.51841</v>
      </c>
      <c r="Y38" s="331"/>
    </row>
    <row r="39" spans="2:25" ht="15" customHeight="1">
      <c r="B39" s="241" t="s">
        <v>1257</v>
      </c>
      <c r="C39" s="232">
        <v>1081.9752900000001</v>
      </c>
      <c r="D39" s="232">
        <v>302.53490999999997</v>
      </c>
      <c r="E39" s="127"/>
      <c r="F39" s="241" t="s">
        <v>1258</v>
      </c>
      <c r="G39" s="232">
        <v>616.89472999999998</v>
      </c>
      <c r="H39" s="232">
        <v>-32.618690000000001</v>
      </c>
      <c r="I39" s="973"/>
      <c r="J39" s="241" t="s">
        <v>1259</v>
      </c>
      <c r="K39" s="232">
        <v>406.99723</v>
      </c>
      <c r="L39" s="232">
        <v>-107.15891999999999</v>
      </c>
      <c r="M39" s="973"/>
      <c r="N39" s="241" t="s">
        <v>1260</v>
      </c>
      <c r="O39" s="232">
        <v>335.74816999999996</v>
      </c>
      <c r="P39" s="232">
        <v>47.286529999999999</v>
      </c>
      <c r="Q39" s="973"/>
      <c r="R39" s="241" t="s">
        <v>1261</v>
      </c>
      <c r="S39" s="232">
        <v>646.64571000000001</v>
      </c>
      <c r="T39" s="232">
        <v>310.41053999999997</v>
      </c>
      <c r="U39" s="973"/>
      <c r="V39" s="241" t="s">
        <v>1262</v>
      </c>
      <c r="W39" s="232">
        <v>988.07242000000008</v>
      </c>
      <c r="X39" s="232">
        <v>-27.431529999999999</v>
      </c>
      <c r="Y39" s="660"/>
    </row>
    <row r="40" spans="2:25" ht="15" customHeight="1">
      <c r="B40" s="241" t="s">
        <v>1263</v>
      </c>
      <c r="C40" s="232">
        <v>1090.0856399999998</v>
      </c>
      <c r="D40" s="232">
        <v>-886.45339000000001</v>
      </c>
      <c r="E40" s="127"/>
      <c r="F40" s="241" t="s">
        <v>1264</v>
      </c>
      <c r="G40" s="232">
        <v>771.11897999999997</v>
      </c>
      <c r="H40" s="232">
        <v>-358.58724000000001</v>
      </c>
      <c r="I40" s="973"/>
      <c r="J40" s="241" t="s">
        <v>1265</v>
      </c>
      <c r="K40" s="232">
        <v>496.94126</v>
      </c>
      <c r="L40" s="232">
        <v>441.12284999999997</v>
      </c>
      <c r="M40" s="973"/>
      <c r="N40" s="241" t="s">
        <v>1266</v>
      </c>
      <c r="O40" s="232">
        <v>430.93565000000001</v>
      </c>
      <c r="P40" s="232">
        <v>202.95316</v>
      </c>
      <c r="Q40" s="973"/>
      <c r="R40" s="241" t="s">
        <v>1267</v>
      </c>
      <c r="S40" s="232">
        <v>678.89596999999992</v>
      </c>
      <c r="T40" s="232">
        <v>911.08838000000003</v>
      </c>
      <c r="U40" s="973"/>
      <c r="V40" s="241" t="s">
        <v>1268</v>
      </c>
      <c r="W40" s="232">
        <v>886.74348999999995</v>
      </c>
      <c r="X40" s="232">
        <v>172.86685999999997</v>
      </c>
      <c r="Y40" s="660"/>
    </row>
    <row r="41" spans="2:25" ht="15" customHeight="1">
      <c r="B41" s="241" t="s">
        <v>1269</v>
      </c>
      <c r="C41" s="232">
        <v>665.69750999999997</v>
      </c>
      <c r="D41" s="232">
        <v>-131.40514999999999</v>
      </c>
      <c r="E41" s="127"/>
      <c r="F41" s="241" t="s">
        <v>1270</v>
      </c>
      <c r="G41" s="232">
        <v>863.41663000000005</v>
      </c>
      <c r="H41" s="232">
        <v>-258.38727</v>
      </c>
      <c r="I41" s="973"/>
      <c r="J41" s="241" t="s">
        <v>1271</v>
      </c>
      <c r="K41" s="232">
        <v>370.41167999999999</v>
      </c>
      <c r="L41" s="232">
        <v>264.69123999999999</v>
      </c>
      <c r="M41" s="973"/>
      <c r="N41" s="241" t="s">
        <v>1272</v>
      </c>
      <c r="O41" s="232">
        <v>429.53487999999999</v>
      </c>
      <c r="P41" s="232">
        <v>-105.81684</v>
      </c>
      <c r="Q41" s="973"/>
      <c r="R41" s="241" t="s">
        <v>1273</v>
      </c>
      <c r="S41" s="232">
        <v>641.13641000000007</v>
      </c>
      <c r="T41" s="232">
        <v>335.05586999999997</v>
      </c>
      <c r="U41" s="973"/>
      <c r="V41" s="658" t="s">
        <v>1274</v>
      </c>
      <c r="W41" s="232">
        <v>725.63711999999998</v>
      </c>
      <c r="X41" s="232">
        <v>212.12626</v>
      </c>
      <c r="Y41" s="660"/>
    </row>
    <row r="42" spans="2:25" ht="15" customHeight="1">
      <c r="B42" s="241" t="s">
        <v>1275</v>
      </c>
      <c r="C42" s="232">
        <v>720.7136999999999</v>
      </c>
      <c r="D42" s="232">
        <v>269.70146</v>
      </c>
      <c r="E42" s="127"/>
      <c r="F42" s="241" t="s">
        <v>1276</v>
      </c>
      <c r="G42" s="232">
        <v>804.19078000000002</v>
      </c>
      <c r="H42" s="232">
        <v>-314.06205</v>
      </c>
      <c r="I42" s="973"/>
      <c r="J42" s="241" t="s">
        <v>1277</v>
      </c>
      <c r="K42" s="232">
        <v>287.0455</v>
      </c>
      <c r="L42" s="232">
        <v>225.78570000000002</v>
      </c>
      <c r="M42" s="973"/>
      <c r="N42" s="241" t="s">
        <v>1278</v>
      </c>
      <c r="O42" s="232">
        <v>442.95848000000001</v>
      </c>
      <c r="P42" s="232">
        <v>-273.58796999999998</v>
      </c>
      <c r="Q42" s="973"/>
      <c r="R42" s="241" t="s">
        <v>1279</v>
      </c>
      <c r="S42" s="232">
        <v>665.53728999999998</v>
      </c>
      <c r="T42" s="232">
        <v>161.51319000000001</v>
      </c>
      <c r="U42" s="973"/>
      <c r="V42" s="658">
        <v>0</v>
      </c>
      <c r="W42" s="208">
        <v>0</v>
      </c>
      <c r="X42" s="208">
        <v>0</v>
      </c>
      <c r="Y42" s="660"/>
    </row>
    <row r="43" spans="2:25" ht="15" customHeight="1">
      <c r="B43" s="241" t="s">
        <v>1280</v>
      </c>
      <c r="C43" s="232">
        <v>710.60113000000001</v>
      </c>
      <c r="D43" s="232">
        <v>509.40532999999999</v>
      </c>
      <c r="E43" s="127"/>
      <c r="F43" s="241" t="s">
        <v>1281</v>
      </c>
      <c r="G43" s="232">
        <v>799.32956000000001</v>
      </c>
      <c r="H43" s="232">
        <v>-388.91816999999998</v>
      </c>
      <c r="I43" s="973"/>
      <c r="J43" s="241" t="s">
        <v>1282</v>
      </c>
      <c r="K43" s="232">
        <v>290.83440000000002</v>
      </c>
      <c r="L43" s="232">
        <v>-35.861429999999999</v>
      </c>
      <c r="M43" s="973"/>
      <c r="N43" s="241" t="s">
        <v>1283</v>
      </c>
      <c r="O43" s="232">
        <v>557.11979000000008</v>
      </c>
      <c r="P43" s="232">
        <v>193.13489000000001</v>
      </c>
      <c r="Q43" s="973"/>
      <c r="R43" s="241" t="s">
        <v>1284</v>
      </c>
      <c r="S43" s="232">
        <v>796.77231999999992</v>
      </c>
      <c r="T43" s="232">
        <v>-595.40314000000001</v>
      </c>
      <c r="U43" s="973"/>
      <c r="V43" s="658">
        <v>0</v>
      </c>
      <c r="W43" s="208">
        <v>0</v>
      </c>
      <c r="X43" s="208">
        <v>0</v>
      </c>
      <c r="Y43" s="660"/>
    </row>
    <row r="44" spans="2:25" ht="15" customHeight="1">
      <c r="B44" s="241" t="s">
        <v>1285</v>
      </c>
      <c r="C44" s="232">
        <v>711.43534999999997</v>
      </c>
      <c r="D44" s="232">
        <v>-372.67889000000002</v>
      </c>
      <c r="E44" s="127"/>
      <c r="F44" s="241" t="s">
        <v>1286</v>
      </c>
      <c r="G44" s="232">
        <v>963.44845999999995</v>
      </c>
      <c r="H44" s="232">
        <v>365.25359000000003</v>
      </c>
      <c r="I44" s="973"/>
      <c r="J44" s="241" t="s">
        <v>1287</v>
      </c>
      <c r="K44" s="232">
        <v>295.73660999999998</v>
      </c>
      <c r="L44" s="232">
        <v>-95.66561999999999</v>
      </c>
      <c r="M44" s="973"/>
      <c r="N44" s="241" t="s">
        <v>1288</v>
      </c>
      <c r="O44" s="232">
        <v>589.90074000000004</v>
      </c>
      <c r="P44" s="232">
        <v>3512.8843700000002</v>
      </c>
      <c r="Q44" s="973"/>
      <c r="R44" s="241" t="s">
        <v>1289</v>
      </c>
      <c r="S44" s="232">
        <v>786.89855</v>
      </c>
      <c r="T44" s="205">
        <v>433.28778000000005</v>
      </c>
      <c r="U44" s="973"/>
      <c r="V44" s="658">
        <v>0</v>
      </c>
      <c r="W44" s="208">
        <v>0</v>
      </c>
      <c r="X44" s="208">
        <v>0</v>
      </c>
      <c r="Y44" s="170"/>
    </row>
    <row r="45" spans="2:25" ht="15" customHeight="1">
      <c r="B45" s="241" t="s">
        <v>1290</v>
      </c>
      <c r="C45" s="232">
        <v>736.97265000000004</v>
      </c>
      <c r="D45" s="232">
        <v>283.19981999999999</v>
      </c>
      <c r="E45" s="127"/>
      <c r="F45" s="241" t="s">
        <v>1291</v>
      </c>
      <c r="G45" s="232">
        <v>886.4425500000001</v>
      </c>
      <c r="H45" s="232">
        <v>375.46467999999999</v>
      </c>
      <c r="I45" s="973"/>
      <c r="J45" s="241" t="s">
        <v>1292</v>
      </c>
      <c r="K45" s="232">
        <v>300.6121</v>
      </c>
      <c r="L45" s="232">
        <v>15.009030000000001</v>
      </c>
      <c r="M45" s="973"/>
      <c r="N45" s="241" t="s">
        <v>1293</v>
      </c>
      <c r="O45" s="232">
        <v>607.25429000000008</v>
      </c>
      <c r="P45" s="232">
        <v>-16.03387</v>
      </c>
      <c r="Q45" s="973"/>
      <c r="R45" s="241" t="s">
        <v>1294</v>
      </c>
      <c r="S45" s="232">
        <v>771.27960999999993</v>
      </c>
      <c r="T45" s="232">
        <v>17.977029999999999</v>
      </c>
      <c r="U45" s="973"/>
      <c r="V45" s="658">
        <v>0</v>
      </c>
      <c r="W45" s="208">
        <v>0</v>
      </c>
      <c r="X45" s="208">
        <v>0</v>
      </c>
      <c r="Y45" s="170"/>
    </row>
    <row r="46" spans="2:25" ht="15" customHeight="1">
      <c r="B46" s="241" t="s">
        <v>1295</v>
      </c>
      <c r="C46" s="232">
        <v>731.73749999999995</v>
      </c>
      <c r="D46" s="232">
        <v>611.61694</v>
      </c>
      <c r="E46" s="127"/>
      <c r="F46" s="241" t="s">
        <v>1296</v>
      </c>
      <c r="G46" s="232">
        <v>698.45220999999992</v>
      </c>
      <c r="H46" s="232">
        <v>-9.3914599999999986</v>
      </c>
      <c r="I46" s="973"/>
      <c r="J46" s="241" t="s">
        <v>1297</v>
      </c>
      <c r="K46" s="232">
        <v>295.80010999999996</v>
      </c>
      <c r="L46" s="232">
        <v>-757.47486000000004</v>
      </c>
      <c r="M46" s="973" t="s">
        <v>708</v>
      </c>
      <c r="N46" s="241" t="s">
        <v>1298</v>
      </c>
      <c r="O46" s="232">
        <v>639.17201999999997</v>
      </c>
      <c r="P46" s="232">
        <v>-430.48250999999999</v>
      </c>
      <c r="Q46" s="973"/>
      <c r="R46" s="241" t="s">
        <v>1299</v>
      </c>
      <c r="S46" s="232">
        <v>771.15274999999997</v>
      </c>
      <c r="T46" s="232">
        <v>412.84969999999998</v>
      </c>
      <c r="U46" s="973"/>
      <c r="V46" s="658">
        <v>0</v>
      </c>
      <c r="W46" s="208">
        <v>0</v>
      </c>
      <c r="X46" s="208">
        <v>0</v>
      </c>
      <c r="Y46" s="170"/>
    </row>
    <row r="47" spans="2:25" ht="15" customHeight="1">
      <c r="B47" s="241" t="s">
        <v>1300</v>
      </c>
      <c r="C47" s="232">
        <v>648.11887999999999</v>
      </c>
      <c r="D47" s="232">
        <v>-347.83607000000001</v>
      </c>
      <c r="E47" s="127"/>
      <c r="F47" s="241" t="s">
        <v>1301</v>
      </c>
      <c r="G47" s="232">
        <v>526.00503000000003</v>
      </c>
      <c r="H47" s="232">
        <v>-41.614330000000002</v>
      </c>
      <c r="I47" s="973"/>
      <c r="J47" s="241" t="s">
        <v>1302</v>
      </c>
      <c r="K47" s="232">
        <v>285.72678999999999</v>
      </c>
      <c r="L47" s="232">
        <v>-459.91233</v>
      </c>
      <c r="M47" s="973" t="s">
        <v>709</v>
      </c>
      <c r="N47" s="241" t="s">
        <v>1303</v>
      </c>
      <c r="O47" s="232">
        <v>706.86494999999991</v>
      </c>
      <c r="P47" s="232">
        <v>-39.410080000000001</v>
      </c>
      <c r="Q47" s="973"/>
      <c r="R47" s="241" t="s">
        <v>1304</v>
      </c>
      <c r="S47" s="232">
        <v>1052.6091200000001</v>
      </c>
      <c r="T47" s="232">
        <v>-82.38655</v>
      </c>
      <c r="U47" s="973"/>
      <c r="V47" s="658">
        <v>0</v>
      </c>
      <c r="W47" s="208">
        <v>0</v>
      </c>
      <c r="X47" s="208">
        <v>0</v>
      </c>
      <c r="Y47" s="170"/>
    </row>
    <row r="48" spans="2:25" ht="15" customHeight="1">
      <c r="B48" s="241" t="s">
        <v>1305</v>
      </c>
      <c r="C48" s="232">
        <v>530.58298000000002</v>
      </c>
      <c r="D48" s="232">
        <v>-36.340669999999996</v>
      </c>
      <c r="E48" s="127"/>
      <c r="F48" s="241" t="s">
        <v>1306</v>
      </c>
      <c r="G48" s="232">
        <v>673.25630000000001</v>
      </c>
      <c r="H48" s="232">
        <v>-575.55201999999997</v>
      </c>
      <c r="I48" s="973"/>
      <c r="J48" s="241" t="s">
        <v>1307</v>
      </c>
      <c r="K48" s="232">
        <v>523.10081000000002</v>
      </c>
      <c r="L48" s="232">
        <v>-209.99802</v>
      </c>
      <c r="M48" s="973"/>
      <c r="N48" s="241" t="s">
        <v>1308</v>
      </c>
      <c r="O48" s="232">
        <v>653.40931999999998</v>
      </c>
      <c r="P48" s="232">
        <v>651.96033</v>
      </c>
      <c r="Q48" s="973"/>
      <c r="R48" s="241" t="s">
        <v>1309</v>
      </c>
      <c r="S48" s="232">
        <v>933.93928000000005</v>
      </c>
      <c r="T48" s="232">
        <v>119.26877</v>
      </c>
      <c r="U48" s="973"/>
      <c r="V48" s="658">
        <v>0</v>
      </c>
      <c r="W48" s="208">
        <v>0</v>
      </c>
      <c r="X48" s="208">
        <v>0</v>
      </c>
      <c r="Y48" s="170"/>
    </row>
    <row r="49" spans="2:25" ht="15" customHeight="1">
      <c r="B49" s="241" t="s">
        <v>1310</v>
      </c>
      <c r="C49" s="232">
        <v>523.24999000000003</v>
      </c>
      <c r="D49" s="232">
        <v>-72.879100000000008</v>
      </c>
      <c r="E49" s="127"/>
      <c r="F49" s="241" t="s">
        <v>1311</v>
      </c>
      <c r="G49" s="232">
        <v>800.09721000000002</v>
      </c>
      <c r="H49" s="232">
        <v>275.92556999999999</v>
      </c>
      <c r="I49" s="973"/>
      <c r="J49" s="241" t="s">
        <v>1312</v>
      </c>
      <c r="K49" s="232">
        <v>596.06693999999993</v>
      </c>
      <c r="L49" s="232">
        <v>2932.1375099999996</v>
      </c>
      <c r="M49" s="973"/>
      <c r="N49" s="241" t="s">
        <v>1313</v>
      </c>
      <c r="O49" s="232">
        <v>648.1830799999999</v>
      </c>
      <c r="P49" s="232">
        <v>-118.22794</v>
      </c>
      <c r="Q49" s="973"/>
      <c r="R49" s="241" t="s">
        <v>1314</v>
      </c>
      <c r="S49" s="232">
        <v>927.71219999999994</v>
      </c>
      <c r="T49" s="232">
        <v>890.22721999999999</v>
      </c>
      <c r="U49" s="973"/>
      <c r="V49" s="658">
        <v>0</v>
      </c>
      <c r="W49" s="208">
        <v>0</v>
      </c>
      <c r="X49" s="208">
        <v>0</v>
      </c>
      <c r="Y49" s="170"/>
    </row>
    <row r="50" spans="2:25" ht="15" customHeight="1">
      <c r="B50" s="241" t="s">
        <v>1315</v>
      </c>
      <c r="C50" s="232">
        <v>684.77313000000004</v>
      </c>
      <c r="D50" s="232">
        <v>-69.811390000000003</v>
      </c>
      <c r="E50" s="127"/>
      <c r="F50" s="241" t="s">
        <v>1316</v>
      </c>
      <c r="G50" s="232">
        <v>767.72503000000006</v>
      </c>
      <c r="H50" s="232">
        <v>-154.49643</v>
      </c>
      <c r="I50" s="973"/>
      <c r="J50" s="241" t="s">
        <v>1317</v>
      </c>
      <c r="K50" s="232">
        <v>477.10318000000001</v>
      </c>
      <c r="L50" s="232">
        <v>467.09848999999997</v>
      </c>
      <c r="M50" s="973"/>
      <c r="N50" s="241" t="s">
        <v>1318</v>
      </c>
      <c r="O50" s="232">
        <v>663.70155</v>
      </c>
      <c r="P50" s="232">
        <v>-4144.6399499999998</v>
      </c>
      <c r="Q50" s="973" t="s">
        <v>710</v>
      </c>
      <c r="R50" s="241" t="s">
        <v>1319</v>
      </c>
      <c r="S50" s="232">
        <v>887.27936999999997</v>
      </c>
      <c r="T50" s="232">
        <v>263.86715000000004</v>
      </c>
      <c r="U50" s="973"/>
      <c r="V50" s="658">
        <v>0</v>
      </c>
      <c r="W50" s="208">
        <v>0</v>
      </c>
      <c r="X50" s="208">
        <v>0</v>
      </c>
      <c r="Y50" s="170"/>
    </row>
    <row r="51" spans="2:25" ht="15" customHeight="1">
      <c r="B51" s="241" t="s">
        <v>1320</v>
      </c>
      <c r="C51" s="232">
        <v>682.68809999999996</v>
      </c>
      <c r="D51" s="232">
        <v>219.82835999999998</v>
      </c>
      <c r="E51" s="127"/>
      <c r="F51" s="241" t="s">
        <v>1321</v>
      </c>
      <c r="G51" s="232">
        <v>587.21537000000001</v>
      </c>
      <c r="H51" s="232">
        <v>0.41181000000000001</v>
      </c>
      <c r="I51" s="973"/>
      <c r="J51" s="241" t="s">
        <v>1322</v>
      </c>
      <c r="K51" s="232">
        <v>247.92770999999999</v>
      </c>
      <c r="L51" s="232">
        <v>25.593169999999997</v>
      </c>
      <c r="M51" s="973"/>
      <c r="N51" s="241" t="s">
        <v>1323</v>
      </c>
      <c r="O51" s="232">
        <v>668.19703000000004</v>
      </c>
      <c r="P51" s="232">
        <v>-1583.1518500000002</v>
      </c>
      <c r="Q51" s="973" t="s">
        <v>711</v>
      </c>
      <c r="R51" s="241" t="s">
        <v>1324</v>
      </c>
      <c r="S51" s="232">
        <v>895.63184000000001</v>
      </c>
      <c r="T51" s="232">
        <v>769.81043999999997</v>
      </c>
      <c r="U51" s="973"/>
      <c r="V51" s="658">
        <v>0</v>
      </c>
      <c r="W51" s="208">
        <v>0</v>
      </c>
      <c r="X51" s="208">
        <v>0</v>
      </c>
      <c r="Y51" s="170"/>
    </row>
    <row r="52" spans="2:25" ht="15" customHeight="1">
      <c r="B52" s="241" t="s">
        <v>1325</v>
      </c>
      <c r="C52" s="232">
        <v>664.49321999999995</v>
      </c>
      <c r="D52" s="232">
        <v>818.87698999999998</v>
      </c>
      <c r="E52" s="127"/>
      <c r="F52" s="241" t="s">
        <v>1326</v>
      </c>
      <c r="G52" s="232">
        <v>260.11806999999999</v>
      </c>
      <c r="H52" s="232">
        <v>-368.12666999999999</v>
      </c>
      <c r="I52" s="973" t="s">
        <v>156</v>
      </c>
      <c r="J52" s="241" t="s">
        <v>1327</v>
      </c>
      <c r="K52" s="232">
        <v>324.71464000000003</v>
      </c>
      <c r="L52" s="232">
        <v>183.66913</v>
      </c>
      <c r="M52" s="973"/>
      <c r="N52" s="241" t="s">
        <v>1328</v>
      </c>
      <c r="O52" s="232">
        <v>953.27206000000001</v>
      </c>
      <c r="P52" s="232">
        <v>1511.6544199999998</v>
      </c>
      <c r="Q52" s="973"/>
      <c r="R52" s="241" t="s">
        <v>1329</v>
      </c>
      <c r="S52" s="232">
        <v>846.25954000000002</v>
      </c>
      <c r="T52" s="232">
        <v>1388.0975700000001</v>
      </c>
      <c r="U52" s="973"/>
      <c r="V52" s="658">
        <v>0</v>
      </c>
      <c r="W52" s="208">
        <v>0</v>
      </c>
      <c r="X52" s="208">
        <v>0</v>
      </c>
      <c r="Y52" s="170"/>
    </row>
    <row r="53" spans="2:25" ht="15" customHeight="1" thickBot="1">
      <c r="B53" s="242" t="s">
        <v>1330</v>
      </c>
      <c r="C53" s="239">
        <v>600.33315000000005</v>
      </c>
      <c r="D53" s="239">
        <v>276.00049999999999</v>
      </c>
      <c r="E53" s="127"/>
      <c r="F53" s="242" t="s">
        <v>1331</v>
      </c>
      <c r="G53" s="239">
        <v>271.19213000000002</v>
      </c>
      <c r="H53" s="239">
        <v>407.79266999999999</v>
      </c>
      <c r="I53" s="973"/>
      <c r="J53" s="242" t="s">
        <v>1332</v>
      </c>
      <c r="K53" s="239">
        <v>323.8571</v>
      </c>
      <c r="L53" s="239">
        <v>158.03325000000001</v>
      </c>
      <c r="M53" s="973"/>
      <c r="N53" s="242" t="s">
        <v>1333</v>
      </c>
      <c r="O53" s="239">
        <v>1065.75377</v>
      </c>
      <c r="P53" s="239">
        <v>934.9746899999999</v>
      </c>
      <c r="Q53" s="973"/>
      <c r="R53" s="242" t="s">
        <v>1334</v>
      </c>
      <c r="S53" s="239">
        <v>758.65022999999997</v>
      </c>
      <c r="T53" s="210">
        <v>193.16748999999999</v>
      </c>
      <c r="U53" s="973"/>
      <c r="V53" s="374">
        <v>0</v>
      </c>
      <c r="W53" s="327">
        <v>0</v>
      </c>
      <c r="X53" s="327">
        <v>0</v>
      </c>
      <c r="Y53" s="170"/>
    </row>
    <row r="54" spans="2:25" ht="8.25" customHeight="1" thickTop="1">
      <c r="B54" s="140"/>
      <c r="C54" s="140"/>
      <c r="D54" s="140"/>
      <c r="E54" s="164"/>
      <c r="F54" s="140"/>
      <c r="G54" s="140"/>
      <c r="H54" s="140"/>
      <c r="I54" s="164"/>
      <c r="J54" s="140"/>
      <c r="K54" s="140"/>
      <c r="L54" s="166"/>
    </row>
    <row r="55" spans="2:25" ht="15" customHeight="1">
      <c r="B55" s="134" t="s">
        <v>1348</v>
      </c>
    </row>
    <row r="56" spans="2:25" ht="15" customHeight="1">
      <c r="B56" s="134" t="s">
        <v>1342</v>
      </c>
    </row>
    <row r="57" spans="2:25" ht="15" customHeight="1">
      <c r="B57" s="134" t="s">
        <v>1343</v>
      </c>
    </row>
    <row r="58" spans="2:25" ht="15" customHeight="1">
      <c r="B58" s="134" t="s">
        <v>1344</v>
      </c>
    </row>
    <row r="59" spans="2:25" ht="15" customHeight="1">
      <c r="B59" s="134" t="s">
        <v>1349</v>
      </c>
    </row>
    <row r="60" spans="2:25" ht="15" customHeight="1">
      <c r="B60" s="134" t="s">
        <v>1345</v>
      </c>
    </row>
    <row r="61" spans="2:25" ht="15" customHeight="1">
      <c r="B61" s="134" t="s">
        <v>1346</v>
      </c>
    </row>
    <row r="62" spans="2:25" ht="15" customHeight="1">
      <c r="B62" s="134" t="s">
        <v>1347</v>
      </c>
    </row>
    <row r="63" spans="2:25" ht="15" customHeight="1">
      <c r="B63" s="134" t="s">
        <v>1341</v>
      </c>
    </row>
    <row r="64" spans="2:25" ht="15" customHeight="1">
      <c r="B64" s="134" t="s">
        <v>1339</v>
      </c>
    </row>
    <row r="65" spans="2:2" ht="15" customHeight="1">
      <c r="B65" s="134" t="s">
        <v>1340</v>
      </c>
    </row>
  </sheetData>
  <mergeCells count="7">
    <mergeCell ref="X4:X5"/>
    <mergeCell ref="K3:L3"/>
    <mergeCell ref="B6:C6"/>
    <mergeCell ref="B4:J4"/>
    <mergeCell ref="B2:J2"/>
    <mergeCell ref="B3:J3"/>
    <mergeCell ref="B5:J5"/>
  </mergeCells>
  <hyperlinks>
    <hyperlink ref="X4" location="Índice!A1" display="Back to the Index" xr:uid="{2CC31174-84E9-4ED7-9FE2-B66C2D1730DD}"/>
  </hyperlinks>
  <pageMargins left="0.7" right="0.7" top="0.75" bottom="0.75" header="0.3" footer="0.3"/>
  <pageSetup paperSize="9" orientation="portrait" r:id="rId1"/>
  <ignoredErrors>
    <ignoredError sqref="Z10:Z18 Z9 Z20:Z27 Z19 B48:X54 B46:L47 M46:X47 Z37 Z38 Z28:Z36 M37:Y37 M31:Y36 M39:Z45 M38:Y38 Y46:Z47 M28:Y30 M26:Y27 M17:T25 U17:Y25 U13:Y16"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D268-D8FF-4A62-8EEE-DFF37CCA27EE}">
  <sheetPr>
    <tabColor rgb="FFD1005D"/>
  </sheetPr>
  <dimension ref="B1:N39"/>
  <sheetViews>
    <sheetView showGridLines="0" showZeros="0" zoomScaleNormal="100" workbookViewId="0"/>
  </sheetViews>
  <sheetFormatPr defaultRowHeight="15" customHeight="1"/>
  <cols>
    <col min="1" max="1" width="12.7109375" style="2" customWidth="1"/>
    <col min="2" max="2" width="32.7109375" style="2" customWidth="1"/>
    <col min="3" max="9" width="15.7109375" style="2" customWidth="1"/>
    <col min="10" max="10" width="27.28515625" style="2" customWidth="1"/>
    <col min="11" max="11" width="8.85546875" style="2" customWidth="1"/>
    <col min="12" max="12" width="17" style="2" customWidth="1"/>
    <col min="13" max="16384" width="9.140625" style="2"/>
  </cols>
  <sheetData>
    <row r="1" spans="2:14" ht="15" customHeight="1">
      <c r="B1" s="35"/>
    </row>
    <row r="2" spans="2:14" ht="15" customHeight="1">
      <c r="B2" s="542" t="s">
        <v>804</v>
      </c>
      <c r="D2" s="542" t="s">
        <v>803</v>
      </c>
    </row>
    <row r="3" spans="2:14" ht="15" customHeight="1">
      <c r="B3" s="1056" t="s">
        <v>802</v>
      </c>
      <c r="C3" s="1056"/>
      <c r="D3" s="1056"/>
    </row>
    <row r="4" spans="2:14" ht="15" customHeight="1">
      <c r="B4" s="547" t="s">
        <v>0</v>
      </c>
    </row>
    <row r="5" spans="2:14" ht="15" customHeight="1">
      <c r="B5" s="547"/>
    </row>
    <row r="6" spans="2:14" ht="15" customHeight="1">
      <c r="C6" s="1066" t="s">
        <v>1008</v>
      </c>
      <c r="D6" s="1066"/>
      <c r="E6" s="1066"/>
      <c r="F6" s="1066"/>
      <c r="G6" s="1066"/>
      <c r="H6" s="1066"/>
      <c r="I6" s="1066"/>
      <c r="J6" s="1066"/>
      <c r="L6" s="740" t="s">
        <v>575</v>
      </c>
      <c r="M6" s="741"/>
    </row>
    <row r="7" spans="2:14" s="190" customFormat="1" ht="15" customHeight="1">
      <c r="C7" s="447" t="s">
        <v>286</v>
      </c>
      <c r="D7" s="447" t="s">
        <v>287</v>
      </c>
      <c r="E7" s="447" t="s">
        <v>288</v>
      </c>
      <c r="F7" s="447" t="s">
        <v>289</v>
      </c>
      <c r="G7" s="447" t="s">
        <v>290</v>
      </c>
      <c r="H7" s="447" t="s">
        <v>291</v>
      </c>
      <c r="I7" s="447" t="s">
        <v>292</v>
      </c>
      <c r="J7" s="447" t="s">
        <v>684</v>
      </c>
      <c r="M7" s="1093"/>
      <c r="N7" s="1093"/>
    </row>
    <row r="8" spans="2:14" ht="49.5" customHeight="1">
      <c r="B8" s="244"/>
      <c r="C8" s="1112" t="s">
        <v>792</v>
      </c>
      <c r="D8" s="1113"/>
      <c r="E8" s="1113"/>
      <c r="F8" s="1114"/>
      <c r="G8" s="1115" t="s">
        <v>797</v>
      </c>
      <c r="H8" s="1116"/>
      <c r="I8" s="1115" t="s">
        <v>800</v>
      </c>
      <c r="J8" s="1116"/>
      <c r="M8" s="741"/>
    </row>
    <row r="9" spans="2:14" ht="20.100000000000001" customHeight="1">
      <c r="B9" s="244"/>
      <c r="C9" s="1107" t="s">
        <v>793</v>
      </c>
      <c r="D9" s="1109" t="s">
        <v>794</v>
      </c>
      <c r="E9" s="1110"/>
      <c r="F9" s="1111"/>
      <c r="G9" s="1117" t="s">
        <v>798</v>
      </c>
      <c r="H9" s="1117" t="s">
        <v>799</v>
      </c>
      <c r="I9" s="544"/>
      <c r="J9" s="545"/>
      <c r="M9" s="741"/>
    </row>
    <row r="10" spans="2:14" ht="56.25" customHeight="1">
      <c r="B10" s="549"/>
      <c r="C10" s="1108"/>
      <c r="D10" s="546"/>
      <c r="E10" s="202" t="s">
        <v>795</v>
      </c>
      <c r="F10" s="202" t="s">
        <v>796</v>
      </c>
      <c r="G10" s="1118"/>
      <c r="H10" s="1118"/>
      <c r="I10" s="203"/>
      <c r="J10" s="562" t="s">
        <v>801</v>
      </c>
      <c r="M10" s="741"/>
    </row>
    <row r="11" spans="2:14" ht="20.100000000000001" customHeight="1">
      <c r="B11" s="561" t="s">
        <v>783</v>
      </c>
      <c r="C11" s="247">
        <v>1075593.04648</v>
      </c>
      <c r="D11" s="248">
        <v>2001874.5949899999</v>
      </c>
      <c r="E11" s="247">
        <v>1978524.1288699999</v>
      </c>
      <c r="F11" s="248">
        <v>1959464.5411</v>
      </c>
      <c r="G11" s="247">
        <v>-49956.887970000003</v>
      </c>
      <c r="H11" s="247">
        <v>-988020.29968000005</v>
      </c>
      <c r="I11" s="246">
        <v>1543956.8070700001</v>
      </c>
      <c r="J11" s="247">
        <v>826818.56747000001</v>
      </c>
      <c r="M11" s="741"/>
    </row>
    <row r="12" spans="2:14" ht="20.100000000000001" customHeight="1">
      <c r="B12" s="551" t="s">
        <v>784</v>
      </c>
      <c r="C12" s="247">
        <v>0</v>
      </c>
      <c r="D12" s="248">
        <v>0</v>
      </c>
      <c r="E12" s="247">
        <v>0</v>
      </c>
      <c r="F12" s="248">
        <v>0</v>
      </c>
      <c r="G12" s="247">
        <v>0</v>
      </c>
      <c r="H12" s="247">
        <v>0</v>
      </c>
      <c r="I12" s="246">
        <v>0</v>
      </c>
      <c r="J12" s="247">
        <v>0</v>
      </c>
      <c r="M12" s="741"/>
    </row>
    <row r="13" spans="2:14" ht="20.100000000000001" customHeight="1">
      <c r="B13" s="551" t="s">
        <v>785</v>
      </c>
      <c r="C13" s="247">
        <v>70807.184569999998</v>
      </c>
      <c r="D13" s="248">
        <v>0</v>
      </c>
      <c r="E13" s="247">
        <v>0</v>
      </c>
      <c r="F13" s="248">
        <v>0</v>
      </c>
      <c r="G13" s="247">
        <v>-1391.18121</v>
      </c>
      <c r="H13" s="247">
        <v>0</v>
      </c>
      <c r="I13" s="246">
        <v>50391.311969999995</v>
      </c>
      <c r="J13" s="247">
        <v>0</v>
      </c>
      <c r="M13" s="741"/>
    </row>
    <row r="14" spans="2:14" ht="20.100000000000001" customHeight="1">
      <c r="B14" s="551" t="s">
        <v>786</v>
      </c>
      <c r="C14" s="247">
        <v>0</v>
      </c>
      <c r="D14" s="248">
        <v>0</v>
      </c>
      <c r="E14" s="247">
        <v>0</v>
      </c>
      <c r="F14" s="248">
        <v>0</v>
      </c>
      <c r="G14" s="247">
        <v>0</v>
      </c>
      <c r="H14" s="247">
        <v>0</v>
      </c>
      <c r="I14" s="246">
        <v>0</v>
      </c>
      <c r="J14" s="247">
        <v>0</v>
      </c>
      <c r="M14" s="741"/>
    </row>
    <row r="15" spans="2:14" ht="20.100000000000001" customHeight="1">
      <c r="B15" s="551" t="s">
        <v>787</v>
      </c>
      <c r="C15" s="247">
        <v>70615.0435</v>
      </c>
      <c r="D15" s="248">
        <v>175396.30702000001</v>
      </c>
      <c r="E15" s="247">
        <v>175396.30702000001</v>
      </c>
      <c r="F15" s="248">
        <v>175396.30702000001</v>
      </c>
      <c r="G15" s="247">
        <v>-1802.3959499999999</v>
      </c>
      <c r="H15" s="247">
        <v>-122663.99359999999</v>
      </c>
      <c r="I15" s="246">
        <v>110511.66067999999</v>
      </c>
      <c r="J15" s="247">
        <v>49306.381569999998</v>
      </c>
      <c r="M15" s="741"/>
    </row>
    <row r="16" spans="2:14" ht="20.100000000000001" customHeight="1">
      <c r="B16" s="551" t="s">
        <v>788</v>
      </c>
      <c r="C16" s="247">
        <v>572986.37355999998</v>
      </c>
      <c r="D16" s="248">
        <v>1308033.63818</v>
      </c>
      <c r="E16" s="247">
        <v>1304594.1815899999</v>
      </c>
      <c r="F16" s="248">
        <v>1308032.14613</v>
      </c>
      <c r="G16" s="247">
        <v>-42581.727700000003</v>
      </c>
      <c r="H16" s="247">
        <v>-733638.87965999998</v>
      </c>
      <c r="I16" s="246">
        <v>819639.16500000004</v>
      </c>
      <c r="J16" s="247">
        <v>523682.74845999997</v>
      </c>
    </row>
    <row r="17" spans="2:14" ht="20.100000000000001" customHeight="1">
      <c r="B17" s="551" t="s">
        <v>789</v>
      </c>
      <c r="C17" s="247">
        <v>361184.44485000003</v>
      </c>
      <c r="D17" s="248">
        <v>518444.64979</v>
      </c>
      <c r="E17" s="247">
        <v>498533.64026000001</v>
      </c>
      <c r="F17" s="248">
        <v>476036.08795000002</v>
      </c>
      <c r="G17" s="247">
        <v>-4181.5831099999996</v>
      </c>
      <c r="H17" s="247">
        <v>-131717.42642</v>
      </c>
      <c r="I17" s="246">
        <v>563414.66941999993</v>
      </c>
      <c r="J17" s="247">
        <v>253829.43744000001</v>
      </c>
    </row>
    <row r="18" spans="2:14" ht="20.100000000000001" customHeight="1">
      <c r="B18" s="552" t="s">
        <v>791</v>
      </c>
      <c r="C18" s="247">
        <v>9216.3091400000012</v>
      </c>
      <c r="D18" s="248">
        <v>0</v>
      </c>
      <c r="E18" s="247">
        <v>0</v>
      </c>
      <c r="F18" s="248">
        <v>0</v>
      </c>
      <c r="G18" s="247">
        <v>-71.655020000000007</v>
      </c>
      <c r="H18" s="247">
        <v>0</v>
      </c>
      <c r="I18" s="246">
        <v>9144.6541199999992</v>
      </c>
      <c r="J18" s="247">
        <v>0</v>
      </c>
    </row>
    <row r="19" spans="2:14" ht="20.100000000000001" customHeight="1">
      <c r="B19" s="552" t="s">
        <v>790</v>
      </c>
      <c r="C19" s="247">
        <v>2655.0034999999998</v>
      </c>
      <c r="D19" s="248">
        <v>1710.4830400000001</v>
      </c>
      <c r="E19" s="247">
        <v>1710.4830400000001</v>
      </c>
      <c r="F19" s="248">
        <v>1710.1341499999999</v>
      </c>
      <c r="G19" s="247">
        <v>21.018969999999999</v>
      </c>
      <c r="H19" s="247">
        <v>948.23865000000001</v>
      </c>
      <c r="I19" s="246">
        <v>501.13807000000003</v>
      </c>
      <c r="J19" s="247">
        <v>33.318330000000003</v>
      </c>
    </row>
    <row r="20" spans="2:14" ht="20.100000000000001" customHeight="1" thickBot="1">
      <c r="B20" s="567" t="s">
        <v>2</v>
      </c>
      <c r="C20" s="251">
        <v>1087464.3591200002</v>
      </c>
      <c r="D20" s="252">
        <v>2003585.07803</v>
      </c>
      <c r="E20" s="251">
        <v>1980234.61191</v>
      </c>
      <c r="F20" s="252">
        <v>1961174.6752500001</v>
      </c>
      <c r="G20" s="251">
        <v>-50007.524020000004</v>
      </c>
      <c r="H20" s="251">
        <v>-987072.0610300001</v>
      </c>
      <c r="I20" s="250">
        <v>1553602.5992600003</v>
      </c>
      <c r="J20" s="251">
        <v>835996.53992000001</v>
      </c>
    </row>
    <row r="21" spans="2:14" ht="15" customHeight="1" thickTop="1">
      <c r="B21" s="324"/>
      <c r="C21" s="347"/>
      <c r="D21" s="347"/>
      <c r="E21" s="347"/>
      <c r="F21" s="347"/>
      <c r="G21" s="347"/>
      <c r="H21" s="347"/>
      <c r="I21" s="347"/>
      <c r="J21" s="347"/>
    </row>
    <row r="24" spans="2:14" ht="15" customHeight="1">
      <c r="C24" s="1066" t="s">
        <v>863</v>
      </c>
      <c r="D24" s="1066"/>
      <c r="E24" s="1066"/>
      <c r="F24" s="1066"/>
      <c r="G24" s="1066"/>
      <c r="H24" s="1066"/>
      <c r="I24" s="1066"/>
      <c r="J24" s="1066"/>
      <c r="M24" s="759"/>
    </row>
    <row r="25" spans="2:14" s="190" customFormat="1" ht="15" customHeight="1">
      <c r="C25" s="447" t="s">
        <v>286</v>
      </c>
      <c r="D25" s="447" t="s">
        <v>287</v>
      </c>
      <c r="E25" s="447" t="s">
        <v>288</v>
      </c>
      <c r="F25" s="447" t="s">
        <v>289</v>
      </c>
      <c r="G25" s="447" t="s">
        <v>290</v>
      </c>
      <c r="H25" s="447" t="s">
        <v>291</v>
      </c>
      <c r="I25" s="447" t="s">
        <v>292</v>
      </c>
      <c r="J25" s="447" t="s">
        <v>684</v>
      </c>
      <c r="M25" s="1093"/>
      <c r="N25" s="1093"/>
    </row>
    <row r="26" spans="2:14" ht="49.5" customHeight="1">
      <c r="B26" s="244"/>
      <c r="C26" s="1112" t="s">
        <v>792</v>
      </c>
      <c r="D26" s="1113"/>
      <c r="E26" s="1113"/>
      <c r="F26" s="1114"/>
      <c r="G26" s="1115" t="s">
        <v>797</v>
      </c>
      <c r="H26" s="1116"/>
      <c r="I26" s="1115" t="s">
        <v>800</v>
      </c>
      <c r="J26" s="1116"/>
      <c r="M26" s="759"/>
    </row>
    <row r="27" spans="2:14" ht="20.100000000000001" customHeight="1">
      <c r="B27" s="244"/>
      <c r="C27" s="1107" t="s">
        <v>793</v>
      </c>
      <c r="D27" s="1109" t="s">
        <v>794</v>
      </c>
      <c r="E27" s="1110"/>
      <c r="F27" s="1111"/>
      <c r="G27" s="1117" t="s">
        <v>798</v>
      </c>
      <c r="H27" s="1117" t="s">
        <v>799</v>
      </c>
      <c r="I27" s="772"/>
      <c r="J27" s="545"/>
      <c r="M27" s="759"/>
    </row>
    <row r="28" spans="2:14" ht="56.25" customHeight="1">
      <c r="B28" s="764"/>
      <c r="C28" s="1108"/>
      <c r="D28" s="546"/>
      <c r="E28" s="202" t="s">
        <v>795</v>
      </c>
      <c r="F28" s="202" t="s">
        <v>796</v>
      </c>
      <c r="G28" s="1118"/>
      <c r="H28" s="1118"/>
      <c r="I28" s="203"/>
      <c r="J28" s="562" t="s">
        <v>801</v>
      </c>
      <c r="M28" s="759"/>
    </row>
    <row r="29" spans="2:14" ht="20.100000000000001" customHeight="1">
      <c r="B29" s="561" t="s">
        <v>783</v>
      </c>
      <c r="C29" s="247">
        <v>950334.2551200001</v>
      </c>
      <c r="D29" s="248">
        <v>2142154.0107300002</v>
      </c>
      <c r="E29" s="247">
        <v>1964852.6236300003</v>
      </c>
      <c r="F29" s="248">
        <v>2074402.3861499999</v>
      </c>
      <c r="G29" s="247">
        <v>-28640.419130000002</v>
      </c>
      <c r="H29" s="247">
        <v>-1148405.33742</v>
      </c>
      <c r="I29" s="246">
        <v>1582047.99486</v>
      </c>
      <c r="J29" s="247">
        <v>808659.27404937684</v>
      </c>
      <c r="M29" s="759"/>
    </row>
    <row r="30" spans="2:14" ht="20.100000000000001" customHeight="1">
      <c r="B30" s="767" t="s">
        <v>784</v>
      </c>
      <c r="C30" s="247">
        <v>0</v>
      </c>
      <c r="D30" s="248">
        <v>0</v>
      </c>
      <c r="E30" s="247">
        <v>0</v>
      </c>
      <c r="F30" s="248">
        <v>0</v>
      </c>
      <c r="G30" s="247">
        <v>0</v>
      </c>
      <c r="H30" s="247">
        <v>0</v>
      </c>
      <c r="I30" s="246">
        <v>0</v>
      </c>
      <c r="J30" s="247">
        <v>0</v>
      </c>
      <c r="M30" s="759"/>
    </row>
    <row r="31" spans="2:14" ht="20.100000000000001" customHeight="1">
      <c r="B31" s="767" t="s">
        <v>785</v>
      </c>
      <c r="C31" s="247">
        <v>72550.180139999997</v>
      </c>
      <c r="D31" s="248">
        <v>0</v>
      </c>
      <c r="E31" s="247">
        <v>0</v>
      </c>
      <c r="F31" s="248">
        <v>0</v>
      </c>
      <c r="G31" s="247">
        <v>-1483.5701200000001</v>
      </c>
      <c r="H31" s="247">
        <v>0</v>
      </c>
      <c r="I31" s="246">
        <v>60940.998350000002</v>
      </c>
      <c r="J31" s="247">
        <v>0</v>
      </c>
      <c r="M31" s="759"/>
    </row>
    <row r="32" spans="2:14" ht="20.100000000000001" customHeight="1">
      <c r="B32" s="767" t="s">
        <v>786</v>
      </c>
      <c r="C32" s="247">
        <v>0</v>
      </c>
      <c r="D32" s="248">
        <v>0</v>
      </c>
      <c r="E32" s="247">
        <v>0</v>
      </c>
      <c r="F32" s="248">
        <v>0</v>
      </c>
      <c r="G32" s="247">
        <v>0</v>
      </c>
      <c r="H32" s="247">
        <v>0</v>
      </c>
      <c r="I32" s="246">
        <v>0</v>
      </c>
      <c r="J32" s="247">
        <v>0</v>
      </c>
      <c r="M32" s="759"/>
    </row>
    <row r="33" spans="2:13" ht="20.100000000000001" customHeight="1">
      <c r="B33" s="767" t="s">
        <v>787</v>
      </c>
      <c r="C33" s="247">
        <v>65927.943750000006</v>
      </c>
      <c r="D33" s="248">
        <v>290163.18391000002</v>
      </c>
      <c r="E33" s="247">
        <v>287461.13335000002</v>
      </c>
      <c r="F33" s="248">
        <v>290163.18391000002</v>
      </c>
      <c r="G33" s="247">
        <v>-1547.36131</v>
      </c>
      <c r="H33" s="247">
        <v>-197100.77440999998</v>
      </c>
      <c r="I33" s="246">
        <v>149549.44898999998</v>
      </c>
      <c r="J33" s="247">
        <v>93056.240590260146</v>
      </c>
      <c r="M33" s="759"/>
    </row>
    <row r="34" spans="2:13" ht="20.100000000000001" customHeight="1">
      <c r="B34" s="767" t="s">
        <v>788</v>
      </c>
      <c r="C34" s="247">
        <v>410913.92591000005</v>
      </c>
      <c r="D34" s="248">
        <v>1317809.4369600001</v>
      </c>
      <c r="E34" s="247">
        <v>1216950.2055700002</v>
      </c>
      <c r="F34" s="248">
        <v>1317779.3768699998</v>
      </c>
      <c r="G34" s="247">
        <v>-21297.02535</v>
      </c>
      <c r="H34" s="247">
        <v>-828962.10710999998</v>
      </c>
      <c r="I34" s="246">
        <v>776916.36352999997</v>
      </c>
      <c r="J34" s="247">
        <v>446021.42943531892</v>
      </c>
    </row>
    <row r="35" spans="2:13" ht="20.100000000000001" customHeight="1">
      <c r="B35" s="767" t="s">
        <v>789</v>
      </c>
      <c r="C35" s="247">
        <v>400942.20532000001</v>
      </c>
      <c r="D35" s="248">
        <v>534181.38986</v>
      </c>
      <c r="E35" s="247">
        <v>460441.28470999998</v>
      </c>
      <c r="F35" s="248">
        <v>466459.82536999998</v>
      </c>
      <c r="G35" s="247">
        <v>-4312.4623499999998</v>
      </c>
      <c r="H35" s="247">
        <v>-122342.4559</v>
      </c>
      <c r="I35" s="246">
        <v>594641.18398999993</v>
      </c>
      <c r="J35" s="247">
        <v>269581.60402379773</v>
      </c>
    </row>
    <row r="36" spans="2:13" ht="20.100000000000001" customHeight="1">
      <c r="B36" s="768" t="s">
        <v>791</v>
      </c>
      <c r="C36" s="247">
        <v>9216.3091400000012</v>
      </c>
      <c r="D36" s="248">
        <v>0</v>
      </c>
      <c r="E36" s="247">
        <v>0</v>
      </c>
      <c r="F36" s="248">
        <v>0</v>
      </c>
      <c r="G36" s="247">
        <v>-35.640309999999999</v>
      </c>
      <c r="H36" s="247">
        <v>0</v>
      </c>
      <c r="I36" s="246">
        <v>9180.6688300000005</v>
      </c>
      <c r="J36" s="247">
        <v>0</v>
      </c>
    </row>
    <row r="37" spans="2:13" ht="20.100000000000001" customHeight="1">
      <c r="B37" s="768" t="s">
        <v>790</v>
      </c>
      <c r="C37" s="247">
        <v>1046.67445</v>
      </c>
      <c r="D37" s="248">
        <v>892.85494999999992</v>
      </c>
      <c r="E37" s="247">
        <v>892.67780000000005</v>
      </c>
      <c r="F37" s="248">
        <v>892.67780000000005</v>
      </c>
      <c r="G37" s="247">
        <v>3.3002199999999999</v>
      </c>
      <c r="H37" s="247">
        <v>84.006830000000008</v>
      </c>
      <c r="I37" s="246">
        <v>0</v>
      </c>
      <c r="J37" s="247">
        <v>0</v>
      </c>
    </row>
    <row r="38" spans="2:13" ht="20.100000000000001" customHeight="1" thickBot="1">
      <c r="B38" s="567" t="s">
        <v>2</v>
      </c>
      <c r="C38" s="251">
        <v>960597.23871000018</v>
      </c>
      <c r="D38" s="252">
        <v>2143046.8656800003</v>
      </c>
      <c r="E38" s="251">
        <v>1965745.3014300002</v>
      </c>
      <c r="F38" s="252">
        <v>2075295.0639499999</v>
      </c>
      <c r="G38" s="251">
        <v>-28672.75922</v>
      </c>
      <c r="H38" s="251">
        <v>-1148321.3305899999</v>
      </c>
      <c r="I38" s="250">
        <v>1591228.6636900001</v>
      </c>
      <c r="J38" s="251">
        <v>808659.27404937684</v>
      </c>
    </row>
    <row r="39" spans="2:13" ht="15" customHeight="1" thickTop="1"/>
  </sheetData>
  <mergeCells count="19">
    <mergeCell ref="C27:C28"/>
    <mergeCell ref="D27:F27"/>
    <mergeCell ref="G27:G28"/>
    <mergeCell ref="H27:H28"/>
    <mergeCell ref="C24:J24"/>
    <mergeCell ref="M25:N25"/>
    <mergeCell ref="C26:F26"/>
    <mergeCell ref="G26:H26"/>
    <mergeCell ref="I26:J26"/>
    <mergeCell ref="M7:N7"/>
    <mergeCell ref="B3:D3"/>
    <mergeCell ref="C6:J6"/>
    <mergeCell ref="C9:C10"/>
    <mergeCell ref="D9:F9"/>
    <mergeCell ref="C8:F8"/>
    <mergeCell ref="G8:H8"/>
    <mergeCell ref="G9:G10"/>
    <mergeCell ref="H9:H10"/>
    <mergeCell ref="I8:J8"/>
  </mergeCells>
  <hyperlinks>
    <hyperlink ref="L6" location="Índice!A1" display="Back to the Index" xr:uid="{87CB7949-A0D9-497A-9A06-B8C7F3D826AA}"/>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5E62-F88E-44DA-857C-CDEC1C1E9AFF}">
  <sheetPr>
    <tabColor rgb="FFD1005D"/>
  </sheetPr>
  <dimension ref="B1:P63"/>
  <sheetViews>
    <sheetView showGridLines="0" showZeros="0" zoomScaleNormal="100" workbookViewId="0">
      <selection activeCell="P6" sqref="P6"/>
    </sheetView>
  </sheetViews>
  <sheetFormatPr defaultRowHeight="15" customHeight="1"/>
  <cols>
    <col min="1" max="1" width="12.7109375" style="2" customWidth="1"/>
    <col min="2" max="2" width="32.7109375" style="2" customWidth="1"/>
    <col min="3" max="14" width="14.7109375" style="2" customWidth="1"/>
    <col min="15" max="15" width="8.85546875" style="2" customWidth="1"/>
    <col min="16" max="16" width="14" style="2" customWidth="1"/>
    <col min="17" max="16384" width="9.140625" style="2"/>
  </cols>
  <sheetData>
    <row r="1" spans="2:16" ht="15" customHeight="1">
      <c r="B1" s="35"/>
    </row>
    <row r="2" spans="2:16" ht="15" customHeight="1">
      <c r="B2" s="542" t="s">
        <v>806</v>
      </c>
      <c r="D2" s="542" t="s">
        <v>803</v>
      </c>
    </row>
    <row r="3" spans="2:16" ht="15" customHeight="1">
      <c r="B3" s="1056" t="s">
        <v>823</v>
      </c>
      <c r="C3" s="1056"/>
      <c r="D3" s="1056"/>
      <c r="E3" s="1056"/>
      <c r="F3" s="1056"/>
    </row>
    <row r="4" spans="2:16" ht="15" customHeight="1">
      <c r="B4" s="547" t="s">
        <v>0</v>
      </c>
    </row>
    <row r="5" spans="2:16" ht="15" customHeight="1">
      <c r="B5" s="547"/>
    </row>
    <row r="6" spans="2:16" ht="15" customHeight="1">
      <c r="C6" s="1066" t="s">
        <v>1008</v>
      </c>
      <c r="D6" s="1066"/>
      <c r="E6" s="1066"/>
      <c r="F6" s="1066"/>
      <c r="G6" s="1066"/>
      <c r="H6" s="1066"/>
      <c r="I6" s="1066"/>
      <c r="J6" s="1066"/>
      <c r="K6" s="1066"/>
      <c r="L6" s="1066"/>
      <c r="M6" s="1066"/>
      <c r="N6" s="1066"/>
      <c r="P6" s="740" t="s">
        <v>575</v>
      </c>
    </row>
    <row r="7" spans="2:16" s="190" customFormat="1" ht="15" customHeight="1">
      <c r="C7" s="447" t="s">
        <v>286</v>
      </c>
      <c r="D7" s="447" t="s">
        <v>287</v>
      </c>
      <c r="E7" s="447" t="s">
        <v>288</v>
      </c>
      <c r="F7" s="447" t="s">
        <v>289</v>
      </c>
      <c r="G7" s="447" t="s">
        <v>290</v>
      </c>
      <c r="H7" s="447" t="s">
        <v>291</v>
      </c>
      <c r="I7" s="447" t="s">
        <v>292</v>
      </c>
      <c r="J7" s="447" t="s">
        <v>684</v>
      </c>
      <c r="K7" s="447" t="s">
        <v>685</v>
      </c>
      <c r="L7" s="447" t="s">
        <v>686</v>
      </c>
      <c r="M7" s="447" t="s">
        <v>687</v>
      </c>
      <c r="N7" s="447" t="s">
        <v>688</v>
      </c>
    </row>
    <row r="8" spans="2:16" ht="20.100000000000001" customHeight="1">
      <c r="B8" s="244"/>
      <c r="C8" s="1112" t="s">
        <v>830</v>
      </c>
      <c r="D8" s="1113"/>
      <c r="E8" s="1113"/>
      <c r="F8" s="1113"/>
      <c r="G8" s="1113"/>
      <c r="H8" s="1113"/>
      <c r="I8" s="1113"/>
      <c r="J8" s="1113"/>
      <c r="K8" s="1113"/>
      <c r="L8" s="1113"/>
      <c r="M8" s="1113"/>
      <c r="N8" s="1114"/>
    </row>
    <row r="9" spans="2:16" ht="20.100000000000001" customHeight="1">
      <c r="B9" s="244"/>
      <c r="C9" s="1109" t="s">
        <v>824</v>
      </c>
      <c r="D9" s="1110"/>
      <c r="E9" s="1111"/>
      <c r="F9" s="1109" t="s">
        <v>827</v>
      </c>
      <c r="G9" s="1110"/>
      <c r="H9" s="1110"/>
      <c r="I9" s="1110"/>
      <c r="J9" s="1110"/>
      <c r="K9" s="1110"/>
      <c r="L9" s="1110"/>
      <c r="M9" s="1110"/>
      <c r="N9" s="1111"/>
    </row>
    <row r="10" spans="2:16" ht="84.95" customHeight="1">
      <c r="B10" s="549"/>
      <c r="C10" s="546"/>
      <c r="D10" s="202" t="s">
        <v>838</v>
      </c>
      <c r="E10" s="202" t="s">
        <v>839</v>
      </c>
      <c r="F10" s="546"/>
      <c r="G10" s="202" t="s">
        <v>840</v>
      </c>
      <c r="H10" s="202" t="s">
        <v>842</v>
      </c>
      <c r="I10" s="202" t="s">
        <v>843</v>
      </c>
      <c r="J10" s="202" t="s">
        <v>844</v>
      </c>
      <c r="K10" s="202" t="s">
        <v>845</v>
      </c>
      <c r="L10" s="202" t="s">
        <v>846</v>
      </c>
      <c r="M10" s="202" t="s">
        <v>847</v>
      </c>
      <c r="N10" s="202" t="s">
        <v>841</v>
      </c>
    </row>
    <row r="11" spans="2:16" ht="20.100000000000001" customHeight="1">
      <c r="B11" s="561" t="s">
        <v>783</v>
      </c>
      <c r="C11" s="247">
        <v>50995427.931610003</v>
      </c>
      <c r="D11" s="247">
        <v>50865825.70194</v>
      </c>
      <c r="E11" s="248">
        <v>129602.22967</v>
      </c>
      <c r="F11" s="247">
        <v>3934106.55271</v>
      </c>
      <c r="G11" s="247">
        <v>1873064.5694900001</v>
      </c>
      <c r="H11" s="248">
        <v>310220.06446999998</v>
      </c>
      <c r="I11" s="247">
        <v>314939.03489000001</v>
      </c>
      <c r="J11" s="247">
        <v>335847.39908999996</v>
      </c>
      <c r="K11" s="248">
        <v>827599.57945999992</v>
      </c>
      <c r="L11" s="247">
        <v>99464.342769999988</v>
      </c>
      <c r="M11" s="247">
        <v>172971.56254000001</v>
      </c>
      <c r="N11" s="568">
        <v>3884883.6783600003</v>
      </c>
    </row>
    <row r="12" spans="2:16" ht="20.100000000000001" customHeight="1">
      <c r="B12" s="551" t="s">
        <v>784</v>
      </c>
      <c r="C12" s="247">
        <v>111493.23493000001</v>
      </c>
      <c r="D12" s="247">
        <v>111493.23493000001</v>
      </c>
      <c r="E12" s="248">
        <v>0</v>
      </c>
      <c r="F12" s="247">
        <v>0</v>
      </c>
      <c r="G12" s="247">
        <v>0</v>
      </c>
      <c r="H12" s="248">
        <v>0</v>
      </c>
      <c r="I12" s="247">
        <v>0</v>
      </c>
      <c r="J12" s="247">
        <v>0</v>
      </c>
      <c r="K12" s="248">
        <v>0</v>
      </c>
      <c r="L12" s="247">
        <v>0</v>
      </c>
      <c r="M12" s="247">
        <v>0</v>
      </c>
      <c r="N12" s="247">
        <v>0</v>
      </c>
    </row>
    <row r="13" spans="2:16" ht="20.100000000000001" customHeight="1">
      <c r="B13" s="551" t="s">
        <v>807</v>
      </c>
      <c r="C13" s="247">
        <v>1192178.0239600001</v>
      </c>
      <c r="D13" s="247">
        <v>1192178.0201099999</v>
      </c>
      <c r="E13" s="248">
        <v>3.8500000000000001E-3</v>
      </c>
      <c r="F13" s="247">
        <v>1.29504</v>
      </c>
      <c r="G13" s="247">
        <v>0</v>
      </c>
      <c r="H13" s="248">
        <v>2.98E-3</v>
      </c>
      <c r="I13" s="247">
        <v>5.7770000000000002E-2</v>
      </c>
      <c r="J13" s="247">
        <v>6.2170000000000003E-2</v>
      </c>
      <c r="K13" s="248">
        <v>4.8009999999999997E-2</v>
      </c>
      <c r="L13" s="247">
        <v>0</v>
      </c>
      <c r="M13" s="247">
        <v>1.1241099999999999</v>
      </c>
      <c r="N13" s="247">
        <v>1.1241099999999999</v>
      </c>
    </row>
    <row r="14" spans="2:16" ht="20.100000000000001" customHeight="1">
      <c r="B14" s="551" t="s">
        <v>786</v>
      </c>
      <c r="C14" s="247">
        <v>923154.64873000002</v>
      </c>
      <c r="D14" s="247">
        <v>923154.64873000002</v>
      </c>
      <c r="E14" s="248">
        <v>0</v>
      </c>
      <c r="F14" s="247">
        <v>0.13406000000000001</v>
      </c>
      <c r="G14" s="247">
        <v>0</v>
      </c>
      <c r="H14" s="248">
        <v>0.13406000000000001</v>
      </c>
      <c r="I14" s="247">
        <v>0</v>
      </c>
      <c r="J14" s="247">
        <v>0</v>
      </c>
      <c r="K14" s="248">
        <v>0</v>
      </c>
      <c r="L14" s="247">
        <v>0</v>
      </c>
      <c r="M14" s="247">
        <v>0</v>
      </c>
      <c r="N14" s="247">
        <v>0</v>
      </c>
    </row>
    <row r="15" spans="2:16" ht="20.100000000000001" customHeight="1">
      <c r="B15" s="551" t="s">
        <v>787</v>
      </c>
      <c r="C15" s="247">
        <v>779183.50737000001</v>
      </c>
      <c r="D15" s="247">
        <v>779175.68001000001</v>
      </c>
      <c r="E15" s="248">
        <v>7.8273599999999997</v>
      </c>
      <c r="F15" s="247">
        <v>276440.14214999997</v>
      </c>
      <c r="G15" s="247">
        <v>150654.44503</v>
      </c>
      <c r="H15" s="248">
        <v>1822.2732699999999</v>
      </c>
      <c r="I15" s="247">
        <v>1181.8706100000002</v>
      </c>
      <c r="J15" s="247">
        <v>53719.970560000002</v>
      </c>
      <c r="K15" s="248">
        <v>63368.467720000001</v>
      </c>
      <c r="L15" s="247">
        <v>5634.0771799999993</v>
      </c>
      <c r="M15" s="247">
        <v>59.037779999999998</v>
      </c>
      <c r="N15" s="247">
        <v>276440.14197000006</v>
      </c>
    </row>
    <row r="16" spans="2:16" ht="20.100000000000001" customHeight="1">
      <c r="B16" s="551" t="s">
        <v>788</v>
      </c>
      <c r="C16" s="247">
        <v>16735215.051520001</v>
      </c>
      <c r="D16" s="247">
        <v>16719936.332389999</v>
      </c>
      <c r="E16" s="248">
        <v>15278.719130000001</v>
      </c>
      <c r="F16" s="247">
        <v>2288318.2559799999</v>
      </c>
      <c r="G16" s="247">
        <v>1156035.5873</v>
      </c>
      <c r="H16" s="248">
        <v>157838.70215999999</v>
      </c>
      <c r="I16" s="247">
        <v>172317.60863</v>
      </c>
      <c r="J16" s="247">
        <v>125615.93388</v>
      </c>
      <c r="K16" s="248">
        <v>566989.27439999999</v>
      </c>
      <c r="L16" s="247">
        <v>38540.998890000003</v>
      </c>
      <c r="M16" s="247">
        <v>70980.150720000005</v>
      </c>
      <c r="N16" s="247">
        <v>2272705.1355300001</v>
      </c>
    </row>
    <row r="17" spans="2:14" ht="20.100000000000001" customHeight="1">
      <c r="B17" s="563" t="s">
        <v>808</v>
      </c>
      <c r="C17" s="247">
        <v>12969679.589579999</v>
      </c>
      <c r="D17" s="247">
        <v>12955692.53242</v>
      </c>
      <c r="E17" s="248">
        <v>13987.05716</v>
      </c>
      <c r="F17" s="247">
        <v>1368485.7650800003</v>
      </c>
      <c r="G17" s="247">
        <v>932953.28451000003</v>
      </c>
      <c r="H17" s="248">
        <v>122232.00347</v>
      </c>
      <c r="I17" s="247">
        <v>66526.983259999994</v>
      </c>
      <c r="J17" s="247">
        <v>87334.347160000005</v>
      </c>
      <c r="K17" s="248">
        <v>106828.78337999999</v>
      </c>
      <c r="L17" s="247">
        <v>18596.381219999999</v>
      </c>
      <c r="M17" s="247">
        <v>34013.982080000002</v>
      </c>
      <c r="N17" s="247">
        <v>1358462.8767500001</v>
      </c>
    </row>
    <row r="18" spans="2:14" ht="20.100000000000001" customHeight="1">
      <c r="B18" s="551" t="s">
        <v>809</v>
      </c>
      <c r="C18" s="247">
        <v>31254203.465099998</v>
      </c>
      <c r="D18" s="247">
        <v>31139887.785769999</v>
      </c>
      <c r="E18" s="248">
        <v>114315.67933</v>
      </c>
      <c r="F18" s="247">
        <v>1369346.72548</v>
      </c>
      <c r="G18" s="247">
        <v>566374.53716000007</v>
      </c>
      <c r="H18" s="248">
        <v>150558.95199999999</v>
      </c>
      <c r="I18" s="247">
        <v>141439.49787999998</v>
      </c>
      <c r="J18" s="247">
        <v>156511.43247999999</v>
      </c>
      <c r="K18" s="248">
        <v>197241.78932999997</v>
      </c>
      <c r="L18" s="247">
        <v>55289.266699999993</v>
      </c>
      <c r="M18" s="247">
        <v>101931.24992999999</v>
      </c>
      <c r="N18" s="247">
        <v>1335737.27675</v>
      </c>
    </row>
    <row r="19" spans="2:14" ht="20.100000000000001" customHeight="1">
      <c r="B19" s="552" t="s">
        <v>810</v>
      </c>
      <c r="C19" s="247">
        <v>20278435.189589996</v>
      </c>
      <c r="D19" s="247">
        <v>20278435.189589996</v>
      </c>
      <c r="E19" s="248">
        <v>0</v>
      </c>
      <c r="F19" s="247">
        <v>94092.073329999999</v>
      </c>
      <c r="G19" s="247">
        <v>92293.275590000005</v>
      </c>
      <c r="H19" s="248">
        <v>0</v>
      </c>
      <c r="I19" s="247">
        <v>1758.94444</v>
      </c>
      <c r="J19" s="247">
        <v>0</v>
      </c>
      <c r="K19" s="248">
        <v>0</v>
      </c>
      <c r="L19" s="247">
        <v>39.853300000000004</v>
      </c>
      <c r="M19" s="247">
        <v>0</v>
      </c>
      <c r="N19" s="247">
        <v>94092.073329999999</v>
      </c>
    </row>
    <row r="20" spans="2:14" ht="20.100000000000001" customHeight="1">
      <c r="B20" s="551" t="s">
        <v>811</v>
      </c>
      <c r="C20" s="247">
        <v>539110.95813000004</v>
      </c>
      <c r="D20" s="247">
        <v>539110.95813000004</v>
      </c>
      <c r="E20" s="248">
        <v>0</v>
      </c>
      <c r="F20" s="247">
        <v>0</v>
      </c>
      <c r="G20" s="247">
        <v>0</v>
      </c>
      <c r="H20" s="248">
        <v>0</v>
      </c>
      <c r="I20" s="247">
        <v>0</v>
      </c>
      <c r="J20" s="247">
        <v>0</v>
      </c>
      <c r="K20" s="248">
        <v>0</v>
      </c>
      <c r="L20" s="247">
        <v>0</v>
      </c>
      <c r="M20" s="247">
        <v>0</v>
      </c>
      <c r="N20" s="247">
        <v>0</v>
      </c>
    </row>
    <row r="21" spans="2:14" ht="20.100000000000001" customHeight="1">
      <c r="B21" s="551" t="s">
        <v>812</v>
      </c>
      <c r="C21" s="247">
        <v>14640602.936710002</v>
      </c>
      <c r="D21" s="247">
        <v>14640602.936710002</v>
      </c>
      <c r="E21" s="248">
        <v>0</v>
      </c>
      <c r="F21" s="247">
        <v>0</v>
      </c>
      <c r="G21" s="247">
        <v>0</v>
      </c>
      <c r="H21" s="248">
        <v>0</v>
      </c>
      <c r="I21" s="247">
        <v>0</v>
      </c>
      <c r="J21" s="247">
        <v>0</v>
      </c>
      <c r="K21" s="248">
        <v>0</v>
      </c>
      <c r="L21" s="247">
        <v>0</v>
      </c>
      <c r="M21" s="247">
        <v>0</v>
      </c>
      <c r="N21" s="247">
        <v>0</v>
      </c>
    </row>
    <row r="22" spans="2:14" ht="20.100000000000001" customHeight="1">
      <c r="B22" s="551" t="s">
        <v>813</v>
      </c>
      <c r="C22" s="247">
        <v>281598.43439999997</v>
      </c>
      <c r="D22" s="247">
        <v>281598.43439999997</v>
      </c>
      <c r="E22" s="248">
        <v>0</v>
      </c>
      <c r="F22" s="247">
        <v>0</v>
      </c>
      <c r="G22" s="247">
        <v>0</v>
      </c>
      <c r="H22" s="248">
        <v>0</v>
      </c>
      <c r="I22" s="247">
        <v>0</v>
      </c>
      <c r="J22" s="247">
        <v>0</v>
      </c>
      <c r="K22" s="248">
        <v>0</v>
      </c>
      <c r="L22" s="247">
        <v>0</v>
      </c>
      <c r="M22" s="247">
        <v>0</v>
      </c>
      <c r="N22" s="247">
        <v>0</v>
      </c>
    </row>
    <row r="23" spans="2:14" ht="20.100000000000001" customHeight="1">
      <c r="B23" s="551" t="s">
        <v>814</v>
      </c>
      <c r="C23" s="247">
        <v>1732512.1500200001</v>
      </c>
      <c r="D23" s="247">
        <v>1732512.1500200001</v>
      </c>
      <c r="E23" s="248">
        <v>0</v>
      </c>
      <c r="F23" s="247">
        <v>7750.4305599999998</v>
      </c>
      <c r="G23" s="247">
        <v>7750.4305599999998</v>
      </c>
      <c r="H23" s="248">
        <v>0</v>
      </c>
      <c r="I23" s="247">
        <v>0</v>
      </c>
      <c r="J23" s="247">
        <v>0</v>
      </c>
      <c r="K23" s="248">
        <v>0</v>
      </c>
      <c r="L23" s="247">
        <v>0</v>
      </c>
      <c r="M23" s="247">
        <v>0</v>
      </c>
      <c r="N23" s="247">
        <v>7750.4305599999998</v>
      </c>
    </row>
    <row r="24" spans="2:14" ht="20.100000000000001" customHeight="1">
      <c r="B24" s="551" t="s">
        <v>815</v>
      </c>
      <c r="C24" s="247">
        <v>3084610.7103300001</v>
      </c>
      <c r="D24" s="974">
        <v>3084610.7103300001</v>
      </c>
      <c r="E24" s="975">
        <v>0</v>
      </c>
      <c r="F24" s="974">
        <v>86341.642769999991</v>
      </c>
      <c r="G24" s="974">
        <v>84542.845029999997</v>
      </c>
      <c r="H24" s="975">
        <v>0</v>
      </c>
      <c r="I24" s="974">
        <v>1758.94444</v>
      </c>
      <c r="J24" s="974">
        <v>0</v>
      </c>
      <c r="K24" s="975">
        <v>0</v>
      </c>
      <c r="L24" s="974">
        <v>39.853300000000004</v>
      </c>
      <c r="M24" s="974">
        <v>0</v>
      </c>
      <c r="N24" s="247">
        <v>86341.642769999991</v>
      </c>
    </row>
    <row r="25" spans="2:14" ht="20.100000000000001" customHeight="1">
      <c r="B25" s="552" t="s">
        <v>816</v>
      </c>
      <c r="C25" s="247">
        <v>14747374.092579998</v>
      </c>
      <c r="D25" s="573"/>
      <c r="E25" s="578"/>
      <c r="F25" s="247">
        <v>505208.44757000002</v>
      </c>
      <c r="G25" s="573"/>
      <c r="H25" s="578"/>
      <c r="I25" s="573"/>
      <c r="J25" s="573"/>
      <c r="K25" s="578"/>
      <c r="L25" s="573"/>
      <c r="M25" s="573"/>
      <c r="N25" s="247">
        <v>496264.3553</v>
      </c>
    </row>
    <row r="26" spans="2:14" ht="20.100000000000001" customHeight="1">
      <c r="B26" s="551" t="s">
        <v>817</v>
      </c>
      <c r="C26" s="247">
        <v>0</v>
      </c>
      <c r="D26" s="573"/>
      <c r="E26" s="578"/>
      <c r="F26" s="247">
        <v>0</v>
      </c>
      <c r="G26" s="573"/>
      <c r="H26" s="578"/>
      <c r="I26" s="573"/>
      <c r="J26" s="573"/>
      <c r="K26" s="578"/>
      <c r="L26" s="573"/>
      <c r="M26" s="573"/>
      <c r="N26" s="247">
        <v>0</v>
      </c>
    </row>
    <row r="27" spans="2:14" ht="20.100000000000001" customHeight="1">
      <c r="B27" s="551" t="s">
        <v>818</v>
      </c>
      <c r="C27" s="247">
        <v>110828.37784999999</v>
      </c>
      <c r="D27" s="573"/>
      <c r="E27" s="578"/>
      <c r="F27" s="247">
        <v>9.5657199999999989</v>
      </c>
      <c r="G27" s="573"/>
      <c r="H27" s="578"/>
      <c r="I27" s="573"/>
      <c r="J27" s="573"/>
      <c r="K27" s="578"/>
      <c r="L27" s="573"/>
      <c r="M27" s="573"/>
      <c r="N27" s="247">
        <v>0</v>
      </c>
    </row>
    <row r="28" spans="2:14" ht="20.100000000000001" customHeight="1">
      <c r="B28" s="551" t="s">
        <v>819</v>
      </c>
      <c r="C28" s="247">
        <v>723914.88010000007</v>
      </c>
      <c r="D28" s="573"/>
      <c r="E28" s="578"/>
      <c r="F28" s="247">
        <v>0</v>
      </c>
      <c r="G28" s="573"/>
      <c r="H28" s="578"/>
      <c r="I28" s="573"/>
      <c r="J28" s="573"/>
      <c r="K28" s="578"/>
      <c r="L28" s="573"/>
      <c r="M28" s="573"/>
      <c r="N28" s="247">
        <v>0</v>
      </c>
    </row>
    <row r="29" spans="2:14" ht="20.100000000000001" customHeight="1">
      <c r="B29" s="551" t="s">
        <v>820</v>
      </c>
      <c r="C29" s="247">
        <v>433867.06374999997</v>
      </c>
      <c r="D29" s="573"/>
      <c r="E29" s="578"/>
      <c r="F29" s="247">
        <v>17745.19181</v>
      </c>
      <c r="G29" s="573"/>
      <c r="H29" s="578"/>
      <c r="I29" s="573"/>
      <c r="J29" s="573"/>
      <c r="K29" s="578"/>
      <c r="L29" s="573"/>
      <c r="M29" s="573"/>
      <c r="N29" s="247">
        <v>17745.19181</v>
      </c>
    </row>
    <row r="30" spans="2:14" ht="20.100000000000001" customHeight="1">
      <c r="B30" s="551" t="s">
        <v>821</v>
      </c>
      <c r="C30" s="247">
        <v>10712115.87043</v>
      </c>
      <c r="D30" s="573"/>
      <c r="E30" s="578"/>
      <c r="F30" s="247">
        <v>472483.83017999999</v>
      </c>
      <c r="G30" s="573"/>
      <c r="H30" s="578"/>
      <c r="I30" s="573"/>
      <c r="J30" s="573"/>
      <c r="K30" s="578"/>
      <c r="L30" s="573"/>
      <c r="M30" s="573"/>
      <c r="N30" s="247">
        <v>463851.8322</v>
      </c>
    </row>
    <row r="31" spans="2:14" ht="20.100000000000001" customHeight="1">
      <c r="B31" s="550" t="s">
        <v>822</v>
      </c>
      <c r="C31" s="564">
        <v>2766647.9004499996</v>
      </c>
      <c r="D31" s="684"/>
      <c r="E31" s="976"/>
      <c r="F31" s="564">
        <v>14969.859859999999</v>
      </c>
      <c r="G31" s="684"/>
      <c r="H31" s="976"/>
      <c r="I31" s="684"/>
      <c r="J31" s="684"/>
      <c r="K31" s="976"/>
      <c r="L31" s="684"/>
      <c r="M31" s="684"/>
      <c r="N31" s="564">
        <v>14667.331289999998</v>
      </c>
    </row>
    <row r="32" spans="2:14" ht="20.100000000000001" customHeight="1" thickBot="1">
      <c r="B32" s="566" t="s">
        <v>2</v>
      </c>
      <c r="C32" s="251">
        <v>86021237.213780001</v>
      </c>
      <c r="D32" s="251">
        <v>71144260.891529992</v>
      </c>
      <c r="E32" s="252">
        <v>129602.22967</v>
      </c>
      <c r="F32" s="251">
        <v>4533407.0736100003</v>
      </c>
      <c r="G32" s="251">
        <v>1965357.8450800001</v>
      </c>
      <c r="H32" s="252">
        <v>310220.06446999998</v>
      </c>
      <c r="I32" s="251">
        <v>316697.97933</v>
      </c>
      <c r="J32" s="251">
        <v>335847.39908999996</v>
      </c>
      <c r="K32" s="252">
        <v>827599.57945999992</v>
      </c>
      <c r="L32" s="251">
        <v>99504.196069999991</v>
      </c>
      <c r="M32" s="251">
        <v>172971.56254000001</v>
      </c>
      <c r="N32" s="251">
        <v>4475240.1069900002</v>
      </c>
    </row>
    <row r="33" spans="2:14" ht="15" customHeight="1" thickTop="1">
      <c r="B33" s="324"/>
      <c r="C33" s="347"/>
      <c r="D33" s="347"/>
      <c r="E33" s="347"/>
      <c r="F33" s="347"/>
      <c r="G33" s="347"/>
      <c r="H33" s="347"/>
      <c r="I33" s="347"/>
      <c r="J33" s="347"/>
      <c r="K33" s="347"/>
      <c r="L33" s="347"/>
      <c r="M33" s="347"/>
      <c r="N33" s="347"/>
    </row>
    <row r="34" spans="2:14" ht="15" customHeight="1">
      <c r="B34" s="324"/>
      <c r="C34" s="347"/>
      <c r="D34" s="347"/>
      <c r="E34" s="347"/>
      <c r="F34" s="347"/>
      <c r="G34" s="347"/>
      <c r="H34" s="347"/>
      <c r="I34" s="347"/>
      <c r="J34" s="347"/>
      <c r="K34" s="347"/>
      <c r="L34" s="347"/>
      <c r="M34" s="347"/>
      <c r="N34" s="347"/>
    </row>
    <row r="35" spans="2:14" ht="15" customHeight="1">
      <c r="B35" s="1"/>
      <c r="C35" s="1"/>
      <c r="D35" s="1"/>
      <c r="E35" s="1"/>
      <c r="F35" s="1"/>
      <c r="G35" s="1"/>
      <c r="H35" s="1"/>
      <c r="I35" s="1"/>
      <c r="J35" s="1"/>
      <c r="K35" s="1"/>
      <c r="L35" s="1"/>
      <c r="M35" s="1"/>
      <c r="N35" s="1"/>
    </row>
    <row r="36" spans="2:14" ht="15" customHeight="1">
      <c r="C36" s="1066" t="s">
        <v>863</v>
      </c>
      <c r="D36" s="1066"/>
      <c r="E36" s="1066"/>
      <c r="F36" s="1066"/>
      <c r="G36" s="1066"/>
      <c r="H36" s="1066"/>
      <c r="I36" s="1066"/>
      <c r="J36" s="1066"/>
      <c r="K36" s="1066"/>
      <c r="L36" s="1066"/>
      <c r="M36" s="1066"/>
      <c r="N36" s="1066"/>
    </row>
    <row r="37" spans="2:14" s="190" customFormat="1" ht="15" customHeight="1">
      <c r="C37" s="447" t="s">
        <v>286</v>
      </c>
      <c r="D37" s="447" t="s">
        <v>287</v>
      </c>
      <c r="E37" s="447" t="s">
        <v>288</v>
      </c>
      <c r="F37" s="447" t="s">
        <v>289</v>
      </c>
      <c r="G37" s="447" t="s">
        <v>290</v>
      </c>
      <c r="H37" s="447" t="s">
        <v>291</v>
      </c>
      <c r="I37" s="447" t="s">
        <v>292</v>
      </c>
      <c r="J37" s="447" t="s">
        <v>684</v>
      </c>
      <c r="K37" s="447" t="s">
        <v>685</v>
      </c>
      <c r="L37" s="447" t="s">
        <v>686</v>
      </c>
      <c r="M37" s="447" t="s">
        <v>687</v>
      </c>
      <c r="N37" s="447" t="s">
        <v>688</v>
      </c>
    </row>
    <row r="38" spans="2:14" ht="20.100000000000001" customHeight="1">
      <c r="B38" s="244"/>
      <c r="C38" s="1112" t="s">
        <v>830</v>
      </c>
      <c r="D38" s="1113"/>
      <c r="E38" s="1113"/>
      <c r="F38" s="1113"/>
      <c r="G38" s="1113"/>
      <c r="H38" s="1113"/>
      <c r="I38" s="1113"/>
      <c r="J38" s="1113"/>
      <c r="K38" s="1113"/>
      <c r="L38" s="1113"/>
      <c r="M38" s="1113"/>
      <c r="N38" s="1114"/>
    </row>
    <row r="39" spans="2:14" ht="20.100000000000001" customHeight="1">
      <c r="B39" s="244"/>
      <c r="C39" s="1109" t="s">
        <v>824</v>
      </c>
      <c r="D39" s="1110"/>
      <c r="E39" s="1111"/>
      <c r="F39" s="1109" t="s">
        <v>827</v>
      </c>
      <c r="G39" s="1110"/>
      <c r="H39" s="1110"/>
      <c r="I39" s="1110"/>
      <c r="J39" s="1110"/>
      <c r="K39" s="1110"/>
      <c r="L39" s="1110"/>
      <c r="M39" s="1110"/>
      <c r="N39" s="1111"/>
    </row>
    <row r="40" spans="2:14" ht="84.95" customHeight="1">
      <c r="B40" s="764"/>
      <c r="C40" s="546"/>
      <c r="D40" s="202" t="s">
        <v>838</v>
      </c>
      <c r="E40" s="202" t="s">
        <v>839</v>
      </c>
      <c r="F40" s="546"/>
      <c r="G40" s="202" t="s">
        <v>840</v>
      </c>
      <c r="H40" s="202" t="s">
        <v>842</v>
      </c>
      <c r="I40" s="202" t="s">
        <v>843</v>
      </c>
      <c r="J40" s="202" t="s">
        <v>844</v>
      </c>
      <c r="K40" s="202" t="s">
        <v>845</v>
      </c>
      <c r="L40" s="202" t="s">
        <v>846</v>
      </c>
      <c r="M40" s="202" t="s">
        <v>847</v>
      </c>
      <c r="N40" s="202" t="s">
        <v>841</v>
      </c>
    </row>
    <row r="41" spans="2:14" ht="20.100000000000001" customHeight="1">
      <c r="B41" s="561" t="s">
        <v>783</v>
      </c>
      <c r="C41" s="247">
        <v>49329535.12577711</v>
      </c>
      <c r="D41" s="247">
        <v>49192277.262074627</v>
      </c>
      <c r="E41" s="248">
        <v>137257.86370248787</v>
      </c>
      <c r="F41" s="247">
        <v>4206157.7777230255</v>
      </c>
      <c r="G41" s="247">
        <v>1978933.1573724004</v>
      </c>
      <c r="H41" s="248">
        <v>220514.04029805548</v>
      </c>
      <c r="I41" s="247">
        <v>357084.41907248809</v>
      </c>
      <c r="J41" s="247">
        <v>295747.90079317708</v>
      </c>
      <c r="K41" s="248">
        <v>990263.57279997563</v>
      </c>
      <c r="L41" s="247">
        <v>177033.98754311108</v>
      </c>
      <c r="M41" s="247">
        <v>186580.69984381605</v>
      </c>
      <c r="N41" s="568">
        <v>3886119.90118</v>
      </c>
    </row>
    <row r="42" spans="2:14" ht="20.100000000000001" customHeight="1">
      <c r="B42" s="767" t="s">
        <v>784</v>
      </c>
      <c r="C42" s="247">
        <v>8.7394714355468747E-6</v>
      </c>
      <c r="D42" s="247">
        <v>8.7394714355468747E-6</v>
      </c>
      <c r="E42" s="248">
        <v>0</v>
      </c>
      <c r="F42" s="247">
        <v>0</v>
      </c>
      <c r="G42" s="247">
        <v>0</v>
      </c>
      <c r="H42" s="248">
        <v>0</v>
      </c>
      <c r="I42" s="247">
        <v>0</v>
      </c>
      <c r="J42" s="247">
        <v>0</v>
      </c>
      <c r="K42" s="248">
        <v>0</v>
      </c>
      <c r="L42" s="247">
        <v>0</v>
      </c>
      <c r="M42" s="247">
        <v>0</v>
      </c>
      <c r="N42" s="247">
        <v>0</v>
      </c>
    </row>
    <row r="43" spans="2:14" ht="20.100000000000001" customHeight="1">
      <c r="B43" s="767" t="s">
        <v>807</v>
      </c>
      <c r="C43" s="247">
        <v>1177328.1204576271</v>
      </c>
      <c r="D43" s="247">
        <v>1177328.0941519537</v>
      </c>
      <c r="E43" s="248">
        <v>2.630567333225E-2</v>
      </c>
      <c r="F43" s="247">
        <v>71.924504641608692</v>
      </c>
      <c r="G43" s="247">
        <v>70.641740246710697</v>
      </c>
      <c r="H43" s="248">
        <v>3.00351970772244E-2</v>
      </c>
      <c r="I43" s="247">
        <v>3.3843169113000005E-2</v>
      </c>
      <c r="J43" s="247">
        <v>7.5186588197500001E-2</v>
      </c>
      <c r="K43" s="248">
        <v>1.9589440510250002E-2</v>
      </c>
      <c r="L43" s="247">
        <v>1.1241099999999999</v>
      </c>
      <c r="M43" s="247">
        <v>0</v>
      </c>
      <c r="N43" s="247">
        <v>1.1241099999999999</v>
      </c>
    </row>
    <row r="44" spans="2:14" ht="20.100000000000001" customHeight="1">
      <c r="B44" s="767" t="s">
        <v>786</v>
      </c>
      <c r="C44" s="247">
        <v>921809.98205677012</v>
      </c>
      <c r="D44" s="247">
        <v>921809.93113677006</v>
      </c>
      <c r="E44" s="248">
        <v>5.092E-2</v>
      </c>
      <c r="F44" s="247">
        <v>0</v>
      </c>
      <c r="G44" s="247">
        <v>0</v>
      </c>
      <c r="H44" s="248">
        <v>0</v>
      </c>
      <c r="I44" s="247">
        <v>0</v>
      </c>
      <c r="J44" s="247">
        <v>0</v>
      </c>
      <c r="K44" s="248">
        <v>0</v>
      </c>
      <c r="L44" s="247">
        <v>0</v>
      </c>
      <c r="M44" s="247">
        <v>0</v>
      </c>
      <c r="N44" s="247">
        <v>0</v>
      </c>
    </row>
    <row r="45" spans="2:14" ht="20.100000000000001" customHeight="1">
      <c r="B45" s="767" t="s">
        <v>787</v>
      </c>
      <c r="C45" s="247">
        <v>656002.11392414884</v>
      </c>
      <c r="D45" s="247">
        <v>655993.04675414879</v>
      </c>
      <c r="E45" s="248">
        <v>9.0671700000000008</v>
      </c>
      <c r="F45" s="247">
        <v>447461.08741712704</v>
      </c>
      <c r="G45" s="247">
        <v>193533.6614419822</v>
      </c>
      <c r="H45" s="248">
        <v>2788.2285400000001</v>
      </c>
      <c r="I45" s="247">
        <v>31435.405500000001</v>
      </c>
      <c r="J45" s="247">
        <v>33198.9662551445</v>
      </c>
      <c r="K45" s="248">
        <v>180811.71072</v>
      </c>
      <c r="L45" s="247">
        <v>5635.3677300000008</v>
      </c>
      <c r="M45" s="247">
        <v>57.747230000000002</v>
      </c>
      <c r="N45" s="247">
        <v>372231.96250000002</v>
      </c>
    </row>
    <row r="46" spans="2:14" ht="20.100000000000001" customHeight="1">
      <c r="B46" s="767" t="s">
        <v>788</v>
      </c>
      <c r="C46" s="247">
        <v>15181696.538509728</v>
      </c>
      <c r="D46" s="247">
        <v>15161703.695875369</v>
      </c>
      <c r="E46" s="248">
        <v>19992.842634359688</v>
      </c>
      <c r="F46" s="247">
        <v>2419785.8747322168</v>
      </c>
      <c r="G46" s="247">
        <v>1202127.1559675154</v>
      </c>
      <c r="H46" s="248">
        <v>74217.499912815954</v>
      </c>
      <c r="I46" s="247">
        <v>201203.57427131117</v>
      </c>
      <c r="J46" s="247">
        <v>135493.37928063914</v>
      </c>
      <c r="K46" s="248">
        <v>617770.13125592563</v>
      </c>
      <c r="L46" s="247">
        <v>116829.51199155387</v>
      </c>
      <c r="M46" s="247">
        <v>72144.622052455685</v>
      </c>
      <c r="N46" s="247">
        <v>2263915.40105</v>
      </c>
    </row>
    <row r="47" spans="2:14" ht="20.100000000000001" customHeight="1">
      <c r="B47" s="563" t="s">
        <v>808</v>
      </c>
      <c r="C47" s="247">
        <v>11641552.026590887</v>
      </c>
      <c r="D47" s="247">
        <v>11621996.642979974</v>
      </c>
      <c r="E47" s="248">
        <v>19555.383610912799</v>
      </c>
      <c r="F47" s="247">
        <v>1406367.3735938263</v>
      </c>
      <c r="G47" s="247">
        <v>874834.39804815606</v>
      </c>
      <c r="H47" s="248">
        <v>67575.681438624524</v>
      </c>
      <c r="I47" s="247">
        <v>136374.25431314445</v>
      </c>
      <c r="J47" s="247">
        <v>117484.76714655603</v>
      </c>
      <c r="K47" s="248">
        <v>154495.12602114413</v>
      </c>
      <c r="L47" s="247">
        <v>21637.668454211191</v>
      </c>
      <c r="M47" s="247">
        <v>33965.478171989831</v>
      </c>
      <c r="N47" s="247">
        <v>1288977.1153280383</v>
      </c>
    </row>
    <row r="48" spans="2:14" ht="20.100000000000001" customHeight="1">
      <c r="B48" s="767" t="s">
        <v>809</v>
      </c>
      <c r="C48" s="247">
        <v>31392698.370820101</v>
      </c>
      <c r="D48" s="247">
        <v>31275442.494147647</v>
      </c>
      <c r="E48" s="248">
        <v>117255.87667245486</v>
      </c>
      <c r="F48" s="247">
        <v>1338838.8910690404</v>
      </c>
      <c r="G48" s="247">
        <v>583201.69822265604</v>
      </c>
      <c r="H48" s="248">
        <v>143508.28181004245</v>
      </c>
      <c r="I48" s="247">
        <v>124445.40545800784</v>
      </c>
      <c r="J48" s="247">
        <v>127055.48007080526</v>
      </c>
      <c r="K48" s="248">
        <v>191681.71123460951</v>
      </c>
      <c r="L48" s="247">
        <v>54567.983711557208</v>
      </c>
      <c r="M48" s="247">
        <v>114378.33056136037</v>
      </c>
      <c r="N48" s="247">
        <v>1249971.4135200002</v>
      </c>
    </row>
    <row r="49" spans="2:14" ht="20.100000000000001" customHeight="1">
      <c r="B49" s="768" t="s">
        <v>810</v>
      </c>
      <c r="C49" s="247">
        <v>17768243.986279998</v>
      </c>
      <c r="D49" s="247">
        <v>17768243.986279998</v>
      </c>
      <c r="E49" s="248">
        <v>0</v>
      </c>
      <c r="F49" s="247">
        <v>94142.995060000001</v>
      </c>
      <c r="G49" s="247">
        <v>94103.141759999999</v>
      </c>
      <c r="H49" s="248">
        <v>0</v>
      </c>
      <c r="I49" s="247">
        <v>0</v>
      </c>
      <c r="J49" s="247">
        <v>0</v>
      </c>
      <c r="K49" s="248">
        <v>39.853300000000004</v>
      </c>
      <c r="L49" s="247">
        <v>0</v>
      </c>
      <c r="M49" s="247">
        <v>0</v>
      </c>
      <c r="N49" s="247">
        <v>94142.995060000001</v>
      </c>
    </row>
    <row r="50" spans="2:14" ht="20.100000000000001" customHeight="1">
      <c r="B50" s="767" t="s">
        <v>811</v>
      </c>
      <c r="C50" s="247">
        <v>759828.75322000007</v>
      </c>
      <c r="D50" s="247">
        <v>759828.75322000007</v>
      </c>
      <c r="E50" s="248">
        <v>0</v>
      </c>
      <c r="F50" s="247">
        <v>0</v>
      </c>
      <c r="G50" s="247">
        <v>0</v>
      </c>
      <c r="H50" s="248">
        <v>0</v>
      </c>
      <c r="I50" s="247">
        <v>0</v>
      </c>
      <c r="J50" s="247">
        <v>0</v>
      </c>
      <c r="K50" s="248">
        <v>0</v>
      </c>
      <c r="L50" s="247">
        <v>0</v>
      </c>
      <c r="M50" s="247">
        <v>0</v>
      </c>
      <c r="N50" s="247">
        <v>0</v>
      </c>
    </row>
    <row r="51" spans="2:14" ht="20.100000000000001" customHeight="1">
      <c r="B51" s="767" t="s">
        <v>812</v>
      </c>
      <c r="C51" s="247">
        <v>12202537.886219999</v>
      </c>
      <c r="D51" s="247">
        <v>12202537.886219999</v>
      </c>
      <c r="E51" s="248">
        <v>0</v>
      </c>
      <c r="F51" s="247">
        <v>0</v>
      </c>
      <c r="G51" s="247">
        <v>0</v>
      </c>
      <c r="H51" s="248">
        <v>0</v>
      </c>
      <c r="I51" s="247">
        <v>0</v>
      </c>
      <c r="J51" s="247">
        <v>0</v>
      </c>
      <c r="K51" s="248">
        <v>0</v>
      </c>
      <c r="L51" s="247">
        <v>0</v>
      </c>
      <c r="M51" s="247">
        <v>0</v>
      </c>
      <c r="N51" s="247">
        <v>0</v>
      </c>
    </row>
    <row r="52" spans="2:14" ht="20.100000000000001" customHeight="1">
      <c r="B52" s="767" t="s">
        <v>813</v>
      </c>
      <c r="C52" s="247">
        <v>106339.58084000001</v>
      </c>
      <c r="D52" s="247">
        <v>106339.58084000001</v>
      </c>
      <c r="E52" s="248">
        <v>0</v>
      </c>
      <c r="F52" s="247">
        <v>0</v>
      </c>
      <c r="G52" s="247">
        <v>0</v>
      </c>
      <c r="H52" s="248">
        <v>0</v>
      </c>
      <c r="I52" s="247">
        <v>0</v>
      </c>
      <c r="J52" s="247">
        <v>0</v>
      </c>
      <c r="K52" s="248">
        <v>0</v>
      </c>
      <c r="L52" s="247">
        <v>0</v>
      </c>
      <c r="M52" s="247">
        <v>0</v>
      </c>
      <c r="N52" s="247">
        <v>0</v>
      </c>
    </row>
    <row r="53" spans="2:14" ht="20.100000000000001" customHeight="1">
      <c r="B53" s="767" t="s">
        <v>814</v>
      </c>
      <c r="C53" s="247">
        <v>1743159.49819</v>
      </c>
      <c r="D53" s="247">
        <v>1743159.49819</v>
      </c>
      <c r="E53" s="248">
        <v>0</v>
      </c>
      <c r="F53" s="247">
        <v>7750.4305599999998</v>
      </c>
      <c r="G53" s="247">
        <v>7750.4305599999998</v>
      </c>
      <c r="H53" s="248">
        <v>0</v>
      </c>
      <c r="I53" s="247">
        <v>0</v>
      </c>
      <c r="J53" s="247">
        <v>0</v>
      </c>
      <c r="K53" s="248">
        <v>0</v>
      </c>
      <c r="L53" s="247">
        <v>0</v>
      </c>
      <c r="M53" s="247">
        <v>0</v>
      </c>
      <c r="N53" s="247">
        <v>7750.4305599999998</v>
      </c>
    </row>
    <row r="54" spans="2:14" ht="20.100000000000001" customHeight="1">
      <c r="B54" s="767" t="s">
        <v>815</v>
      </c>
      <c r="C54" s="247">
        <v>2956378.2678100001</v>
      </c>
      <c r="D54" s="571">
        <v>2956378.2678100001</v>
      </c>
      <c r="E54" s="572">
        <v>0</v>
      </c>
      <c r="F54" s="571">
        <v>86392.564499999993</v>
      </c>
      <c r="G54" s="571">
        <v>86352.711200000005</v>
      </c>
      <c r="H54" s="572">
        <v>0</v>
      </c>
      <c r="I54" s="571">
        <v>0</v>
      </c>
      <c r="J54" s="571">
        <v>0</v>
      </c>
      <c r="K54" s="572">
        <v>39.853300000000004</v>
      </c>
      <c r="L54" s="571">
        <v>0</v>
      </c>
      <c r="M54" s="571">
        <v>0</v>
      </c>
      <c r="N54" s="247">
        <v>86392.564499999993</v>
      </c>
    </row>
    <row r="55" spans="2:14" ht="20.100000000000001" customHeight="1">
      <c r="B55" s="768" t="s">
        <v>816</v>
      </c>
      <c r="C55" s="247">
        <v>13815936.570629999</v>
      </c>
      <c r="D55" s="573"/>
      <c r="E55" s="578"/>
      <c r="F55" s="247">
        <v>484029.29049000004</v>
      </c>
      <c r="G55" s="573"/>
      <c r="H55" s="578"/>
      <c r="I55" s="573"/>
      <c r="J55" s="573"/>
      <c r="K55" s="578"/>
      <c r="L55" s="573"/>
      <c r="M55" s="573"/>
      <c r="N55" s="247">
        <v>394719.70702999993</v>
      </c>
    </row>
    <row r="56" spans="2:14" ht="20.100000000000001" customHeight="1">
      <c r="B56" s="767" t="s">
        <v>817</v>
      </c>
      <c r="C56" s="247">
        <v>0</v>
      </c>
      <c r="D56" s="573"/>
      <c r="E56" s="578"/>
      <c r="F56" s="247">
        <v>0</v>
      </c>
      <c r="G56" s="573"/>
      <c r="H56" s="578"/>
      <c r="I56" s="573"/>
      <c r="J56" s="573"/>
      <c r="K56" s="578"/>
      <c r="L56" s="573"/>
      <c r="M56" s="573"/>
      <c r="N56" s="247">
        <v>0</v>
      </c>
    </row>
    <row r="57" spans="2:14" ht="20.100000000000001" customHeight="1">
      <c r="B57" s="767" t="s">
        <v>818</v>
      </c>
      <c r="C57" s="247">
        <v>55156.847869999998</v>
      </c>
      <c r="D57" s="573"/>
      <c r="E57" s="578"/>
      <c r="F57" s="247">
        <v>19.656839999999999</v>
      </c>
      <c r="G57" s="573"/>
      <c r="H57" s="578"/>
      <c r="I57" s="573"/>
      <c r="J57" s="573"/>
      <c r="K57" s="578"/>
      <c r="L57" s="573"/>
      <c r="M57" s="573"/>
      <c r="N57" s="247">
        <v>0</v>
      </c>
    </row>
    <row r="58" spans="2:14" ht="20.100000000000001" customHeight="1">
      <c r="B58" s="767" t="s">
        <v>819</v>
      </c>
      <c r="C58" s="247">
        <v>810944.41872000007</v>
      </c>
      <c r="D58" s="573"/>
      <c r="E58" s="578"/>
      <c r="F58" s="247">
        <v>0</v>
      </c>
      <c r="G58" s="573"/>
      <c r="H58" s="578"/>
      <c r="I58" s="573"/>
      <c r="J58" s="573"/>
      <c r="K58" s="578"/>
      <c r="L58" s="573"/>
      <c r="M58" s="573"/>
      <c r="N58" s="247">
        <v>0</v>
      </c>
    </row>
    <row r="59" spans="2:14" ht="20.100000000000001" customHeight="1">
      <c r="B59" s="767" t="s">
        <v>820</v>
      </c>
      <c r="C59" s="247">
        <v>454876.35837999999</v>
      </c>
      <c r="D59" s="573"/>
      <c r="E59" s="578"/>
      <c r="F59" s="247">
        <v>16329.19457</v>
      </c>
      <c r="G59" s="573"/>
      <c r="H59" s="578"/>
      <c r="I59" s="573"/>
      <c r="J59" s="573"/>
      <c r="K59" s="578"/>
      <c r="L59" s="573"/>
      <c r="M59" s="573"/>
      <c r="N59" s="247">
        <v>4239.6820700000007</v>
      </c>
    </row>
    <row r="60" spans="2:14" ht="20.100000000000001" customHeight="1">
      <c r="B60" s="767" t="s">
        <v>821</v>
      </c>
      <c r="C60" s="247">
        <v>9803077.6133899987</v>
      </c>
      <c r="D60" s="573"/>
      <c r="E60" s="578"/>
      <c r="F60" s="247">
        <v>454783.52972000005</v>
      </c>
      <c r="G60" s="573"/>
      <c r="H60" s="578"/>
      <c r="I60" s="573"/>
      <c r="J60" s="573"/>
      <c r="K60" s="578"/>
      <c r="L60" s="573"/>
      <c r="M60" s="573"/>
      <c r="N60" s="247">
        <v>378564.73659999995</v>
      </c>
    </row>
    <row r="61" spans="2:14" ht="20.100000000000001" customHeight="1">
      <c r="B61" s="766" t="s">
        <v>822</v>
      </c>
      <c r="C61" s="564">
        <v>2691881.3322700001</v>
      </c>
      <c r="D61" s="684"/>
      <c r="E61" s="685"/>
      <c r="F61" s="564">
        <v>12896.90936</v>
      </c>
      <c r="G61" s="684"/>
      <c r="H61" s="685"/>
      <c r="I61" s="684"/>
      <c r="J61" s="684"/>
      <c r="K61" s="685"/>
      <c r="L61" s="684"/>
      <c r="M61" s="684"/>
      <c r="N61" s="564">
        <v>11915.288359999999</v>
      </c>
    </row>
    <row r="62" spans="2:14" ht="20.100000000000001" customHeight="1" thickBot="1">
      <c r="B62" s="566" t="s">
        <v>2</v>
      </c>
      <c r="C62" s="251">
        <v>80913715.682687104</v>
      </c>
      <c r="D62" s="251">
        <v>66960521.248354629</v>
      </c>
      <c r="E62" s="252">
        <v>137257.86370248787</v>
      </c>
      <c r="F62" s="251">
        <v>4784330.0632730257</v>
      </c>
      <c r="G62" s="251">
        <v>2073036.2991324004</v>
      </c>
      <c r="H62" s="252">
        <v>220514.04029805548</v>
      </c>
      <c r="I62" s="251">
        <v>357084.41907248809</v>
      </c>
      <c r="J62" s="251">
        <v>295747.90079317708</v>
      </c>
      <c r="K62" s="252">
        <v>990303.42609997559</v>
      </c>
      <c r="L62" s="251">
        <v>177033.98754311108</v>
      </c>
      <c r="M62" s="251">
        <v>186580.69984381605</v>
      </c>
      <c r="N62" s="251">
        <v>4374982.6032699998</v>
      </c>
    </row>
    <row r="63" spans="2:14" ht="15" customHeight="1" thickTop="1"/>
  </sheetData>
  <mergeCells count="9">
    <mergeCell ref="B3:F3"/>
    <mergeCell ref="C36:N36"/>
    <mergeCell ref="C38:N38"/>
    <mergeCell ref="C39:E39"/>
    <mergeCell ref="F39:N39"/>
    <mergeCell ref="C6:N6"/>
    <mergeCell ref="C9:E9"/>
    <mergeCell ref="C8:N8"/>
    <mergeCell ref="F9:N9"/>
  </mergeCells>
  <hyperlinks>
    <hyperlink ref="P6" location="Índice!A1" display="Back to the Index" xr:uid="{F09C19F8-1DDE-4DFA-B7BB-3CDB463FC8A5}"/>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025F-2E7C-4C3F-9655-37781A618075}">
  <sheetPr>
    <tabColor rgb="FFD1005D"/>
  </sheetPr>
  <dimension ref="B1:S63"/>
  <sheetViews>
    <sheetView showGridLines="0" showZeros="0" zoomScaleNormal="100" workbookViewId="0">
      <selection activeCell="S6" sqref="S6"/>
    </sheetView>
  </sheetViews>
  <sheetFormatPr defaultRowHeight="15" customHeight="1"/>
  <cols>
    <col min="1" max="1" width="12.7109375" style="2" customWidth="1"/>
    <col min="2" max="2" width="32.7109375" style="2" customWidth="1"/>
    <col min="3" max="14" width="10.7109375" style="2" customWidth="1"/>
    <col min="15" max="17" width="12.7109375" style="2" customWidth="1"/>
    <col min="18" max="18" width="8.85546875" style="2" customWidth="1"/>
    <col min="19" max="19" width="15.140625" style="2" customWidth="1"/>
    <col min="20" max="16384" width="9.140625" style="2"/>
  </cols>
  <sheetData>
    <row r="1" spans="2:19" ht="15" customHeight="1">
      <c r="B1" s="35"/>
    </row>
    <row r="2" spans="2:19" ht="15" customHeight="1">
      <c r="B2" s="542" t="s">
        <v>837</v>
      </c>
      <c r="D2" s="542" t="s">
        <v>803</v>
      </c>
    </row>
    <row r="3" spans="2:19" ht="15" customHeight="1">
      <c r="B3" s="1056" t="s">
        <v>836</v>
      </c>
      <c r="C3" s="1056"/>
      <c r="D3" s="1056"/>
      <c r="E3" s="1056"/>
    </row>
    <row r="4" spans="2:19" ht="15" customHeight="1">
      <c r="B4" s="547" t="s">
        <v>0</v>
      </c>
    </row>
    <row r="5" spans="2:19" ht="15" customHeight="1">
      <c r="B5" s="547"/>
    </row>
    <row r="6" spans="2:19" ht="15" customHeight="1">
      <c r="C6" s="1066" t="s">
        <v>1008</v>
      </c>
      <c r="D6" s="1066"/>
      <c r="E6" s="1066"/>
      <c r="F6" s="1066"/>
      <c r="G6" s="1066"/>
      <c r="H6" s="1066"/>
      <c r="I6" s="1066"/>
      <c r="J6" s="1066"/>
      <c r="K6" s="1066"/>
      <c r="L6" s="1066"/>
      <c r="M6" s="1066"/>
      <c r="N6" s="1066"/>
      <c r="O6" s="1066"/>
      <c r="P6" s="1066"/>
      <c r="Q6" s="1066"/>
      <c r="S6" s="740" t="s">
        <v>575</v>
      </c>
    </row>
    <row r="7" spans="2:19" s="190" customFormat="1" ht="15" customHeight="1">
      <c r="C7" s="447" t="s">
        <v>286</v>
      </c>
      <c r="D7" s="447" t="s">
        <v>287</v>
      </c>
      <c r="E7" s="447" t="s">
        <v>288</v>
      </c>
      <c r="F7" s="447" t="s">
        <v>289</v>
      </c>
      <c r="G7" s="447" t="s">
        <v>290</v>
      </c>
      <c r="H7" s="447" t="s">
        <v>291</v>
      </c>
      <c r="I7" s="447" t="s">
        <v>292</v>
      </c>
      <c r="J7" s="447" t="s">
        <v>684</v>
      </c>
      <c r="K7" s="447" t="s">
        <v>685</v>
      </c>
      <c r="L7" s="447" t="s">
        <v>686</v>
      </c>
      <c r="M7" s="447" t="s">
        <v>687</v>
      </c>
      <c r="N7" s="447" t="s">
        <v>688</v>
      </c>
      <c r="O7" s="447" t="s">
        <v>682</v>
      </c>
      <c r="P7" s="447" t="s">
        <v>683</v>
      </c>
      <c r="Q7" s="447" t="s">
        <v>835</v>
      </c>
    </row>
    <row r="8" spans="2:19" ht="39.950000000000003" customHeight="1">
      <c r="B8" s="244"/>
      <c r="C8" s="1112" t="s">
        <v>830</v>
      </c>
      <c r="D8" s="1113"/>
      <c r="E8" s="1113"/>
      <c r="F8" s="1113"/>
      <c r="G8" s="1113"/>
      <c r="H8" s="1114"/>
      <c r="I8" s="1112" t="s">
        <v>797</v>
      </c>
      <c r="J8" s="1113"/>
      <c r="K8" s="1113"/>
      <c r="L8" s="1113"/>
      <c r="M8" s="1113"/>
      <c r="N8" s="1114"/>
      <c r="O8" s="1119" t="s">
        <v>831</v>
      </c>
      <c r="P8" s="1115" t="s">
        <v>832</v>
      </c>
      <c r="Q8" s="1116"/>
    </row>
    <row r="9" spans="2:19" ht="57" customHeight="1">
      <c r="B9" s="244"/>
      <c r="C9" s="1109" t="s">
        <v>824</v>
      </c>
      <c r="D9" s="1110"/>
      <c r="E9" s="1111"/>
      <c r="F9" s="1109" t="s">
        <v>827</v>
      </c>
      <c r="G9" s="1110"/>
      <c r="H9" s="1111"/>
      <c r="I9" s="1122" t="s">
        <v>828</v>
      </c>
      <c r="J9" s="1123"/>
      <c r="K9" s="1124"/>
      <c r="L9" s="1122" t="s">
        <v>829</v>
      </c>
      <c r="M9" s="1123"/>
      <c r="N9" s="1124"/>
      <c r="O9" s="1120"/>
      <c r="P9" s="1125" t="s">
        <v>833</v>
      </c>
      <c r="Q9" s="1125" t="s">
        <v>834</v>
      </c>
    </row>
    <row r="10" spans="2:19" ht="30" customHeight="1">
      <c r="B10" s="549"/>
      <c r="C10" s="546"/>
      <c r="D10" s="202" t="s">
        <v>825</v>
      </c>
      <c r="E10" s="202" t="s">
        <v>826</v>
      </c>
      <c r="F10" s="546"/>
      <c r="G10" s="202" t="s">
        <v>825</v>
      </c>
      <c r="H10" s="202" t="s">
        <v>826</v>
      </c>
      <c r="I10" s="546"/>
      <c r="J10" s="202" t="s">
        <v>825</v>
      </c>
      <c r="K10" s="202" t="s">
        <v>826</v>
      </c>
      <c r="L10" s="546"/>
      <c r="M10" s="202" t="s">
        <v>825</v>
      </c>
      <c r="N10" s="202" t="s">
        <v>826</v>
      </c>
      <c r="O10" s="1121"/>
      <c r="P10" s="1126"/>
      <c r="Q10" s="1126"/>
    </row>
    <row r="11" spans="2:19" ht="20.100000000000001" customHeight="1">
      <c r="B11" s="561" t="s">
        <v>783</v>
      </c>
      <c r="C11" s="247">
        <v>50995427.931610003</v>
      </c>
      <c r="D11" s="247">
        <v>43817246.835330002</v>
      </c>
      <c r="E11" s="248">
        <v>6851966.8138500005</v>
      </c>
      <c r="F11" s="247">
        <v>3934106.55271</v>
      </c>
      <c r="G11" s="247">
        <v>12150.779629999999</v>
      </c>
      <c r="H11" s="248">
        <v>3880448.7639199998</v>
      </c>
      <c r="I11" s="247">
        <v>-351027.82884999999</v>
      </c>
      <c r="J11" s="247">
        <v>-153742.67005000002</v>
      </c>
      <c r="K11" s="248">
        <v>-197285.1588</v>
      </c>
      <c r="L11" s="247">
        <v>-1897495.4768899996</v>
      </c>
      <c r="M11" s="247">
        <v>-3293.5866499999997</v>
      </c>
      <c r="N11" s="248">
        <v>-1878247.1318000001</v>
      </c>
      <c r="O11" s="247">
        <v>0</v>
      </c>
      <c r="P11" s="247">
        <v>36310787.934200004</v>
      </c>
      <c r="Q11" s="247">
        <v>1556491.7067100001</v>
      </c>
    </row>
    <row r="12" spans="2:19" ht="20.100000000000001" customHeight="1">
      <c r="B12" s="551" t="s">
        <v>784</v>
      </c>
      <c r="C12" s="247">
        <v>111493.23493000001</v>
      </c>
      <c r="D12" s="247">
        <v>111493.23493000001</v>
      </c>
      <c r="E12" s="248">
        <v>0</v>
      </c>
      <c r="F12" s="247">
        <v>0</v>
      </c>
      <c r="G12" s="247">
        <v>0</v>
      </c>
      <c r="H12" s="248">
        <v>0</v>
      </c>
      <c r="I12" s="247">
        <v>0</v>
      </c>
      <c r="J12" s="247">
        <v>0</v>
      </c>
      <c r="K12" s="248">
        <v>0</v>
      </c>
      <c r="L12" s="247">
        <v>0</v>
      </c>
      <c r="M12" s="247">
        <v>0</v>
      </c>
      <c r="N12" s="248">
        <v>0</v>
      </c>
      <c r="O12" s="247">
        <v>0</v>
      </c>
      <c r="P12" s="247">
        <v>0</v>
      </c>
      <c r="Q12" s="247">
        <v>0</v>
      </c>
    </row>
    <row r="13" spans="2:19" ht="20.100000000000001" customHeight="1">
      <c r="B13" s="551" t="s">
        <v>807</v>
      </c>
      <c r="C13" s="247">
        <v>1192178.0239600001</v>
      </c>
      <c r="D13" s="247">
        <v>940641.60305999999</v>
      </c>
      <c r="E13" s="248">
        <v>251534.55765999999</v>
      </c>
      <c r="F13" s="247">
        <v>1.29504</v>
      </c>
      <c r="G13" s="247">
        <v>0.17093</v>
      </c>
      <c r="H13" s="248">
        <v>1.1241099999999999</v>
      </c>
      <c r="I13" s="247">
        <v>-4513.2807599999996</v>
      </c>
      <c r="J13" s="247">
        <v>-1032.0467900000001</v>
      </c>
      <c r="K13" s="248">
        <v>-3481.2339700000002</v>
      </c>
      <c r="L13" s="247">
        <v>-0.45730999999999999</v>
      </c>
      <c r="M13" s="247">
        <v>-0.16800999999999999</v>
      </c>
      <c r="N13" s="248">
        <v>-0.2893</v>
      </c>
      <c r="O13" s="247">
        <v>0</v>
      </c>
      <c r="P13" s="247">
        <v>367097.89914999995</v>
      </c>
      <c r="Q13" s="247">
        <v>0</v>
      </c>
    </row>
    <row r="14" spans="2:19" ht="20.100000000000001" customHeight="1">
      <c r="B14" s="551" t="s">
        <v>786</v>
      </c>
      <c r="C14" s="247">
        <v>923154.64873000002</v>
      </c>
      <c r="D14" s="247">
        <v>922968.99687999999</v>
      </c>
      <c r="E14" s="248">
        <v>185.65185</v>
      </c>
      <c r="F14" s="247">
        <v>0.13406000000000001</v>
      </c>
      <c r="G14" s="247">
        <v>0</v>
      </c>
      <c r="H14" s="248">
        <v>0</v>
      </c>
      <c r="I14" s="247">
        <v>-74.96383999999999</v>
      </c>
      <c r="J14" s="247">
        <v>-62.518419999999999</v>
      </c>
      <c r="K14" s="248">
        <v>-12.44542</v>
      </c>
      <c r="L14" s="247">
        <v>0</v>
      </c>
      <c r="M14" s="247">
        <v>0</v>
      </c>
      <c r="N14" s="248">
        <v>0</v>
      </c>
      <c r="O14" s="247">
        <v>0</v>
      </c>
      <c r="P14" s="247">
        <v>376.58190999999999</v>
      </c>
      <c r="Q14" s="247">
        <v>0</v>
      </c>
    </row>
    <row r="15" spans="2:19" ht="20.100000000000001" customHeight="1">
      <c r="B15" s="786" t="s">
        <v>787</v>
      </c>
      <c r="C15" s="247">
        <v>779183.50737000001</v>
      </c>
      <c r="D15" s="247">
        <v>557276.83045000001</v>
      </c>
      <c r="E15" s="248">
        <v>221905.57390000002</v>
      </c>
      <c r="F15" s="247">
        <v>276440.14214999997</v>
      </c>
      <c r="G15" s="247">
        <v>1.7999999999999998E-4</v>
      </c>
      <c r="H15" s="248">
        <v>276440.14197000006</v>
      </c>
      <c r="I15" s="247">
        <v>-10513.726869999999</v>
      </c>
      <c r="J15" s="247">
        <v>-3211.43667</v>
      </c>
      <c r="K15" s="248">
        <v>-7302.2902000000004</v>
      </c>
      <c r="L15" s="247">
        <v>-206539.22975999999</v>
      </c>
      <c r="M15" s="247">
        <v>0</v>
      </c>
      <c r="N15" s="248">
        <v>-206539.22975999999</v>
      </c>
      <c r="O15" s="247">
        <v>0</v>
      </c>
      <c r="P15" s="247">
        <v>427952.56017000001</v>
      </c>
      <c r="Q15" s="247">
        <v>65317.09964</v>
      </c>
    </row>
    <row r="16" spans="2:19" ht="20.100000000000001" customHeight="1">
      <c r="B16" s="551" t="s">
        <v>788</v>
      </c>
      <c r="C16" s="247">
        <v>16735215.051520001</v>
      </c>
      <c r="D16" s="247">
        <v>13688899.657740001</v>
      </c>
      <c r="E16" s="248">
        <v>3043096.8786799996</v>
      </c>
      <c r="F16" s="247">
        <v>2288318.2559799999</v>
      </c>
      <c r="G16" s="247">
        <v>135.22162</v>
      </c>
      <c r="H16" s="248">
        <v>2287194.5207399996</v>
      </c>
      <c r="I16" s="247">
        <v>-217899.35993999999</v>
      </c>
      <c r="J16" s="247">
        <v>-87149.164180000007</v>
      </c>
      <c r="K16" s="248">
        <v>-130750.19576</v>
      </c>
      <c r="L16" s="247">
        <v>-1245483.9724699997</v>
      </c>
      <c r="M16" s="247">
        <v>-29.513680000000001</v>
      </c>
      <c r="N16" s="248">
        <v>-1245133.4680599999</v>
      </c>
      <c r="O16" s="247">
        <v>0</v>
      </c>
      <c r="P16" s="247">
        <v>11220273.756840002</v>
      </c>
      <c r="Q16" s="247">
        <v>903172.80348</v>
      </c>
    </row>
    <row r="17" spans="2:17" ht="20.100000000000001" customHeight="1">
      <c r="B17" s="563" t="s">
        <v>808</v>
      </c>
      <c r="C17" s="247">
        <v>12969679.589579999</v>
      </c>
      <c r="D17" s="247">
        <v>10448319.49281</v>
      </c>
      <c r="E17" s="248">
        <v>2518290.5276500001</v>
      </c>
      <c r="F17" s="247">
        <v>1368485.7650800003</v>
      </c>
      <c r="G17" s="247">
        <v>133.71726000000001</v>
      </c>
      <c r="H17" s="248">
        <v>1367376.1407300001</v>
      </c>
      <c r="I17" s="247">
        <v>-170939.11933000002</v>
      </c>
      <c r="J17" s="247">
        <v>-62420.705520000003</v>
      </c>
      <c r="K17" s="248">
        <v>-108518.41381</v>
      </c>
      <c r="L17" s="247">
        <v>-645141.26409000007</v>
      </c>
      <c r="M17" s="247">
        <v>-29.451560000000001</v>
      </c>
      <c r="N17" s="248">
        <v>-644791.17000000004</v>
      </c>
      <c r="O17" s="247">
        <v>0</v>
      </c>
      <c r="P17" s="247">
        <v>9496615.6851999983</v>
      </c>
      <c r="Q17" s="247">
        <v>630286.25157999992</v>
      </c>
    </row>
    <row r="18" spans="2:17" ht="20.100000000000001" customHeight="1">
      <c r="B18" s="551" t="s">
        <v>809</v>
      </c>
      <c r="C18" s="247">
        <v>31254203.465099998</v>
      </c>
      <c r="D18" s="247">
        <v>27595966.51227</v>
      </c>
      <c r="E18" s="248">
        <v>3335244.1517600003</v>
      </c>
      <c r="F18" s="247">
        <v>1369346.72548</v>
      </c>
      <c r="G18" s="247">
        <v>12015.3869</v>
      </c>
      <c r="H18" s="248">
        <v>1316812.9771</v>
      </c>
      <c r="I18" s="247">
        <v>-118026.49743999999</v>
      </c>
      <c r="J18" s="247">
        <v>-62287.503990000005</v>
      </c>
      <c r="K18" s="248">
        <v>-55738.993450000002</v>
      </c>
      <c r="L18" s="247">
        <v>-445471.81735000003</v>
      </c>
      <c r="M18" s="247">
        <v>-3263.9049599999998</v>
      </c>
      <c r="N18" s="248">
        <v>-426574.14468000003</v>
      </c>
      <c r="O18" s="247">
        <v>0</v>
      </c>
      <c r="P18" s="247">
        <v>24295087.136129998</v>
      </c>
      <c r="Q18" s="247">
        <v>588001.80359000002</v>
      </c>
    </row>
    <row r="19" spans="2:17" ht="20.100000000000001" customHeight="1">
      <c r="B19" s="552" t="s">
        <v>810</v>
      </c>
      <c r="C19" s="247">
        <v>20278435.189589996</v>
      </c>
      <c r="D19" s="247">
        <v>18905070.653209999</v>
      </c>
      <c r="E19" s="248">
        <v>71835.71286</v>
      </c>
      <c r="F19" s="247">
        <v>94092.073329999999</v>
      </c>
      <c r="G19" s="247">
        <v>0</v>
      </c>
      <c r="H19" s="248">
        <v>10675.12033</v>
      </c>
      <c r="I19" s="247">
        <v>-13835.85584</v>
      </c>
      <c r="J19" s="247">
        <v>-12878.569440000001</v>
      </c>
      <c r="K19" s="248">
        <v>-957.28640000000007</v>
      </c>
      <c r="L19" s="247">
        <v>-77339.86159</v>
      </c>
      <c r="M19" s="247">
        <v>0</v>
      </c>
      <c r="N19" s="248">
        <v>-10606.299489999998</v>
      </c>
      <c r="O19" s="247">
        <v>0</v>
      </c>
      <c r="P19" s="247">
        <v>794461.44152000011</v>
      </c>
      <c r="Q19" s="247">
        <v>68.82083999999999</v>
      </c>
    </row>
    <row r="20" spans="2:17" ht="20.100000000000001" customHeight="1">
      <c r="B20" s="551" t="s">
        <v>811</v>
      </c>
      <c r="C20" s="247">
        <v>539110.95813000004</v>
      </c>
      <c r="D20" s="247">
        <v>539110.95813000004</v>
      </c>
      <c r="E20" s="248">
        <v>0</v>
      </c>
      <c r="F20" s="247">
        <v>0</v>
      </c>
      <c r="G20" s="247">
        <v>0</v>
      </c>
      <c r="H20" s="248">
        <v>0</v>
      </c>
      <c r="I20" s="247">
        <v>-487.0872</v>
      </c>
      <c r="J20" s="247">
        <v>-487.0872</v>
      </c>
      <c r="K20" s="248">
        <v>0</v>
      </c>
      <c r="L20" s="247">
        <v>0</v>
      </c>
      <c r="M20" s="247">
        <v>0</v>
      </c>
      <c r="N20" s="248">
        <v>0</v>
      </c>
      <c r="O20" s="247">
        <v>0</v>
      </c>
      <c r="P20" s="247">
        <v>0</v>
      </c>
      <c r="Q20" s="247">
        <v>0</v>
      </c>
    </row>
    <row r="21" spans="2:17" ht="20.100000000000001" customHeight="1">
      <c r="B21" s="551" t="s">
        <v>812</v>
      </c>
      <c r="C21" s="247">
        <v>14640602.936710002</v>
      </c>
      <c r="D21" s="247">
        <v>14640488.541050002</v>
      </c>
      <c r="E21" s="248">
        <v>0</v>
      </c>
      <c r="F21" s="247">
        <v>0</v>
      </c>
      <c r="G21" s="247">
        <v>0</v>
      </c>
      <c r="H21" s="248">
        <v>0</v>
      </c>
      <c r="I21" s="247">
        <v>-4705.9317300000002</v>
      </c>
      <c r="J21" s="247">
        <v>-4705.9317300000002</v>
      </c>
      <c r="K21" s="248">
        <v>0</v>
      </c>
      <c r="L21" s="247">
        <v>0</v>
      </c>
      <c r="M21" s="247">
        <v>0</v>
      </c>
      <c r="N21" s="248">
        <v>0</v>
      </c>
      <c r="O21" s="247">
        <v>0</v>
      </c>
      <c r="P21" s="247">
        <v>0</v>
      </c>
      <c r="Q21" s="247">
        <v>0</v>
      </c>
    </row>
    <row r="22" spans="2:17" ht="20.100000000000001" customHeight="1">
      <c r="B22" s="551" t="s">
        <v>813</v>
      </c>
      <c r="C22" s="247">
        <v>281598.43439999997</v>
      </c>
      <c r="D22" s="247">
        <v>281598.43439999997</v>
      </c>
      <c r="E22" s="248">
        <v>0</v>
      </c>
      <c r="F22" s="247">
        <v>0</v>
      </c>
      <c r="G22" s="247">
        <v>0</v>
      </c>
      <c r="H22" s="248">
        <v>0</v>
      </c>
      <c r="I22" s="247">
        <v>0</v>
      </c>
      <c r="J22" s="247">
        <v>0</v>
      </c>
      <c r="K22" s="248">
        <v>0</v>
      </c>
      <c r="L22" s="247">
        <v>0</v>
      </c>
      <c r="M22" s="247">
        <v>0</v>
      </c>
      <c r="N22" s="248">
        <v>0</v>
      </c>
      <c r="O22" s="247">
        <v>0</v>
      </c>
      <c r="P22" s="247">
        <v>0</v>
      </c>
      <c r="Q22" s="247">
        <v>0</v>
      </c>
    </row>
    <row r="23" spans="2:17" ht="20.100000000000001" customHeight="1">
      <c r="B23" s="551" t="s">
        <v>814</v>
      </c>
      <c r="C23" s="247">
        <v>1732512.1500200001</v>
      </c>
      <c r="D23" s="247">
        <v>438111.72230000002</v>
      </c>
      <c r="E23" s="248">
        <v>5000.1041699999996</v>
      </c>
      <c r="F23" s="247">
        <v>7750.4305599999998</v>
      </c>
      <c r="G23" s="247">
        <v>0</v>
      </c>
      <c r="H23" s="248">
        <v>7750.4305599999998</v>
      </c>
      <c r="I23" s="247">
        <v>-854.67885000000001</v>
      </c>
      <c r="J23" s="247">
        <v>-853.76595999999995</v>
      </c>
      <c r="K23" s="248">
        <v>-0.91288999999999998</v>
      </c>
      <c r="L23" s="247">
        <v>-7750.4305599999998</v>
      </c>
      <c r="M23" s="247">
        <v>0</v>
      </c>
      <c r="N23" s="248">
        <v>-7750.4305599999998</v>
      </c>
      <c r="O23" s="247">
        <v>0</v>
      </c>
      <c r="P23" s="247">
        <v>183988.07384</v>
      </c>
      <c r="Q23" s="247">
        <v>0</v>
      </c>
    </row>
    <row r="24" spans="2:17" ht="20.100000000000001" customHeight="1">
      <c r="B24" s="551" t="s">
        <v>815</v>
      </c>
      <c r="C24" s="247">
        <v>3084610.7103300001</v>
      </c>
      <c r="D24" s="247">
        <v>3005760.9973299997</v>
      </c>
      <c r="E24" s="248">
        <v>66835.608689999994</v>
      </c>
      <c r="F24" s="247">
        <v>86341.642769999991</v>
      </c>
      <c r="G24" s="247">
        <v>0</v>
      </c>
      <c r="H24" s="248">
        <v>2924.68977</v>
      </c>
      <c r="I24" s="247">
        <v>-7788.1580599999998</v>
      </c>
      <c r="J24" s="247">
        <v>-6831.7845499999994</v>
      </c>
      <c r="K24" s="248">
        <v>-956.37351000000001</v>
      </c>
      <c r="L24" s="247">
        <v>-69589.431030000007</v>
      </c>
      <c r="M24" s="247">
        <v>0</v>
      </c>
      <c r="N24" s="248">
        <v>-2855.8689299999996</v>
      </c>
      <c r="O24" s="247">
        <v>0</v>
      </c>
      <c r="P24" s="247">
        <v>610473.36768000002</v>
      </c>
      <c r="Q24" s="247">
        <v>68.82083999999999</v>
      </c>
    </row>
    <row r="25" spans="2:17" ht="20.100000000000001" customHeight="1">
      <c r="B25" s="552" t="s">
        <v>816</v>
      </c>
      <c r="C25" s="247">
        <v>14747374.092579998</v>
      </c>
      <c r="D25" s="247"/>
      <c r="E25" s="248"/>
      <c r="F25" s="247">
        <v>505208.44757000002</v>
      </c>
      <c r="G25" s="247"/>
      <c r="H25" s="248"/>
      <c r="I25" s="247"/>
      <c r="J25" s="247"/>
      <c r="K25" s="248"/>
      <c r="L25" s="247"/>
      <c r="M25" s="247"/>
      <c r="N25" s="248">
        <v>89457.816089999993</v>
      </c>
      <c r="O25" s="569"/>
      <c r="P25" s="247">
        <v>2571881.79214</v>
      </c>
      <c r="Q25" s="247">
        <v>188677.17963000003</v>
      </c>
    </row>
    <row r="26" spans="2:17" ht="20.100000000000001" customHeight="1">
      <c r="B26" s="551" t="s">
        <v>817</v>
      </c>
      <c r="C26" s="247">
        <v>0</v>
      </c>
      <c r="D26" s="247"/>
      <c r="E26" s="248"/>
      <c r="F26" s="247">
        <v>0</v>
      </c>
      <c r="G26" s="247"/>
      <c r="H26" s="248"/>
      <c r="I26" s="247"/>
      <c r="J26" s="247"/>
      <c r="K26" s="248"/>
      <c r="L26" s="247"/>
      <c r="M26" s="247"/>
      <c r="N26" s="248">
        <v>0</v>
      </c>
      <c r="O26" s="569"/>
      <c r="P26" s="247">
        <v>0</v>
      </c>
      <c r="Q26" s="247">
        <v>0</v>
      </c>
    </row>
    <row r="27" spans="2:17" ht="20.100000000000001" customHeight="1">
      <c r="B27" s="551" t="s">
        <v>818</v>
      </c>
      <c r="C27" s="247">
        <v>110828.37784999999</v>
      </c>
      <c r="D27" s="247"/>
      <c r="E27" s="248"/>
      <c r="F27" s="247">
        <v>9.5657199999999989</v>
      </c>
      <c r="G27" s="247"/>
      <c r="H27" s="248"/>
      <c r="I27" s="247"/>
      <c r="J27" s="247"/>
      <c r="K27" s="248"/>
      <c r="L27" s="247"/>
      <c r="M27" s="247"/>
      <c r="N27" s="248">
        <v>0</v>
      </c>
      <c r="O27" s="569"/>
      <c r="P27" s="247">
        <v>518.79358000000002</v>
      </c>
      <c r="Q27" s="247">
        <v>0</v>
      </c>
    </row>
    <row r="28" spans="2:17" ht="20.100000000000001" customHeight="1">
      <c r="B28" s="551" t="s">
        <v>819</v>
      </c>
      <c r="C28" s="247">
        <v>723914.88010000007</v>
      </c>
      <c r="D28" s="247"/>
      <c r="E28" s="248"/>
      <c r="F28" s="247">
        <v>0</v>
      </c>
      <c r="G28" s="247"/>
      <c r="H28" s="248"/>
      <c r="I28" s="247"/>
      <c r="J28" s="247"/>
      <c r="K28" s="248"/>
      <c r="L28" s="247"/>
      <c r="M28" s="247"/>
      <c r="N28" s="248">
        <v>0</v>
      </c>
      <c r="O28" s="569"/>
      <c r="P28" s="247">
        <v>48756.984810000002</v>
      </c>
      <c r="Q28" s="247">
        <v>0</v>
      </c>
    </row>
    <row r="29" spans="2:17" ht="20.100000000000001" customHeight="1">
      <c r="B29" s="551" t="s">
        <v>820</v>
      </c>
      <c r="C29" s="247">
        <v>433867.06374999997</v>
      </c>
      <c r="D29" s="247"/>
      <c r="E29" s="248"/>
      <c r="F29" s="247">
        <v>17745.19181</v>
      </c>
      <c r="G29" s="247"/>
      <c r="H29" s="248"/>
      <c r="I29" s="247"/>
      <c r="J29" s="247"/>
      <c r="K29" s="248"/>
      <c r="L29" s="247"/>
      <c r="M29" s="247"/>
      <c r="N29" s="248">
        <v>2825.7968500000002</v>
      </c>
      <c r="O29" s="569"/>
      <c r="P29" s="247">
        <v>127248.06443000001</v>
      </c>
      <c r="Q29" s="247">
        <v>402.35345000000001</v>
      </c>
    </row>
    <row r="30" spans="2:17" ht="20.100000000000001" customHeight="1">
      <c r="B30" s="551" t="s">
        <v>821</v>
      </c>
      <c r="C30" s="247">
        <v>10712115.87043</v>
      </c>
      <c r="D30" s="247"/>
      <c r="E30" s="248"/>
      <c r="F30" s="247">
        <v>472483.83017999999</v>
      </c>
      <c r="G30" s="247"/>
      <c r="H30" s="248"/>
      <c r="I30" s="247"/>
      <c r="J30" s="247"/>
      <c r="K30" s="248"/>
      <c r="L30" s="247"/>
      <c r="M30" s="247"/>
      <c r="N30" s="248">
        <v>85503.542699999991</v>
      </c>
      <c r="O30" s="569"/>
      <c r="P30" s="247">
        <v>2350837.4378400003</v>
      </c>
      <c r="Q30" s="247">
        <v>187059.50322000004</v>
      </c>
    </row>
    <row r="31" spans="2:17" ht="20.100000000000001" customHeight="1">
      <c r="B31" s="550" t="s">
        <v>822</v>
      </c>
      <c r="C31" s="564">
        <v>2766647.9004499996</v>
      </c>
      <c r="D31" s="564"/>
      <c r="E31" s="977"/>
      <c r="F31" s="564">
        <v>14969.859859999999</v>
      </c>
      <c r="G31" s="564"/>
      <c r="H31" s="977"/>
      <c r="I31" s="564"/>
      <c r="J31" s="564"/>
      <c r="K31" s="977"/>
      <c r="L31" s="564"/>
      <c r="M31" s="564"/>
      <c r="N31" s="977">
        <v>1128.4765400000001</v>
      </c>
      <c r="O31" s="570"/>
      <c r="P31" s="564">
        <v>44520.511480000001</v>
      </c>
      <c r="Q31" s="564">
        <v>1215.32296</v>
      </c>
    </row>
    <row r="32" spans="2:17" ht="20.100000000000001" customHeight="1" thickBot="1">
      <c r="B32" s="566" t="s">
        <v>2</v>
      </c>
      <c r="C32" s="251">
        <v>86021237.213780001</v>
      </c>
      <c r="D32" s="251">
        <v>62722317.488540001</v>
      </c>
      <c r="E32" s="252">
        <v>6923802.5267100008</v>
      </c>
      <c r="F32" s="251">
        <v>4533407.0736100003</v>
      </c>
      <c r="G32" s="251">
        <v>12150.779629999999</v>
      </c>
      <c r="H32" s="252">
        <v>3891123.8842499997</v>
      </c>
      <c r="I32" s="251">
        <v>-364863.68468999997</v>
      </c>
      <c r="J32" s="251">
        <v>-166621.23949000001</v>
      </c>
      <c r="K32" s="252">
        <v>-198242.44520000002</v>
      </c>
      <c r="L32" s="251">
        <v>-1974835.3384799997</v>
      </c>
      <c r="M32" s="251">
        <v>-3293.5866499999997</v>
      </c>
      <c r="N32" s="252">
        <v>-1799395.6152000001</v>
      </c>
      <c r="O32" s="251">
        <v>0</v>
      </c>
      <c r="P32" s="251">
        <v>39677131.167860001</v>
      </c>
      <c r="Q32" s="251">
        <v>1745237.7071800001</v>
      </c>
    </row>
    <row r="33" spans="2:17" ht="15" customHeight="1" thickTop="1">
      <c r="B33" s="324"/>
      <c r="C33" s="347"/>
      <c r="D33" s="347"/>
      <c r="E33" s="347"/>
      <c r="F33" s="347"/>
      <c r="G33" s="347"/>
      <c r="H33" s="347"/>
      <c r="I33" s="347"/>
      <c r="J33" s="347"/>
      <c r="K33" s="347"/>
      <c r="L33" s="347"/>
      <c r="M33" s="347"/>
      <c r="N33" s="347"/>
      <c r="O33" s="347"/>
      <c r="P33" s="347"/>
      <c r="Q33" s="347"/>
    </row>
    <row r="36" spans="2:17" ht="15" customHeight="1">
      <c r="C36" s="1066" t="s">
        <v>863</v>
      </c>
      <c r="D36" s="1066"/>
      <c r="E36" s="1066"/>
      <c r="F36" s="1066"/>
      <c r="G36" s="1066"/>
      <c r="H36" s="1066"/>
      <c r="I36" s="1066"/>
      <c r="J36" s="1066"/>
      <c r="K36" s="1066"/>
      <c r="L36" s="1066"/>
      <c r="M36" s="1066"/>
      <c r="N36" s="1066"/>
      <c r="O36" s="1066"/>
      <c r="P36" s="1066"/>
      <c r="Q36" s="1066"/>
    </row>
    <row r="37" spans="2:17" s="190" customFormat="1" ht="15" customHeight="1">
      <c r="C37" s="447" t="s">
        <v>286</v>
      </c>
      <c r="D37" s="447" t="s">
        <v>287</v>
      </c>
      <c r="E37" s="447" t="s">
        <v>288</v>
      </c>
      <c r="F37" s="447" t="s">
        <v>289</v>
      </c>
      <c r="G37" s="447" t="s">
        <v>290</v>
      </c>
      <c r="H37" s="447" t="s">
        <v>291</v>
      </c>
      <c r="I37" s="447" t="s">
        <v>292</v>
      </c>
      <c r="J37" s="447" t="s">
        <v>684</v>
      </c>
      <c r="K37" s="447" t="s">
        <v>685</v>
      </c>
      <c r="L37" s="447" t="s">
        <v>686</v>
      </c>
      <c r="M37" s="447" t="s">
        <v>687</v>
      </c>
      <c r="N37" s="447" t="s">
        <v>688</v>
      </c>
      <c r="O37" s="447" t="s">
        <v>682</v>
      </c>
      <c r="P37" s="447" t="s">
        <v>683</v>
      </c>
      <c r="Q37" s="447" t="s">
        <v>835</v>
      </c>
    </row>
    <row r="38" spans="2:17" ht="39.950000000000003" customHeight="1">
      <c r="B38" s="244"/>
      <c r="C38" s="1112" t="s">
        <v>830</v>
      </c>
      <c r="D38" s="1113"/>
      <c r="E38" s="1113"/>
      <c r="F38" s="1113"/>
      <c r="G38" s="1113"/>
      <c r="H38" s="1114"/>
      <c r="I38" s="1112" t="s">
        <v>797</v>
      </c>
      <c r="J38" s="1113"/>
      <c r="K38" s="1113"/>
      <c r="L38" s="1113"/>
      <c r="M38" s="1113"/>
      <c r="N38" s="1114"/>
      <c r="O38" s="1119" t="s">
        <v>831</v>
      </c>
      <c r="P38" s="1115" t="s">
        <v>832</v>
      </c>
      <c r="Q38" s="1116"/>
    </row>
    <row r="39" spans="2:17" ht="57" customHeight="1">
      <c r="B39" s="244"/>
      <c r="C39" s="1109" t="s">
        <v>824</v>
      </c>
      <c r="D39" s="1110"/>
      <c r="E39" s="1111"/>
      <c r="F39" s="1109" t="s">
        <v>827</v>
      </c>
      <c r="G39" s="1110"/>
      <c r="H39" s="1111"/>
      <c r="I39" s="1122" t="s">
        <v>828</v>
      </c>
      <c r="J39" s="1123"/>
      <c r="K39" s="1124"/>
      <c r="L39" s="1122" t="s">
        <v>829</v>
      </c>
      <c r="M39" s="1123"/>
      <c r="N39" s="1124"/>
      <c r="O39" s="1120"/>
      <c r="P39" s="1125" t="s">
        <v>833</v>
      </c>
      <c r="Q39" s="1125" t="s">
        <v>834</v>
      </c>
    </row>
    <row r="40" spans="2:17" ht="30" customHeight="1">
      <c r="B40" s="764"/>
      <c r="C40" s="546"/>
      <c r="D40" s="202" t="s">
        <v>825</v>
      </c>
      <c r="E40" s="202" t="s">
        <v>826</v>
      </c>
      <c r="F40" s="546"/>
      <c r="G40" s="202" t="s">
        <v>825</v>
      </c>
      <c r="H40" s="202" t="s">
        <v>826</v>
      </c>
      <c r="I40" s="546"/>
      <c r="J40" s="202" t="s">
        <v>825</v>
      </c>
      <c r="K40" s="202" t="s">
        <v>826</v>
      </c>
      <c r="L40" s="546"/>
      <c r="M40" s="202" t="s">
        <v>825</v>
      </c>
      <c r="N40" s="202" t="s">
        <v>826</v>
      </c>
      <c r="O40" s="1121"/>
      <c r="P40" s="1126"/>
      <c r="Q40" s="1126"/>
    </row>
    <row r="41" spans="2:17" ht="20.100000000000001" customHeight="1">
      <c r="B41" s="561" t="s">
        <v>783</v>
      </c>
      <c r="C41" s="247">
        <v>49329535.125774398</v>
      </c>
      <c r="D41" s="247">
        <v>41759573.860021487</v>
      </c>
      <c r="E41" s="248">
        <v>7223595.4039139375</v>
      </c>
      <c r="F41" s="247">
        <v>4206157.777723046</v>
      </c>
      <c r="G41" s="247">
        <v>15005.566596604305</v>
      </c>
      <c r="H41" s="248">
        <v>4058330.3996467805</v>
      </c>
      <c r="I41" s="247">
        <v>-284600.04183427163</v>
      </c>
      <c r="J41" s="247">
        <v>-103958.76021293856</v>
      </c>
      <c r="K41" s="248">
        <v>-180641.28162133784</v>
      </c>
      <c r="L41" s="247">
        <v>-2144448.5553506217</v>
      </c>
      <c r="M41" s="247">
        <v>-1379.0051351374082</v>
      </c>
      <c r="N41" s="248">
        <v>-2117756.1824716139</v>
      </c>
      <c r="O41" s="247">
        <v>0</v>
      </c>
      <c r="P41" s="247">
        <v>33989286.70283258</v>
      </c>
      <c r="Q41" s="247">
        <v>1514479.3865528009</v>
      </c>
    </row>
    <row r="42" spans="2:17" ht="20.100000000000001" customHeight="1">
      <c r="B42" s="767" t="s">
        <v>784</v>
      </c>
      <c r="C42" s="247">
        <v>8.7403114885091779E-6</v>
      </c>
      <c r="D42" s="247">
        <v>8.7403114885091779E-6</v>
      </c>
      <c r="E42" s="248">
        <v>0</v>
      </c>
      <c r="F42" s="247">
        <v>0</v>
      </c>
      <c r="G42" s="247">
        <v>0</v>
      </c>
      <c r="H42" s="248">
        <v>0</v>
      </c>
      <c r="I42" s="247">
        <v>0</v>
      </c>
      <c r="J42" s="247">
        <v>0</v>
      </c>
      <c r="K42" s="248">
        <v>0</v>
      </c>
      <c r="L42" s="247">
        <v>0</v>
      </c>
      <c r="M42" s="247">
        <v>0</v>
      </c>
      <c r="N42" s="248">
        <v>0</v>
      </c>
      <c r="O42" s="247">
        <v>0</v>
      </c>
      <c r="P42" s="247">
        <v>0</v>
      </c>
      <c r="Q42" s="247">
        <v>0</v>
      </c>
    </row>
    <row r="43" spans="2:17" ht="20.100000000000001" customHeight="1">
      <c r="B43" s="767" t="s">
        <v>807</v>
      </c>
      <c r="C43" s="247">
        <v>1177328.1204576264</v>
      </c>
      <c r="D43" s="247">
        <v>837874.76394364238</v>
      </c>
      <c r="E43" s="248">
        <v>339452.19673459633</v>
      </c>
      <c r="F43" s="247">
        <v>71.924504641608692</v>
      </c>
      <c r="G43" s="247">
        <v>0.15865439489797398</v>
      </c>
      <c r="H43" s="248">
        <v>71.765850246710698</v>
      </c>
      <c r="I43" s="247">
        <v>-3938.22846645751</v>
      </c>
      <c r="J43" s="247">
        <v>-249.85729639737428</v>
      </c>
      <c r="K43" s="248">
        <v>-3688.3711700601316</v>
      </c>
      <c r="L43" s="247">
        <v>-0.75354088122183793</v>
      </c>
      <c r="M43" s="247">
        <v>-0.15864331579525001</v>
      </c>
      <c r="N43" s="248">
        <v>-0.594897565426588</v>
      </c>
      <c r="O43" s="247">
        <v>0</v>
      </c>
      <c r="P43" s="247">
        <v>440937.215927315</v>
      </c>
      <c r="Q43" s="247">
        <v>0</v>
      </c>
    </row>
    <row r="44" spans="2:17" ht="20.100000000000001" customHeight="1">
      <c r="B44" s="767" t="s">
        <v>786</v>
      </c>
      <c r="C44" s="247">
        <v>921809.9820567678</v>
      </c>
      <c r="D44" s="247">
        <v>890588.02004168974</v>
      </c>
      <c r="E44" s="248">
        <v>31221.962015077952</v>
      </c>
      <c r="F44" s="247">
        <v>0</v>
      </c>
      <c r="G44" s="247">
        <v>0</v>
      </c>
      <c r="H44" s="248">
        <v>0</v>
      </c>
      <c r="I44" s="247">
        <v>-1278.1191588587358</v>
      </c>
      <c r="J44" s="247">
        <v>-157.19319918829223</v>
      </c>
      <c r="K44" s="248">
        <v>-1120.9259596704485</v>
      </c>
      <c r="L44" s="247">
        <v>0</v>
      </c>
      <c r="M44" s="247">
        <v>0</v>
      </c>
      <c r="N44" s="248">
        <v>0</v>
      </c>
      <c r="O44" s="247">
        <v>0</v>
      </c>
      <c r="P44" s="247">
        <v>30951.840385252301</v>
      </c>
      <c r="Q44" s="247">
        <v>0</v>
      </c>
    </row>
    <row r="45" spans="2:17" ht="20.100000000000001" customHeight="1">
      <c r="B45" s="767" t="s">
        <v>787</v>
      </c>
      <c r="C45" s="247">
        <v>656002.11392414942</v>
      </c>
      <c r="D45" s="247">
        <v>478014.2993183402</v>
      </c>
      <c r="E45" s="248">
        <v>177987.05585422172</v>
      </c>
      <c r="F45" s="247">
        <v>447461.08741712646</v>
      </c>
      <c r="G45" s="247">
        <v>2.651444965E-4</v>
      </c>
      <c r="H45" s="248">
        <v>447461.08715198201</v>
      </c>
      <c r="I45" s="247">
        <v>-4794.6947861384142</v>
      </c>
      <c r="J45" s="247">
        <v>-865.33923096277272</v>
      </c>
      <c r="K45" s="248">
        <v>-3929.3555551756344</v>
      </c>
      <c r="L45" s="247">
        <v>-334833.07876673446</v>
      </c>
      <c r="M45" s="247">
        <v>-2.651444965E-4</v>
      </c>
      <c r="N45" s="248">
        <v>-334833.07850159</v>
      </c>
      <c r="O45" s="247">
        <v>0</v>
      </c>
      <c r="P45" s="247">
        <v>469234.10409332358</v>
      </c>
      <c r="Q45" s="247">
        <v>112076.80114431362</v>
      </c>
    </row>
    <row r="46" spans="2:17" ht="20.100000000000001" customHeight="1">
      <c r="B46" s="767" t="s">
        <v>788</v>
      </c>
      <c r="C46" s="247">
        <v>15181696.538509551</v>
      </c>
      <c r="D46" s="247">
        <v>11852224.896309672</v>
      </c>
      <c r="E46" s="248">
        <v>3324708.256475118</v>
      </c>
      <c r="F46" s="247">
        <v>2419785.8747322178</v>
      </c>
      <c r="G46" s="247">
        <v>156.01941231159338</v>
      </c>
      <c r="H46" s="248">
        <v>2418895.7621135693</v>
      </c>
      <c r="I46" s="247">
        <v>-171220.915093966</v>
      </c>
      <c r="J46" s="247">
        <v>-52707.44952406668</v>
      </c>
      <c r="K46" s="248">
        <v>-118513.46556989299</v>
      </c>
      <c r="L46" s="247">
        <v>-1402197.2493333875</v>
      </c>
      <c r="M46" s="247">
        <v>-43.903543660379505</v>
      </c>
      <c r="N46" s="248">
        <v>-1401888.0769088578</v>
      </c>
      <c r="O46" s="247">
        <v>0</v>
      </c>
      <c r="P46" s="247">
        <v>8969133.6064571682</v>
      </c>
      <c r="Q46" s="247">
        <v>772866.58639592933</v>
      </c>
    </row>
    <row r="47" spans="2:17" ht="20.100000000000001" customHeight="1">
      <c r="B47" s="563" t="s">
        <v>808</v>
      </c>
      <c r="C47" s="247">
        <v>11641552.026590759</v>
      </c>
      <c r="D47" s="247">
        <v>8915403.22577882</v>
      </c>
      <c r="E47" s="248">
        <v>2721745.1138994507</v>
      </c>
      <c r="F47" s="247">
        <v>1406367.3735938268</v>
      </c>
      <c r="G47" s="247">
        <v>151.97117651600712</v>
      </c>
      <c r="H47" s="248">
        <v>1405482.6480777103</v>
      </c>
      <c r="I47" s="247">
        <v>-135514.7853032003</v>
      </c>
      <c r="J47" s="247">
        <v>-35319.877091522932</v>
      </c>
      <c r="K47" s="248">
        <v>-100194.90821167889</v>
      </c>
      <c r="L47" s="247">
        <v>-764271.62672713213</v>
      </c>
      <c r="M47" s="247">
        <v>-43.072295830744451</v>
      </c>
      <c r="N47" s="248">
        <v>-763964.18981215672</v>
      </c>
      <c r="O47" s="247">
        <v>0</v>
      </c>
      <c r="P47" s="247">
        <v>7910017.1554622799</v>
      </c>
      <c r="Q47" s="247">
        <v>545640.57038836821</v>
      </c>
    </row>
    <row r="48" spans="2:17" ht="20.100000000000001" customHeight="1">
      <c r="B48" s="767" t="s">
        <v>809</v>
      </c>
      <c r="C48" s="247">
        <v>31392698.370817568</v>
      </c>
      <c r="D48" s="247">
        <v>27700871.880399406</v>
      </c>
      <c r="E48" s="248">
        <v>3350225.9328349228</v>
      </c>
      <c r="F48" s="247">
        <v>1338838.8910690607</v>
      </c>
      <c r="G48" s="247">
        <v>14849.388264753317</v>
      </c>
      <c r="H48" s="248">
        <v>1191901.7845309821</v>
      </c>
      <c r="I48" s="247">
        <v>-103368.08432885096</v>
      </c>
      <c r="J48" s="247">
        <v>-49978.920962323435</v>
      </c>
      <c r="K48" s="248">
        <v>-53389.163366538647</v>
      </c>
      <c r="L48" s="247">
        <v>-407417.47370961873</v>
      </c>
      <c r="M48" s="247">
        <v>-1334.942683016737</v>
      </c>
      <c r="N48" s="248">
        <v>-381034.43216360064</v>
      </c>
      <c r="O48" s="247">
        <v>0</v>
      </c>
      <c r="P48" s="247">
        <v>24079029.93596952</v>
      </c>
      <c r="Q48" s="247">
        <v>629535.99901255791</v>
      </c>
    </row>
    <row r="49" spans="2:17" ht="20.100000000000001" customHeight="1">
      <c r="B49" s="768" t="s">
        <v>810</v>
      </c>
      <c r="C49" s="247">
        <v>17768243.986280002</v>
      </c>
      <c r="D49" s="247">
        <v>3100565.8459700001</v>
      </c>
      <c r="E49" s="248">
        <v>74514.669200000018</v>
      </c>
      <c r="F49" s="247">
        <v>94142.995059999987</v>
      </c>
      <c r="G49" s="247">
        <v>0</v>
      </c>
      <c r="H49" s="248">
        <v>9549.2282999999989</v>
      </c>
      <c r="I49" s="247">
        <v>-5050.2923799999999</v>
      </c>
      <c r="J49" s="247">
        <v>-4668.5680899999998</v>
      </c>
      <c r="K49" s="248">
        <v>-381.72429</v>
      </c>
      <c r="L49" s="247">
        <v>-77390.783320000002</v>
      </c>
      <c r="M49" s="247">
        <v>0</v>
      </c>
      <c r="N49" s="248">
        <v>-9480.4074600000004</v>
      </c>
      <c r="O49" s="247">
        <v>0</v>
      </c>
      <c r="P49" s="247">
        <v>812558.17322163773</v>
      </c>
      <c r="Q49" s="247">
        <v>68.82083999999999</v>
      </c>
    </row>
    <row r="50" spans="2:17" ht="20.100000000000001" customHeight="1">
      <c r="B50" s="767" t="s">
        <v>811</v>
      </c>
      <c r="C50" s="247">
        <v>759828.75322000007</v>
      </c>
      <c r="D50" s="247">
        <v>444503.93186000001</v>
      </c>
      <c r="E50" s="248">
        <v>0</v>
      </c>
      <c r="F50" s="247">
        <v>0</v>
      </c>
      <c r="G50" s="247">
        <v>0</v>
      </c>
      <c r="H50" s="248">
        <v>0</v>
      </c>
      <c r="I50" s="247">
        <v>-414.01668999999998</v>
      </c>
      <c r="J50" s="247">
        <v>-414.01668999999998</v>
      </c>
      <c r="K50" s="248">
        <v>0</v>
      </c>
      <c r="L50" s="247">
        <v>0</v>
      </c>
      <c r="M50" s="247">
        <v>0</v>
      </c>
      <c r="N50" s="248">
        <v>0</v>
      </c>
      <c r="O50" s="247">
        <v>0</v>
      </c>
      <c r="P50" s="247">
        <v>0</v>
      </c>
      <c r="Q50" s="247">
        <v>0</v>
      </c>
    </row>
    <row r="51" spans="2:17" ht="20.100000000000001" customHeight="1">
      <c r="B51" s="767" t="s">
        <v>812</v>
      </c>
      <c r="C51" s="247">
        <v>12202537.886219999</v>
      </c>
      <c r="D51" s="247">
        <v>424263.13575999998</v>
      </c>
      <c r="E51" s="248">
        <v>0</v>
      </c>
      <c r="F51" s="247">
        <v>0</v>
      </c>
      <c r="G51" s="247">
        <v>0</v>
      </c>
      <c r="H51" s="248">
        <v>0</v>
      </c>
      <c r="I51" s="247">
        <v>-1502.2037399999999</v>
      </c>
      <c r="J51" s="247">
        <v>-1502.2037399999999</v>
      </c>
      <c r="K51" s="248">
        <v>0</v>
      </c>
      <c r="L51" s="247">
        <v>0</v>
      </c>
      <c r="M51" s="247">
        <v>0</v>
      </c>
      <c r="N51" s="248">
        <v>0</v>
      </c>
      <c r="O51" s="247">
        <v>0</v>
      </c>
      <c r="P51" s="247">
        <v>0</v>
      </c>
      <c r="Q51" s="247">
        <v>0</v>
      </c>
    </row>
    <row r="52" spans="2:17" ht="20.100000000000001" customHeight="1">
      <c r="B52" s="767" t="s">
        <v>813</v>
      </c>
      <c r="C52" s="247">
        <v>106339.58084000001</v>
      </c>
      <c r="D52" s="247">
        <v>0</v>
      </c>
      <c r="E52" s="248">
        <v>0</v>
      </c>
      <c r="F52" s="247">
        <v>0</v>
      </c>
      <c r="G52" s="247">
        <v>0</v>
      </c>
      <c r="H52" s="248">
        <v>0</v>
      </c>
      <c r="I52" s="247">
        <v>0</v>
      </c>
      <c r="J52" s="247">
        <v>0</v>
      </c>
      <c r="K52" s="248">
        <v>0</v>
      </c>
      <c r="L52" s="247">
        <v>0</v>
      </c>
      <c r="M52" s="247">
        <v>0</v>
      </c>
      <c r="N52" s="248">
        <v>0</v>
      </c>
      <c r="O52" s="247">
        <v>0</v>
      </c>
      <c r="P52" s="247">
        <v>0</v>
      </c>
      <c r="Q52" s="247">
        <v>0</v>
      </c>
    </row>
    <row r="53" spans="2:17" ht="20.100000000000001" customHeight="1">
      <c r="B53" s="767" t="s">
        <v>814</v>
      </c>
      <c r="C53" s="247">
        <v>1743159.49819</v>
      </c>
      <c r="D53" s="247">
        <v>281308.44626999996</v>
      </c>
      <c r="E53" s="248">
        <v>5000.4444400000002</v>
      </c>
      <c r="F53" s="247">
        <v>7750.4305599999998</v>
      </c>
      <c r="G53" s="247">
        <v>0</v>
      </c>
      <c r="H53" s="248">
        <v>7750.4305599999998</v>
      </c>
      <c r="I53" s="247">
        <v>-316.65896999999995</v>
      </c>
      <c r="J53" s="247">
        <v>-315.74602999999996</v>
      </c>
      <c r="K53" s="248">
        <v>-0.91294000000000008</v>
      </c>
      <c r="L53" s="247">
        <v>-7750.4305599999998</v>
      </c>
      <c r="M53" s="247">
        <v>0</v>
      </c>
      <c r="N53" s="248">
        <v>-7750.4305599999998</v>
      </c>
      <c r="O53" s="247">
        <v>0</v>
      </c>
      <c r="P53" s="247">
        <v>174454.53697666887</v>
      </c>
      <c r="Q53" s="247">
        <v>0</v>
      </c>
    </row>
    <row r="54" spans="2:17" ht="20.100000000000001" customHeight="1">
      <c r="B54" s="767" t="s">
        <v>815</v>
      </c>
      <c r="C54" s="247">
        <v>2956378.2678100001</v>
      </c>
      <c r="D54" s="247">
        <v>1950490.3320799998</v>
      </c>
      <c r="E54" s="248">
        <v>69514.224760000012</v>
      </c>
      <c r="F54" s="247">
        <v>86392.564499999993</v>
      </c>
      <c r="G54" s="247">
        <v>0</v>
      </c>
      <c r="H54" s="248">
        <v>1798.79774</v>
      </c>
      <c r="I54" s="247">
        <v>-2817.4129800000001</v>
      </c>
      <c r="J54" s="247">
        <v>-2436.6016300000001</v>
      </c>
      <c r="K54" s="248">
        <v>-380.81135</v>
      </c>
      <c r="L54" s="247">
        <v>-69640.352760000009</v>
      </c>
      <c r="M54" s="247">
        <v>0</v>
      </c>
      <c r="N54" s="248">
        <v>-1729.9768999999999</v>
      </c>
      <c r="O54" s="247">
        <v>0</v>
      </c>
      <c r="P54" s="247">
        <v>638103.63624496886</v>
      </c>
      <c r="Q54" s="247">
        <v>68.82083999999999</v>
      </c>
    </row>
    <row r="55" spans="2:17" ht="20.100000000000001" customHeight="1">
      <c r="B55" s="768" t="s">
        <v>816</v>
      </c>
      <c r="C55" s="247">
        <v>13815936.570461083</v>
      </c>
      <c r="D55" s="247">
        <v>12040535.239610029</v>
      </c>
      <c r="E55" s="248">
        <v>1775401.3308509483</v>
      </c>
      <c r="F55" s="247">
        <v>484029.29047480284</v>
      </c>
      <c r="G55" s="247">
        <v>597.28695355849948</v>
      </c>
      <c r="H55" s="248">
        <v>483014.8145034613</v>
      </c>
      <c r="I55" s="247">
        <v>-16650.920938362371</v>
      </c>
      <c r="J55" s="247">
        <v>-10329.621725581748</v>
      </c>
      <c r="K55" s="248">
        <v>-6321.299212781646</v>
      </c>
      <c r="L55" s="247">
        <v>-99909.248585547713</v>
      </c>
      <c r="M55" s="247">
        <v>-8.8670453596762471</v>
      </c>
      <c r="N55" s="248">
        <v>-99897.369055373376</v>
      </c>
      <c r="O55" s="569"/>
      <c r="P55" s="247">
        <v>2408683.6443765038</v>
      </c>
      <c r="Q55" s="247">
        <v>231884.32129107832</v>
      </c>
    </row>
    <row r="56" spans="2:17" ht="20.100000000000001" customHeight="1">
      <c r="B56" s="767" t="s">
        <v>817</v>
      </c>
      <c r="C56" s="247">
        <v>0</v>
      </c>
      <c r="D56" s="247">
        <v>0</v>
      </c>
      <c r="E56" s="248">
        <v>0</v>
      </c>
      <c r="F56" s="247">
        <v>0</v>
      </c>
      <c r="G56" s="247">
        <v>0</v>
      </c>
      <c r="H56" s="248">
        <v>0</v>
      </c>
      <c r="I56" s="247">
        <v>0</v>
      </c>
      <c r="J56" s="247">
        <v>0</v>
      </c>
      <c r="K56" s="248">
        <v>0</v>
      </c>
      <c r="L56" s="247">
        <v>0</v>
      </c>
      <c r="M56" s="247">
        <v>0</v>
      </c>
      <c r="N56" s="248">
        <v>0</v>
      </c>
      <c r="O56" s="569"/>
      <c r="P56" s="247">
        <v>0</v>
      </c>
      <c r="Q56" s="247">
        <v>0</v>
      </c>
    </row>
    <row r="57" spans="2:17" ht="20.100000000000001" customHeight="1">
      <c r="B57" s="767" t="s">
        <v>818</v>
      </c>
      <c r="C57" s="247">
        <v>55156.847870898266</v>
      </c>
      <c r="D57" s="247">
        <v>46720.082057229803</v>
      </c>
      <c r="E57" s="248">
        <v>8436.765813668464</v>
      </c>
      <c r="F57" s="247">
        <v>19.6568304517488</v>
      </c>
      <c r="G57" s="247">
        <v>0</v>
      </c>
      <c r="H57" s="248">
        <v>19.6568304517488</v>
      </c>
      <c r="I57" s="247">
        <v>-9.7939063709613396</v>
      </c>
      <c r="J57" s="247">
        <v>-7.3754326880774439</v>
      </c>
      <c r="K57" s="248">
        <v>-2.4184736828839002</v>
      </c>
      <c r="L57" s="247">
        <v>0</v>
      </c>
      <c r="M57" s="247">
        <v>0</v>
      </c>
      <c r="N57" s="248">
        <v>0</v>
      </c>
      <c r="O57" s="569"/>
      <c r="P57" s="247">
        <v>948.39222066787738</v>
      </c>
      <c r="Q57" s="247">
        <v>0</v>
      </c>
    </row>
    <row r="58" spans="2:17" ht="20.100000000000001" customHeight="1">
      <c r="B58" s="767" t="s">
        <v>819</v>
      </c>
      <c r="C58" s="247">
        <v>810944.41871592402</v>
      </c>
      <c r="D58" s="247">
        <v>733040.3764870161</v>
      </c>
      <c r="E58" s="248">
        <v>77904.0422289087</v>
      </c>
      <c r="F58" s="247">
        <v>0</v>
      </c>
      <c r="G58" s="247">
        <v>0</v>
      </c>
      <c r="H58" s="248">
        <v>0</v>
      </c>
      <c r="I58" s="247">
        <v>-71.055772505963986</v>
      </c>
      <c r="J58" s="247">
        <v>-50.448705784235656</v>
      </c>
      <c r="K58" s="248">
        <v>-20.607066721728302</v>
      </c>
      <c r="L58" s="247">
        <v>0</v>
      </c>
      <c r="M58" s="247">
        <v>0</v>
      </c>
      <c r="N58" s="248">
        <v>0</v>
      </c>
      <c r="O58" s="569"/>
      <c r="P58" s="247">
        <v>70506.670283730098</v>
      </c>
      <c r="Q58" s="247">
        <v>0</v>
      </c>
    </row>
    <row r="59" spans="2:17" ht="20.100000000000001" customHeight="1">
      <c r="B59" s="767" t="s">
        <v>820</v>
      </c>
      <c r="C59" s="247">
        <v>454876.35838894075</v>
      </c>
      <c r="D59" s="247">
        <v>318084.62862196844</v>
      </c>
      <c r="E59" s="248">
        <v>136791.72976697126</v>
      </c>
      <c r="F59" s="247">
        <v>16329.1945721054</v>
      </c>
      <c r="G59" s="247">
        <v>0</v>
      </c>
      <c r="H59" s="248">
        <v>16329.1945721054</v>
      </c>
      <c r="I59" s="247">
        <v>-294.66264912579902</v>
      </c>
      <c r="J59" s="247">
        <v>-157.81719049106698</v>
      </c>
      <c r="K59" s="248">
        <v>-136.84545863473298</v>
      </c>
      <c r="L59" s="247">
        <v>-2708.58778863111</v>
      </c>
      <c r="M59" s="247">
        <v>0</v>
      </c>
      <c r="N59" s="248">
        <v>-2708.58778863111</v>
      </c>
      <c r="O59" s="569"/>
      <c r="P59" s="247">
        <v>72283.143111846628</v>
      </c>
      <c r="Q59" s="247">
        <v>9400.9250097100903</v>
      </c>
    </row>
    <row r="60" spans="2:17" ht="20.100000000000001" customHeight="1">
      <c r="B60" s="767" t="s">
        <v>821</v>
      </c>
      <c r="C60" s="247">
        <v>9803077.6132502221</v>
      </c>
      <c r="D60" s="247">
        <v>8396063.0161548276</v>
      </c>
      <c r="E60" s="248">
        <v>1407014.5970953577</v>
      </c>
      <c r="F60" s="247">
        <v>454783.52973844536</v>
      </c>
      <c r="G60" s="247">
        <v>110.91669903626351</v>
      </c>
      <c r="H60" s="248">
        <v>454659.83638692496</v>
      </c>
      <c r="I60" s="247">
        <v>-12611.996313954847</v>
      </c>
      <c r="J60" s="247">
        <v>-8336.7108442191384</v>
      </c>
      <c r="K60" s="248">
        <v>-4275.2854697359135</v>
      </c>
      <c r="L60" s="247">
        <v>-96563.112899999993</v>
      </c>
      <c r="M60" s="247">
        <v>-1.1926713391975201E-2</v>
      </c>
      <c r="N60" s="248">
        <v>-96563.069323161937</v>
      </c>
      <c r="O60" s="569"/>
      <c r="P60" s="247">
        <v>2159638.5388507312</v>
      </c>
      <c r="Q60" s="247">
        <v>219832.53240256183</v>
      </c>
    </row>
    <row r="61" spans="2:17" ht="20.100000000000001" customHeight="1">
      <c r="B61" s="766" t="s">
        <v>822</v>
      </c>
      <c r="C61" s="564">
        <v>2691881.3322350988</v>
      </c>
      <c r="D61" s="564">
        <v>2546627.136288987</v>
      </c>
      <c r="E61" s="565">
        <v>145254.19594604219</v>
      </c>
      <c r="F61" s="564">
        <v>12896.909333800319</v>
      </c>
      <c r="G61" s="564">
        <v>486.370254522236</v>
      </c>
      <c r="H61" s="565">
        <v>12006.12671397916</v>
      </c>
      <c r="I61" s="564">
        <v>-3663.4122964048011</v>
      </c>
      <c r="J61" s="564">
        <v>-1777.2695523992304</v>
      </c>
      <c r="K61" s="565">
        <v>-1886.1427440063871</v>
      </c>
      <c r="L61" s="564">
        <v>-637.54789691660721</v>
      </c>
      <c r="M61" s="564">
        <v>-8.8551186462842715</v>
      </c>
      <c r="N61" s="565">
        <v>-625.71194358033574</v>
      </c>
      <c r="O61" s="570"/>
      <c r="P61" s="564">
        <v>105306.89990952815</v>
      </c>
      <c r="Q61" s="564">
        <v>2650.8638788063749</v>
      </c>
    </row>
    <row r="62" spans="2:17" ht="20.100000000000001" customHeight="1" thickBot="1">
      <c r="B62" s="566" t="s">
        <v>2</v>
      </c>
      <c r="C62" s="251">
        <v>80913715.682515487</v>
      </c>
      <c r="D62" s="251">
        <v>56900674.945601515</v>
      </c>
      <c r="E62" s="252">
        <v>9073511.4039648864</v>
      </c>
      <c r="F62" s="251">
        <v>4784330.0632578488</v>
      </c>
      <c r="G62" s="251">
        <v>15602.853550162805</v>
      </c>
      <c r="H62" s="252">
        <v>4550894.4424502421</v>
      </c>
      <c r="I62" s="251">
        <v>-306301.255152634</v>
      </c>
      <c r="J62" s="251">
        <v>-118956.95002852031</v>
      </c>
      <c r="K62" s="252">
        <v>-187344.30512411951</v>
      </c>
      <c r="L62" s="251">
        <v>-2321748.5872561694</v>
      </c>
      <c r="M62" s="251">
        <v>-1387.8721804970844</v>
      </c>
      <c r="N62" s="252">
        <v>-2227133.9589869874</v>
      </c>
      <c r="O62" s="251">
        <v>0</v>
      </c>
      <c r="P62" s="251">
        <v>37210528.520430721</v>
      </c>
      <c r="Q62" s="251">
        <v>1746432.5286838792</v>
      </c>
    </row>
    <row r="63" spans="2:17" ht="15" customHeight="1" thickTop="1"/>
  </sheetData>
  <mergeCells count="23">
    <mergeCell ref="C36:Q36"/>
    <mergeCell ref="C38:H38"/>
    <mergeCell ref="I38:N38"/>
    <mergeCell ref="O38:O40"/>
    <mergeCell ref="P38:Q38"/>
    <mergeCell ref="C39:E39"/>
    <mergeCell ref="F39:H39"/>
    <mergeCell ref="I39:K39"/>
    <mergeCell ref="L39:N39"/>
    <mergeCell ref="P39:P40"/>
    <mergeCell ref="Q39:Q40"/>
    <mergeCell ref="B3:E3"/>
    <mergeCell ref="C6:Q6"/>
    <mergeCell ref="C8:H8"/>
    <mergeCell ref="I8:N8"/>
    <mergeCell ref="O8:O10"/>
    <mergeCell ref="P8:Q8"/>
    <mergeCell ref="C9:E9"/>
    <mergeCell ref="F9:H9"/>
    <mergeCell ref="I9:K9"/>
    <mergeCell ref="L9:N9"/>
    <mergeCell ref="P9:P10"/>
    <mergeCell ref="Q9:Q10"/>
  </mergeCells>
  <hyperlinks>
    <hyperlink ref="S6" location="Índice!A1" display="Back to the Index" xr:uid="{E10ECAF6-D7A0-4B7A-8413-4F2A31A9FE2A}"/>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AAEF-BA57-4981-B337-148398AAA9CE}">
  <sheetPr>
    <tabColor rgb="FFD1005D"/>
  </sheetPr>
  <dimension ref="B1:J18"/>
  <sheetViews>
    <sheetView showGridLines="0" showZeros="0" zoomScaleNormal="100" workbookViewId="0">
      <selection activeCell="E22" sqref="E22"/>
    </sheetView>
  </sheetViews>
  <sheetFormatPr defaultRowHeight="15" customHeight="1"/>
  <cols>
    <col min="1" max="1" width="12.7109375" style="2" customWidth="1"/>
    <col min="2" max="2" width="7.7109375" style="2" customWidth="1"/>
    <col min="3" max="3" width="56" style="2" customWidth="1"/>
    <col min="4" max="4" width="19.28515625" style="2" customWidth="1"/>
    <col min="5" max="5" width="17.42578125" style="2" customWidth="1"/>
    <col min="6" max="6" width="8.85546875" style="2" customWidth="1"/>
    <col min="7" max="7" width="19.28515625" style="2" customWidth="1"/>
    <col min="8" max="8" width="17.42578125" style="2" customWidth="1"/>
    <col min="9" max="9" width="8.85546875" style="2" customWidth="1"/>
    <col min="10" max="10" width="14.7109375" style="2" customWidth="1"/>
    <col min="11" max="16384" width="9.140625" style="2"/>
  </cols>
  <sheetData>
    <row r="1" spans="2:10" ht="15" customHeight="1">
      <c r="C1" s="35"/>
    </row>
    <row r="2" spans="2:10" ht="15" customHeight="1">
      <c r="B2" s="1056" t="s">
        <v>860</v>
      </c>
      <c r="C2" s="1056"/>
      <c r="D2" s="542" t="s">
        <v>803</v>
      </c>
      <c r="G2" s="759"/>
    </row>
    <row r="3" spans="2:10" ht="15" customHeight="1">
      <c r="B3" s="1056" t="s">
        <v>861</v>
      </c>
      <c r="C3" s="1056"/>
    </row>
    <row r="4" spans="2:10" ht="15" customHeight="1">
      <c r="B4" s="547" t="s">
        <v>0</v>
      </c>
    </row>
    <row r="5" spans="2:10" ht="15" customHeight="1">
      <c r="C5" s="547"/>
    </row>
    <row r="6" spans="2:10" ht="15" customHeight="1">
      <c r="D6" s="1066" t="s">
        <v>1008</v>
      </c>
      <c r="E6" s="1066"/>
      <c r="G6" s="1066" t="s">
        <v>863</v>
      </c>
      <c r="H6" s="1066"/>
      <c r="J6" s="740" t="s">
        <v>575</v>
      </c>
    </row>
    <row r="7" spans="2:10" s="190" customFormat="1" ht="15" customHeight="1">
      <c r="D7" s="447" t="s">
        <v>286</v>
      </c>
      <c r="E7" s="447" t="s">
        <v>287</v>
      </c>
      <c r="G7" s="447" t="s">
        <v>286</v>
      </c>
      <c r="H7" s="447" t="s">
        <v>287</v>
      </c>
    </row>
    <row r="8" spans="2:10" s="190" customFormat="1" ht="44.25" customHeight="1">
      <c r="D8" s="1059" t="s">
        <v>851</v>
      </c>
      <c r="E8" s="1059"/>
      <c r="G8" s="1059" t="s">
        <v>851</v>
      </c>
      <c r="H8" s="1059"/>
    </row>
    <row r="9" spans="2:10" ht="39.75" customHeight="1">
      <c r="C9" s="577"/>
      <c r="D9" s="576" t="s">
        <v>852</v>
      </c>
      <c r="E9" s="576" t="s">
        <v>853</v>
      </c>
      <c r="G9" s="773" t="s">
        <v>852</v>
      </c>
      <c r="H9" s="773" t="s">
        <v>853</v>
      </c>
    </row>
    <row r="10" spans="2:10" ht="20.100000000000001" customHeight="1">
      <c r="B10" s="574">
        <v>1</v>
      </c>
      <c r="C10" s="561" t="s">
        <v>854</v>
      </c>
      <c r="D10" s="568"/>
      <c r="E10" s="581"/>
      <c r="G10" s="568"/>
      <c r="H10" s="581"/>
    </row>
    <row r="11" spans="2:10" ht="20.100000000000001" customHeight="1">
      <c r="B11" s="575">
        <v>2</v>
      </c>
      <c r="C11" s="552" t="s">
        <v>855</v>
      </c>
      <c r="D11" s="247">
        <v>1395663.6494700001</v>
      </c>
      <c r="E11" s="974">
        <v>-234067.49745999996</v>
      </c>
      <c r="G11" s="247">
        <v>1086281</v>
      </c>
      <c r="H11" s="571">
        <v>-194857</v>
      </c>
    </row>
    <row r="12" spans="2:10" ht="20.100000000000001" customHeight="1">
      <c r="B12" s="582">
        <v>3</v>
      </c>
      <c r="C12" s="551" t="s">
        <v>856</v>
      </c>
      <c r="D12" s="247">
        <v>237394.01371999999</v>
      </c>
      <c r="E12" s="974">
        <v>-20923.481500000002</v>
      </c>
      <c r="G12" s="247">
        <v>454921</v>
      </c>
      <c r="H12" s="571">
        <v>-74564</v>
      </c>
    </row>
    <row r="13" spans="2:10" ht="20.100000000000001" customHeight="1">
      <c r="B13" s="582">
        <v>4</v>
      </c>
      <c r="C13" s="551" t="s">
        <v>857</v>
      </c>
      <c r="D13" s="247">
        <v>759693.06579999998</v>
      </c>
      <c r="E13" s="974">
        <v>-169044.49608000001</v>
      </c>
      <c r="G13" s="247">
        <v>617470</v>
      </c>
      <c r="H13" s="571">
        <v>-116543</v>
      </c>
    </row>
    <row r="14" spans="2:10" ht="20.100000000000001" customHeight="1">
      <c r="B14" s="582">
        <v>5</v>
      </c>
      <c r="C14" s="551" t="s">
        <v>858</v>
      </c>
      <c r="D14" s="247">
        <v>11071.662829999999</v>
      </c>
      <c r="E14" s="974">
        <v>-3263.6543700000002</v>
      </c>
      <c r="G14" s="247">
        <v>13890</v>
      </c>
      <c r="H14" s="571">
        <v>-3750</v>
      </c>
    </row>
    <row r="15" spans="2:10" ht="20.100000000000001" customHeight="1">
      <c r="B15" s="582">
        <v>6</v>
      </c>
      <c r="C15" s="551" t="s">
        <v>859</v>
      </c>
      <c r="D15" s="247">
        <v>382667.05708</v>
      </c>
      <c r="E15" s="247">
        <v>-38526.414260000005</v>
      </c>
      <c r="G15" s="247">
        <v>0</v>
      </c>
      <c r="H15" s="247">
        <v>0</v>
      </c>
    </row>
    <row r="16" spans="2:10" ht="20.100000000000001" customHeight="1">
      <c r="B16" s="582">
        <v>7</v>
      </c>
      <c r="C16" s="551" t="s">
        <v>331</v>
      </c>
      <c r="D16" s="974">
        <v>4837.8500400000003</v>
      </c>
      <c r="E16" s="974">
        <v>-2309.4512499999405</v>
      </c>
      <c r="G16" s="571">
        <v>0</v>
      </c>
      <c r="H16" s="571">
        <v>0</v>
      </c>
    </row>
    <row r="17" spans="2:8" ht="20.100000000000001" customHeight="1" thickBot="1">
      <c r="B17" s="583">
        <v>8</v>
      </c>
      <c r="C17" s="580" t="s">
        <v>2</v>
      </c>
      <c r="D17" s="1036">
        <f>+SUM(D12:D16)</f>
        <v>1395663.6494699998</v>
      </c>
      <c r="E17" s="1036">
        <f>+SUM(E12:E16)</f>
        <v>-234067.49745999996</v>
      </c>
      <c r="G17" s="584">
        <v>1086281</v>
      </c>
      <c r="H17" s="584">
        <v>-194857</v>
      </c>
    </row>
    <row r="18" spans="2:8" ht="15" customHeight="1" thickTop="1">
      <c r="C18" s="324"/>
      <c r="D18" s="347"/>
      <c r="E18" s="347"/>
      <c r="G18" s="347"/>
      <c r="H18" s="347"/>
    </row>
  </sheetData>
  <mergeCells count="6">
    <mergeCell ref="B2:C2"/>
    <mergeCell ref="D6:E6"/>
    <mergeCell ref="D8:E8"/>
    <mergeCell ref="B3:C3"/>
    <mergeCell ref="G6:H6"/>
    <mergeCell ref="G8:H8"/>
  </mergeCells>
  <hyperlinks>
    <hyperlink ref="J6" location="Índice!A1" display="Back to the Index" xr:uid="{49DD1B07-A636-42FE-B096-520EEF22B7BA}"/>
  </hyperlinks>
  <pageMargins left="0.7" right="0.7" top="0.75" bottom="0.75" header="0.3" footer="0.3"/>
  <pageSetup paperSize="9" orientation="portrait" r:id="rId1"/>
  <ignoredErrors>
    <ignoredError sqref="D17:E17"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3891-ED8B-4C4D-9B00-2B211C6A227B}">
  <sheetPr>
    <tabColor rgb="FFD1005D"/>
  </sheetPr>
  <dimension ref="B1:S26"/>
  <sheetViews>
    <sheetView showGridLines="0" zoomScaleNormal="100" workbookViewId="0">
      <selection activeCell="D6" sqref="D6:R6"/>
    </sheetView>
  </sheetViews>
  <sheetFormatPr defaultColWidth="9.140625" defaultRowHeight="14.25"/>
  <cols>
    <col min="1" max="1" width="12.7109375" style="782" customWidth="1"/>
    <col min="2" max="2" width="18.28515625" style="782" customWidth="1"/>
    <col min="3" max="3" width="25.42578125" style="782" customWidth="1"/>
    <col min="4" max="18" width="12.7109375" style="782" customWidth="1"/>
    <col min="19" max="19" width="16.85546875" style="782" customWidth="1"/>
    <col min="20" max="16384" width="9.140625" style="782"/>
  </cols>
  <sheetData>
    <row r="1" spans="2:19" ht="18" customHeight="1"/>
    <row r="2" spans="2:19" ht="18" customHeight="1">
      <c r="B2" s="1056" t="s">
        <v>804</v>
      </c>
      <c r="C2" s="1056"/>
      <c r="D2" s="759" t="s">
        <v>1036</v>
      </c>
    </row>
    <row r="3" spans="2:19" ht="18" customHeight="1">
      <c r="B3" s="759" t="s">
        <v>1037</v>
      </c>
      <c r="C3" s="759"/>
      <c r="D3" s="780"/>
      <c r="E3" s="783"/>
      <c r="F3" s="783"/>
      <c r="G3" s="783"/>
      <c r="S3" s="758" t="s">
        <v>575</v>
      </c>
    </row>
    <row r="4" spans="2:19" ht="18" customHeight="1">
      <c r="B4" s="763" t="s">
        <v>0</v>
      </c>
      <c r="C4" s="2"/>
      <c r="D4" s="2"/>
    </row>
    <row r="5" spans="2:19" ht="18" customHeight="1"/>
    <row r="6" spans="2:19" ht="15" customHeight="1">
      <c r="B6" s="784"/>
      <c r="C6" s="784"/>
      <c r="D6" s="1066" t="s">
        <v>1008</v>
      </c>
      <c r="E6" s="1066"/>
      <c r="F6" s="1066"/>
      <c r="G6" s="1066"/>
      <c r="H6" s="1066"/>
      <c r="I6" s="1066"/>
      <c r="J6" s="1066"/>
      <c r="K6" s="1066"/>
      <c r="L6" s="1066"/>
      <c r="M6" s="1066"/>
      <c r="N6" s="1066"/>
      <c r="O6" s="1066"/>
      <c r="P6" s="1066"/>
      <c r="Q6" s="1066"/>
      <c r="R6" s="1066"/>
    </row>
    <row r="7" spans="2:19" ht="17.25" customHeight="1">
      <c r="B7" s="784"/>
      <c r="C7" s="784"/>
      <c r="D7" s="785" t="s">
        <v>286</v>
      </c>
      <c r="E7" s="785" t="s">
        <v>287</v>
      </c>
      <c r="F7" s="785" t="s">
        <v>288</v>
      </c>
      <c r="G7" s="785" t="s">
        <v>289</v>
      </c>
      <c r="H7" s="785" t="s">
        <v>290</v>
      </c>
      <c r="I7" s="785" t="s">
        <v>291</v>
      </c>
      <c r="J7" s="785" t="s">
        <v>292</v>
      </c>
      <c r="K7" s="785" t="s">
        <v>684</v>
      </c>
      <c r="L7" s="785" t="s">
        <v>685</v>
      </c>
      <c r="M7" s="785" t="s">
        <v>686</v>
      </c>
      <c r="N7" s="785" t="s">
        <v>687</v>
      </c>
      <c r="O7" s="785" t="s">
        <v>688</v>
      </c>
      <c r="P7" s="785" t="s">
        <v>682</v>
      </c>
      <c r="Q7" s="785" t="s">
        <v>683</v>
      </c>
      <c r="R7" s="785" t="s">
        <v>835</v>
      </c>
    </row>
    <row r="8" spans="2:19" ht="21.75" customHeight="1">
      <c r="B8" s="1139"/>
      <c r="C8" s="1140"/>
      <c r="D8" s="1119" t="s">
        <v>848</v>
      </c>
      <c r="E8" s="1059"/>
      <c r="F8" s="1059"/>
      <c r="G8" s="1059"/>
      <c r="H8" s="1059"/>
      <c r="I8" s="1059"/>
      <c r="J8" s="1116"/>
      <c r="K8" s="1125" t="s">
        <v>1018</v>
      </c>
      <c r="L8" s="1128"/>
      <c r="M8" s="1128"/>
      <c r="N8" s="1128"/>
      <c r="O8" s="1128"/>
      <c r="P8" s="1128"/>
      <c r="Q8" s="1128"/>
      <c r="R8" s="790" t="s">
        <v>862</v>
      </c>
    </row>
    <row r="9" spans="2:19" ht="21.75" customHeight="1">
      <c r="B9" s="1139"/>
      <c r="C9" s="1140"/>
      <c r="D9" s="1129"/>
      <c r="E9" s="1131" t="s">
        <v>1019</v>
      </c>
      <c r="F9" s="1132"/>
      <c r="G9" s="1132"/>
      <c r="H9" s="1131" t="s">
        <v>1020</v>
      </c>
      <c r="I9" s="1132"/>
      <c r="J9" s="1132"/>
      <c r="K9" s="1133"/>
      <c r="L9" s="1131" t="s">
        <v>1019</v>
      </c>
      <c r="M9" s="1132"/>
      <c r="N9" s="1132"/>
      <c r="O9" s="1131" t="s">
        <v>1020</v>
      </c>
      <c r="P9" s="1132"/>
      <c r="Q9" s="1132"/>
      <c r="R9" s="1132" t="s">
        <v>1021</v>
      </c>
    </row>
    <row r="10" spans="2:19" ht="30" customHeight="1">
      <c r="B10" s="1139"/>
      <c r="C10" s="1140"/>
      <c r="D10" s="1130"/>
      <c r="E10" s="1129"/>
      <c r="F10" s="1134" t="s">
        <v>1022</v>
      </c>
      <c r="G10" s="1134" t="s">
        <v>1023</v>
      </c>
      <c r="H10" s="1133"/>
      <c r="I10" s="1134" t="s">
        <v>1022</v>
      </c>
      <c r="J10" s="1134" t="s">
        <v>1024</v>
      </c>
      <c r="K10" s="1132"/>
      <c r="L10" s="1133"/>
      <c r="M10" s="1134" t="s">
        <v>1022</v>
      </c>
      <c r="N10" s="1134" t="s">
        <v>1023</v>
      </c>
      <c r="O10" s="1133"/>
      <c r="P10" s="1134" t="s">
        <v>1022</v>
      </c>
      <c r="Q10" s="1134" t="s">
        <v>1024</v>
      </c>
      <c r="R10" s="1132"/>
    </row>
    <row r="11" spans="2:19" ht="105" customHeight="1">
      <c r="B11" s="1140"/>
      <c r="C11" s="1140"/>
      <c r="D11" s="1130"/>
      <c r="E11" s="1130"/>
      <c r="F11" s="1134"/>
      <c r="G11" s="1134"/>
      <c r="H11" s="1132"/>
      <c r="I11" s="1134"/>
      <c r="J11" s="1134"/>
      <c r="K11" s="1132"/>
      <c r="L11" s="1132"/>
      <c r="M11" s="1134"/>
      <c r="N11" s="1134"/>
      <c r="O11" s="1132"/>
      <c r="P11" s="1134"/>
      <c r="Q11" s="1134"/>
      <c r="R11" s="1132"/>
    </row>
    <row r="12" spans="2:19" ht="17.100000000000001" customHeight="1">
      <c r="B12" s="1137" t="s">
        <v>1038</v>
      </c>
      <c r="C12" s="1138"/>
      <c r="D12" s="905">
        <v>10465079.713620001</v>
      </c>
      <c r="E12" s="905">
        <v>9799828.2479299996</v>
      </c>
      <c r="F12" s="905">
        <v>504046.27530000004</v>
      </c>
      <c r="G12" s="905">
        <v>2429162.83556</v>
      </c>
      <c r="H12" s="905">
        <v>665251.46570000006</v>
      </c>
      <c r="I12" s="905">
        <v>433677.42749000003</v>
      </c>
      <c r="J12" s="905">
        <v>655336.47186000005</v>
      </c>
      <c r="K12" s="905">
        <v>345427.16110000003</v>
      </c>
      <c r="L12" s="905">
        <v>110269.53189</v>
      </c>
      <c r="M12" s="905">
        <v>29880.700519999999</v>
      </c>
      <c r="N12" s="905">
        <v>79536.631609999997</v>
      </c>
      <c r="O12" s="905">
        <v>235157.62921000001</v>
      </c>
      <c r="P12" s="905">
        <v>170940.83637999999</v>
      </c>
      <c r="Q12" s="905">
        <v>233869.81891</v>
      </c>
      <c r="R12" s="905">
        <v>103889.09323999999</v>
      </c>
    </row>
    <row r="13" spans="2:19" ht="17.100000000000001" customHeight="1">
      <c r="B13" s="1135" t="s">
        <v>1042</v>
      </c>
      <c r="C13" s="1136"/>
      <c r="D13" s="247">
        <v>5525180.2342900001</v>
      </c>
      <c r="E13" s="247">
        <v>5415762.6785399998</v>
      </c>
      <c r="F13" s="247">
        <v>129069.19784000001</v>
      </c>
      <c r="G13" s="247">
        <v>915733.95813000004</v>
      </c>
      <c r="H13" s="247">
        <v>109417.55575</v>
      </c>
      <c r="I13" s="247">
        <v>52944.043119999995</v>
      </c>
      <c r="J13" s="247">
        <v>106652.82459</v>
      </c>
      <c r="K13" s="247">
        <v>33254.859120000001</v>
      </c>
      <c r="L13" s="247">
        <v>20952.013719999999</v>
      </c>
      <c r="M13" s="247">
        <v>1019.58724</v>
      </c>
      <c r="N13" s="247">
        <v>8763.0422400000007</v>
      </c>
      <c r="O13" s="247">
        <v>12302.8454</v>
      </c>
      <c r="P13" s="247">
        <v>2775.2651900000001</v>
      </c>
      <c r="Q13" s="247">
        <v>12128.721619999998</v>
      </c>
      <c r="R13" s="247">
        <v>23059.874589999999</v>
      </c>
    </row>
    <row r="14" spans="2:19" ht="17.100000000000001" customHeight="1">
      <c r="B14" s="1135" t="s">
        <v>1044</v>
      </c>
      <c r="C14" s="1136"/>
      <c r="D14" s="247">
        <v>4718902.5822200002</v>
      </c>
      <c r="E14" s="247">
        <v>4628711.2378599998</v>
      </c>
      <c r="F14" s="247">
        <v>114621.35235</v>
      </c>
      <c r="G14" s="247">
        <v>801632.18535000004</v>
      </c>
      <c r="H14" s="247">
        <v>90191.344349999999</v>
      </c>
      <c r="I14" s="247">
        <v>45532.984060000003</v>
      </c>
      <c r="J14" s="247">
        <v>88038.410930000013</v>
      </c>
      <c r="K14" s="247">
        <v>14657.34368</v>
      </c>
      <c r="L14" s="247">
        <v>7195.0646699999998</v>
      </c>
      <c r="M14" s="247">
        <v>521.46515999999997</v>
      </c>
      <c r="N14" s="247">
        <v>4008.0441700000001</v>
      </c>
      <c r="O14" s="247">
        <v>7462.2790100000002</v>
      </c>
      <c r="P14" s="247">
        <v>1002.13536</v>
      </c>
      <c r="Q14" s="247">
        <v>7445.5770599999996</v>
      </c>
      <c r="R14" s="247">
        <v>16093.49706</v>
      </c>
    </row>
    <row r="15" spans="2:19" ht="17.100000000000001" customHeight="1">
      <c r="B15" s="1135" t="s">
        <v>1039</v>
      </c>
      <c r="C15" s="1136"/>
      <c r="D15" s="247">
        <v>4844298.6923900004</v>
      </c>
      <c r="E15" s="247">
        <v>4308194.7692099996</v>
      </c>
      <c r="F15" s="247">
        <v>373663.36919</v>
      </c>
      <c r="G15" s="247">
        <v>1462964.2463800001</v>
      </c>
      <c r="H15" s="247">
        <v>536103.92318000004</v>
      </c>
      <c r="I15" s="247">
        <v>361184.11507999996</v>
      </c>
      <c r="J15" s="247">
        <v>528953.66049000004</v>
      </c>
      <c r="K15" s="247">
        <v>291332.32733999996</v>
      </c>
      <c r="L15" s="247">
        <v>87788.291110000006</v>
      </c>
      <c r="M15" s="247">
        <v>28777.435410000002</v>
      </c>
      <c r="N15" s="247">
        <v>69334.723159999994</v>
      </c>
      <c r="O15" s="247">
        <v>203544.03624000002</v>
      </c>
      <c r="P15" s="247">
        <v>148917.92327</v>
      </c>
      <c r="Q15" s="247">
        <v>202430.34969999999</v>
      </c>
      <c r="R15" s="247">
        <v>80829.218640000006</v>
      </c>
    </row>
    <row r="16" spans="2:19" ht="17.100000000000001" customHeight="1">
      <c r="B16" s="1135" t="s">
        <v>1041</v>
      </c>
      <c r="C16" s="1136"/>
      <c r="D16" s="247">
        <v>4197926.91512</v>
      </c>
      <c r="E16" s="247">
        <v>3687254.7054099999</v>
      </c>
      <c r="F16" s="247">
        <v>353270.43317000003</v>
      </c>
      <c r="G16" s="247">
        <v>1248641.34519</v>
      </c>
      <c r="H16" s="247">
        <v>510672.20970999997</v>
      </c>
      <c r="I16" s="247">
        <v>348358.63237999997</v>
      </c>
      <c r="J16" s="247">
        <v>504999.71956</v>
      </c>
      <c r="K16" s="247">
        <v>278556.77607000002</v>
      </c>
      <c r="L16" s="247">
        <v>79378.407680000004</v>
      </c>
      <c r="M16" s="247">
        <v>27403.892969999997</v>
      </c>
      <c r="N16" s="247">
        <v>64867.567750000002</v>
      </c>
      <c r="O16" s="247">
        <v>199178.36840000001</v>
      </c>
      <c r="P16" s="247">
        <v>147797.43049</v>
      </c>
      <c r="Q16" s="247">
        <v>198435.28871000002</v>
      </c>
      <c r="R16" s="247">
        <v>80791.846560000005</v>
      </c>
    </row>
    <row r="17" spans="2:18" ht="17.100000000000001" customHeight="1">
      <c r="B17" s="1135" t="s">
        <v>1045</v>
      </c>
      <c r="C17" s="1136"/>
      <c r="D17" s="247">
        <v>1116547.27492</v>
      </c>
      <c r="E17" s="247">
        <v>948523.86579999991</v>
      </c>
      <c r="F17" s="247">
        <v>77711.144709999993</v>
      </c>
      <c r="G17" s="247">
        <v>430584.41972000001</v>
      </c>
      <c r="H17" s="247">
        <v>168023.40912</v>
      </c>
      <c r="I17" s="247">
        <v>123264.60566</v>
      </c>
      <c r="J17" s="247">
        <v>167963.14428000001</v>
      </c>
      <c r="K17" s="247">
        <v>68489.788239999994</v>
      </c>
      <c r="L17" s="247">
        <v>19411.48129</v>
      </c>
      <c r="M17" s="247">
        <v>2041.9071299999998</v>
      </c>
      <c r="N17" s="247">
        <v>17329.69843</v>
      </c>
      <c r="O17" s="247">
        <v>49078.306960000002</v>
      </c>
      <c r="P17" s="247">
        <v>34971.347399999999</v>
      </c>
      <c r="Q17" s="247">
        <v>49077.704310000001</v>
      </c>
      <c r="R17" s="247">
        <v>2397.9522200000001</v>
      </c>
    </row>
    <row r="18" spans="2:18" ht="15">
      <c r="B18" s="781"/>
      <c r="C18" s="781"/>
      <c r="D18" s="781"/>
      <c r="E18" s="781"/>
      <c r="F18" s="781"/>
      <c r="G18" s="781"/>
      <c r="H18" s="781"/>
      <c r="I18" s="781"/>
      <c r="J18" s="781"/>
      <c r="K18" s="781"/>
      <c r="L18" s="781"/>
      <c r="M18" s="781"/>
      <c r="N18" s="781"/>
      <c r="O18" s="781"/>
      <c r="P18" s="781"/>
      <c r="Q18" s="781"/>
      <c r="R18" s="781"/>
    </row>
    <row r="19" spans="2:18" ht="264.75" customHeight="1">
      <c r="B19" s="1127" t="s">
        <v>1351</v>
      </c>
      <c r="C19" s="1127"/>
      <c r="D19" s="1127"/>
      <c r="E19" s="1127"/>
      <c r="F19" s="1127"/>
      <c r="G19" s="1127"/>
      <c r="H19" s="1127"/>
      <c r="I19" s="1127"/>
      <c r="J19" s="1127"/>
      <c r="K19" s="1127"/>
      <c r="L19" s="1127"/>
      <c r="M19" s="1127"/>
      <c r="N19" s="1127"/>
      <c r="O19" s="1127"/>
      <c r="P19" s="1127"/>
      <c r="Q19" s="1127"/>
      <c r="R19" s="1127"/>
    </row>
    <row r="21" spans="2:18">
      <c r="D21" s="909"/>
      <c r="E21" s="909"/>
      <c r="F21" s="909"/>
      <c r="G21" s="909"/>
      <c r="H21" s="909"/>
      <c r="I21" s="909"/>
      <c r="J21" s="909"/>
      <c r="K21" s="909"/>
      <c r="L21" s="909"/>
      <c r="M21" s="909"/>
      <c r="N21" s="909"/>
      <c r="O21" s="909"/>
      <c r="P21" s="909"/>
      <c r="Q21" s="909"/>
      <c r="R21" s="909"/>
    </row>
    <row r="22" spans="2:18">
      <c r="D22" s="909"/>
      <c r="E22" s="909"/>
      <c r="F22" s="909"/>
      <c r="G22" s="909"/>
      <c r="H22" s="909"/>
      <c r="I22" s="909"/>
      <c r="J22" s="909"/>
      <c r="K22" s="909"/>
      <c r="L22" s="909"/>
      <c r="M22" s="909"/>
      <c r="N22" s="909"/>
      <c r="O22" s="909"/>
      <c r="P22" s="909"/>
      <c r="Q22" s="909"/>
      <c r="R22" s="909"/>
    </row>
    <row r="23" spans="2:18">
      <c r="D23" s="909"/>
      <c r="E23" s="909"/>
      <c r="F23" s="909"/>
      <c r="G23" s="909"/>
      <c r="H23" s="909"/>
      <c r="I23" s="909"/>
      <c r="J23" s="909"/>
      <c r="K23" s="909"/>
      <c r="L23" s="909"/>
      <c r="M23" s="909"/>
      <c r="N23" s="909"/>
      <c r="O23" s="909"/>
      <c r="P23" s="909"/>
      <c r="Q23" s="909"/>
      <c r="R23" s="909"/>
    </row>
    <row r="24" spans="2:18">
      <c r="D24" s="909"/>
      <c r="E24" s="909"/>
      <c r="F24" s="909"/>
      <c r="G24" s="909"/>
      <c r="H24" s="909"/>
      <c r="I24" s="909"/>
      <c r="J24" s="909"/>
      <c r="K24" s="909"/>
      <c r="L24" s="909"/>
      <c r="M24" s="909"/>
      <c r="N24" s="909"/>
      <c r="O24" s="909"/>
      <c r="P24" s="909"/>
      <c r="Q24" s="909"/>
      <c r="R24" s="909"/>
    </row>
    <row r="25" spans="2:18">
      <c r="D25" s="909"/>
      <c r="E25" s="909"/>
      <c r="F25" s="909"/>
      <c r="G25" s="909"/>
      <c r="H25" s="909"/>
      <c r="I25" s="909"/>
      <c r="J25" s="909"/>
      <c r="K25" s="909"/>
      <c r="L25" s="909"/>
      <c r="M25" s="909"/>
      <c r="N25" s="909"/>
      <c r="O25" s="909"/>
      <c r="P25" s="909"/>
      <c r="Q25" s="909"/>
      <c r="R25" s="909"/>
    </row>
    <row r="26" spans="2:18">
      <c r="D26" s="909"/>
      <c r="E26" s="909"/>
      <c r="F26" s="909"/>
      <c r="G26" s="909"/>
      <c r="H26" s="909"/>
      <c r="I26" s="909"/>
      <c r="J26" s="909"/>
      <c r="K26" s="909"/>
      <c r="L26" s="909"/>
      <c r="M26" s="909"/>
      <c r="N26" s="909"/>
      <c r="O26" s="909"/>
      <c r="P26" s="909"/>
      <c r="Q26" s="909"/>
      <c r="R26" s="909"/>
    </row>
  </sheetData>
  <mergeCells count="31">
    <mergeCell ref="B2:C2"/>
    <mergeCell ref="D6:R6"/>
    <mergeCell ref="B16:C16"/>
    <mergeCell ref="B17:C17"/>
    <mergeCell ref="P10:P11"/>
    <mergeCell ref="Q10:Q11"/>
    <mergeCell ref="B12:C12"/>
    <mergeCell ref="B13:C13"/>
    <mergeCell ref="B14:C14"/>
    <mergeCell ref="B15:C15"/>
    <mergeCell ref="R9:R11"/>
    <mergeCell ref="E10:E11"/>
    <mergeCell ref="F10:F11"/>
    <mergeCell ref="G10:G11"/>
    <mergeCell ref="H10:H11"/>
    <mergeCell ref="B8:C11"/>
    <mergeCell ref="B19:R19"/>
    <mergeCell ref="D8:J8"/>
    <mergeCell ref="K8:Q8"/>
    <mergeCell ref="D9:D11"/>
    <mergeCell ref="E9:G9"/>
    <mergeCell ref="H9:J9"/>
    <mergeCell ref="K9:K11"/>
    <mergeCell ref="L9:N9"/>
    <mergeCell ref="O9:Q9"/>
    <mergeCell ref="O10:O11"/>
    <mergeCell ref="I10:I11"/>
    <mergeCell ref="J10:J11"/>
    <mergeCell ref="L10:L11"/>
    <mergeCell ref="M10:M11"/>
    <mergeCell ref="N10:N11"/>
  </mergeCells>
  <hyperlinks>
    <hyperlink ref="S3" location="Índice!A1" display="Back to the Index" xr:uid="{3FB20F98-D5EF-4E7E-8CA6-62B4C0633AAC}"/>
  </hyperlinks>
  <pageMargins left="0.70866141732283472" right="0.70866141732283472" top="0.74803149606299213" bottom="0.74803149606299213" header="0.31496062992125984" footer="0.31496062992125984"/>
  <pageSetup paperSize="9" orientation="portrait" horizontalDpi="90" verticalDpi="90" r:id="rId1"/>
  <headerFooter scaleWithDoc="0"/>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D9F90-FFEE-4C8B-814C-9406A9C7C3EE}">
  <sheetPr>
    <tabColor rgb="FFD1005D"/>
  </sheetPr>
  <dimension ref="B1:L21"/>
  <sheetViews>
    <sheetView showGridLines="0" zoomScaleNormal="100" workbookViewId="0">
      <selection activeCell="C6" sqref="C6"/>
    </sheetView>
  </sheetViews>
  <sheetFormatPr defaultColWidth="9.140625" defaultRowHeight="11.25"/>
  <cols>
    <col min="1" max="1" width="12.7109375" style="787" customWidth="1"/>
    <col min="2" max="2" width="54.28515625" style="787" customWidth="1"/>
    <col min="3" max="11" width="12.7109375" style="787" customWidth="1"/>
    <col min="12" max="12" width="13.85546875" style="787" customWidth="1"/>
    <col min="13" max="16384" width="9.140625" style="787"/>
  </cols>
  <sheetData>
    <row r="1" spans="2:12" ht="18" customHeight="1"/>
    <row r="2" spans="2:12" ht="18" customHeight="1">
      <c r="B2" s="1056" t="s">
        <v>805</v>
      </c>
      <c r="C2" s="1056"/>
      <c r="D2" s="759" t="s">
        <v>1036</v>
      </c>
      <c r="E2" s="782"/>
      <c r="F2" s="782"/>
      <c r="G2" s="782"/>
      <c r="H2" s="788"/>
      <c r="L2" s="758" t="s">
        <v>575</v>
      </c>
    </row>
    <row r="3" spans="2:12" ht="18" customHeight="1">
      <c r="B3" s="759" t="s">
        <v>1043</v>
      </c>
      <c r="C3" s="759"/>
      <c r="D3" s="797"/>
      <c r="E3" s="783"/>
      <c r="F3" s="783"/>
      <c r="G3" s="783"/>
      <c r="H3" s="788"/>
    </row>
    <row r="4" spans="2:12" ht="18" customHeight="1">
      <c r="B4" s="763" t="s">
        <v>0</v>
      </c>
      <c r="C4" s="19"/>
      <c r="D4" s="19"/>
      <c r="E4" s="788"/>
      <c r="F4" s="788"/>
      <c r="G4" s="788"/>
      <c r="H4" s="788"/>
    </row>
    <row r="5" spans="2:12" ht="15.95" customHeight="1">
      <c r="B5" s="789"/>
      <c r="C5" s="1066" t="s">
        <v>1008</v>
      </c>
      <c r="D5" s="1066"/>
      <c r="E5" s="1066"/>
      <c r="F5" s="1066"/>
      <c r="G5" s="1066"/>
      <c r="H5" s="1066"/>
      <c r="I5" s="1066"/>
      <c r="J5" s="1066"/>
      <c r="K5" s="1066"/>
    </row>
    <row r="6" spans="2:12" ht="15.95" customHeight="1">
      <c r="B6" s="789"/>
      <c r="C6" s="785" t="s">
        <v>286</v>
      </c>
      <c r="D6" s="785" t="s">
        <v>287</v>
      </c>
      <c r="E6" s="785" t="s">
        <v>288</v>
      </c>
      <c r="F6" s="785" t="s">
        <v>289</v>
      </c>
      <c r="G6" s="785" t="s">
        <v>290</v>
      </c>
      <c r="H6" s="785" t="s">
        <v>291</v>
      </c>
      <c r="I6" s="785" t="s">
        <v>292</v>
      </c>
      <c r="J6" s="785" t="s">
        <v>684</v>
      </c>
      <c r="K6" s="785" t="s">
        <v>685</v>
      </c>
    </row>
    <row r="7" spans="2:12" ht="15.95" customHeight="1">
      <c r="B7" s="1145"/>
      <c r="C7" s="1147" t="s">
        <v>356</v>
      </c>
      <c r="D7" s="1148" t="s">
        <v>848</v>
      </c>
      <c r="E7" s="1144"/>
      <c r="F7" s="1144"/>
      <c r="G7" s="1144"/>
      <c r="H7" s="1144"/>
      <c r="I7" s="1144"/>
      <c r="J7" s="1144"/>
      <c r="K7" s="1144"/>
    </row>
    <row r="8" spans="2:12" ht="15.95" customHeight="1">
      <c r="B8" s="1145"/>
      <c r="C8" s="1147"/>
      <c r="D8" s="1149"/>
      <c r="E8" s="1143" t="s">
        <v>1025</v>
      </c>
      <c r="F8" s="1143" t="s">
        <v>1056</v>
      </c>
      <c r="G8" s="1144" t="s">
        <v>1026</v>
      </c>
      <c r="H8" s="1144"/>
      <c r="I8" s="1144"/>
      <c r="J8" s="1144"/>
      <c r="K8" s="1144"/>
    </row>
    <row r="9" spans="2:12" ht="15.95" customHeight="1">
      <c r="B9" s="1145"/>
      <c r="C9" s="1147"/>
      <c r="D9" s="1144"/>
      <c r="E9" s="1143"/>
      <c r="F9" s="1143"/>
      <c r="G9" s="1144" t="s">
        <v>1027</v>
      </c>
      <c r="H9" s="1143" t="s">
        <v>1028</v>
      </c>
      <c r="I9" s="1143" t="s">
        <v>1029</v>
      </c>
      <c r="J9" s="1143" t="s">
        <v>1030</v>
      </c>
      <c r="K9" s="1144" t="s">
        <v>1031</v>
      </c>
    </row>
    <row r="10" spans="2:12" ht="15.95" customHeight="1">
      <c r="B10" s="1145"/>
      <c r="C10" s="1147"/>
      <c r="D10" s="1144"/>
      <c r="E10" s="1143"/>
      <c r="F10" s="1143"/>
      <c r="G10" s="1144"/>
      <c r="H10" s="1143"/>
      <c r="I10" s="1143"/>
      <c r="J10" s="1143"/>
      <c r="K10" s="1144"/>
      <c r="L10" s="789"/>
    </row>
    <row r="11" spans="2:12" ht="15.95" customHeight="1">
      <c r="B11" s="1146"/>
      <c r="C11" s="1147"/>
      <c r="D11" s="1144"/>
      <c r="E11" s="1143"/>
      <c r="F11" s="1143"/>
      <c r="G11" s="1144"/>
      <c r="H11" s="1143"/>
      <c r="I11" s="1143"/>
      <c r="J11" s="1143"/>
      <c r="K11" s="1144"/>
      <c r="L11" s="789"/>
    </row>
    <row r="12" spans="2:12" ht="15.95" customHeight="1">
      <c r="B12" s="802" t="s">
        <v>1046</v>
      </c>
      <c r="C12" s="905">
        <v>163954</v>
      </c>
      <c r="D12" s="905">
        <v>10848123.08371</v>
      </c>
      <c r="E12" s="791"/>
      <c r="F12" s="791"/>
      <c r="G12" s="791"/>
      <c r="H12" s="791"/>
      <c r="I12" s="791"/>
      <c r="J12" s="791"/>
      <c r="K12" s="791"/>
      <c r="L12" s="789"/>
    </row>
    <row r="13" spans="2:12" ht="15.95" customHeight="1">
      <c r="B13" s="803" t="s">
        <v>1047</v>
      </c>
      <c r="C13" s="905">
        <v>162261</v>
      </c>
      <c r="D13" s="905">
        <v>10688028.703670001</v>
      </c>
      <c r="E13" s="905">
        <v>9231116.4859599993</v>
      </c>
      <c r="F13" s="905">
        <v>222948.99004</v>
      </c>
      <c r="G13" s="905">
        <v>934684.36890999996</v>
      </c>
      <c r="H13" s="905">
        <v>874977.24194000009</v>
      </c>
      <c r="I13" s="905">
        <v>8485746.0534600001</v>
      </c>
      <c r="J13" s="905">
        <v>169672.04931999999</v>
      </c>
      <c r="K13" s="905">
        <v>0</v>
      </c>
      <c r="L13" s="789"/>
    </row>
    <row r="14" spans="2:12" ht="15.95" customHeight="1">
      <c r="B14" s="792" t="s">
        <v>1048</v>
      </c>
      <c r="C14" s="793"/>
      <c r="D14" s="247">
        <v>5619858.7209700001</v>
      </c>
      <c r="E14" s="247">
        <v>4162946.5032600001</v>
      </c>
      <c r="F14" s="247">
        <v>94678.486680000002</v>
      </c>
      <c r="G14" s="247">
        <v>763201.67660000001</v>
      </c>
      <c r="H14" s="247">
        <v>683384.61447999999</v>
      </c>
      <c r="I14" s="247">
        <v>3908921.8938899999</v>
      </c>
      <c r="J14" s="247">
        <v>169672.04931999999</v>
      </c>
      <c r="K14" s="247">
        <v>0</v>
      </c>
      <c r="L14" s="789"/>
    </row>
    <row r="15" spans="2:12" ht="15.95" customHeight="1">
      <c r="B15" s="794" t="s">
        <v>1074</v>
      </c>
      <c r="C15" s="793"/>
      <c r="D15" s="247">
        <v>4798259.5619200002</v>
      </c>
      <c r="E15" s="247">
        <v>3711339.7234099996</v>
      </c>
      <c r="F15" s="247">
        <v>79356.97971</v>
      </c>
      <c r="G15" s="247">
        <v>575765.43940000003</v>
      </c>
      <c r="H15" s="247">
        <v>490434.45323000004</v>
      </c>
      <c r="I15" s="247">
        <v>3652539.6140100001</v>
      </c>
      <c r="J15" s="247">
        <v>163.07557</v>
      </c>
      <c r="K15" s="247">
        <v>0</v>
      </c>
      <c r="L15" s="789"/>
    </row>
    <row r="16" spans="2:12" ht="15.95" customHeight="1">
      <c r="B16" s="792" t="s">
        <v>1049</v>
      </c>
      <c r="C16" s="793"/>
      <c r="D16" s="247">
        <v>4972569.1957600005</v>
      </c>
      <c r="E16" s="247">
        <v>4972569.1957700001</v>
      </c>
      <c r="F16" s="247">
        <v>128270.50336</v>
      </c>
      <c r="G16" s="247">
        <v>171482.69231000001</v>
      </c>
      <c r="H16" s="247">
        <v>191592.62746000002</v>
      </c>
      <c r="I16" s="247">
        <v>4481223.3726199996</v>
      </c>
      <c r="J16" s="247">
        <v>0</v>
      </c>
      <c r="K16" s="247">
        <v>0</v>
      </c>
      <c r="L16" s="789"/>
    </row>
    <row r="17" spans="2:12" ht="15.95" customHeight="1">
      <c r="B17" s="794" t="s">
        <v>1050</v>
      </c>
      <c r="C17" s="793"/>
      <c r="D17" s="247">
        <v>4261245.92827</v>
      </c>
      <c r="E17" s="247">
        <v>4261245.9282800006</v>
      </c>
      <c r="F17" s="247">
        <v>63319.013149999999</v>
      </c>
      <c r="G17" s="247">
        <v>99385.082760000005</v>
      </c>
      <c r="H17" s="247">
        <v>44926.600740000002</v>
      </c>
      <c r="I17" s="247">
        <v>4053615.2316300003</v>
      </c>
      <c r="J17" s="247">
        <v>0</v>
      </c>
      <c r="K17" s="247">
        <v>0</v>
      </c>
      <c r="L17" s="789"/>
    </row>
    <row r="18" spans="2:12" ht="15.95" customHeight="1">
      <c r="B18" s="795" t="s">
        <v>1051</v>
      </c>
      <c r="C18" s="796"/>
      <c r="D18" s="908">
        <v>1116591.5157000001</v>
      </c>
      <c r="E18" s="908">
        <v>1116591.5157000001</v>
      </c>
      <c r="F18" s="908">
        <v>44.240780000000001</v>
      </c>
      <c r="G18" s="908">
        <v>24699.060089999999</v>
      </c>
      <c r="H18" s="908">
        <v>25860.661789999998</v>
      </c>
      <c r="I18" s="908">
        <v>1065987.5530300001</v>
      </c>
      <c r="J18" s="908">
        <v>0</v>
      </c>
      <c r="K18" s="908">
        <v>0</v>
      </c>
      <c r="L18" s="789"/>
    </row>
    <row r="21" spans="2:12" ht="73.5" customHeight="1">
      <c r="B21" s="1141" t="s">
        <v>1352</v>
      </c>
      <c r="C21" s="1142"/>
      <c r="D21" s="1142"/>
      <c r="E21" s="1142"/>
      <c r="F21" s="1142"/>
      <c r="G21" s="1142"/>
      <c r="H21" s="1142"/>
      <c r="I21" s="1142"/>
      <c r="J21" s="1142"/>
      <c r="K21" s="1142"/>
    </row>
  </sheetData>
  <mergeCells count="15">
    <mergeCell ref="B21:K21"/>
    <mergeCell ref="B2:C2"/>
    <mergeCell ref="C5:K5"/>
    <mergeCell ref="J9:J11"/>
    <mergeCell ref="K9:K11"/>
    <mergeCell ref="B7:B11"/>
    <mergeCell ref="C7:C11"/>
    <mergeCell ref="D7:K7"/>
    <mergeCell ref="D8:D11"/>
    <mergeCell ref="E8:E11"/>
    <mergeCell ref="F8:F11"/>
    <mergeCell ref="G8:K8"/>
    <mergeCell ref="G9:G11"/>
    <mergeCell ref="H9:H11"/>
    <mergeCell ref="I9:I11"/>
  </mergeCells>
  <hyperlinks>
    <hyperlink ref="L2" location="Índice!A1" display="Back to the Index" xr:uid="{D4FB8484-1492-4E19-A5C4-339004DA9797}"/>
  </hyperlinks>
  <pageMargins left="0.7" right="0.7" top="0.75" bottom="0.75" header="0.3" footer="0.3"/>
  <pageSetup paperSize="9" orientation="portrait" verticalDpi="90" r:id="rId1"/>
  <headerFooter scaleWithDoc="0">
    <oddHeader>&amp;R&amp;G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1103C-0696-4153-8066-7AFF961307ED}">
  <sheetPr>
    <tabColor rgb="FFD1005D"/>
    <pageSetUpPr fitToPage="1"/>
  </sheetPr>
  <dimension ref="B1:H63"/>
  <sheetViews>
    <sheetView showGridLines="0" zoomScaleNormal="100" workbookViewId="0">
      <selection activeCell="C6" sqref="C6"/>
    </sheetView>
  </sheetViews>
  <sheetFormatPr defaultColWidth="9.140625" defaultRowHeight="11.25"/>
  <cols>
    <col min="1" max="1" width="12.7109375" style="798" customWidth="1"/>
    <col min="2" max="2" width="58.28515625" style="798" customWidth="1"/>
    <col min="3" max="6" width="25.7109375" style="798" customWidth="1"/>
    <col min="7" max="7" width="9.140625" style="798"/>
    <col min="8" max="8" width="13.7109375" style="798" customWidth="1"/>
    <col min="9" max="16384" width="9.140625" style="798"/>
  </cols>
  <sheetData>
    <row r="1" spans="2:8" ht="14.25" customHeight="1"/>
    <row r="2" spans="2:8" ht="14.25" customHeight="1">
      <c r="B2" s="1056" t="s">
        <v>806</v>
      </c>
      <c r="C2" s="1056"/>
      <c r="D2" s="759" t="s">
        <v>1036</v>
      </c>
      <c r="E2" s="782"/>
      <c r="F2" s="782"/>
      <c r="H2" s="758" t="s">
        <v>575</v>
      </c>
    </row>
    <row r="3" spans="2:8" ht="14.25" customHeight="1">
      <c r="B3" s="759" t="s">
        <v>1052</v>
      </c>
      <c r="C3" s="759"/>
      <c r="D3" s="797"/>
      <c r="E3" s="783"/>
      <c r="F3" s="783"/>
    </row>
    <row r="4" spans="2:8" ht="14.25" customHeight="1">
      <c r="B4" s="763" t="s">
        <v>0</v>
      </c>
      <c r="C4" s="19"/>
      <c r="D4" s="19"/>
      <c r="E4" s="788"/>
      <c r="F4" s="788"/>
    </row>
    <row r="5" spans="2:8" ht="17.100000000000001" customHeight="1">
      <c r="B5" s="789"/>
      <c r="C5" s="1066" t="s">
        <v>1008</v>
      </c>
      <c r="D5" s="1066"/>
      <c r="E5" s="1066"/>
      <c r="F5" s="1066"/>
    </row>
    <row r="6" spans="2:8" ht="17.100000000000001" customHeight="1">
      <c r="B6" s="800"/>
      <c r="C6" s="810" t="s">
        <v>286</v>
      </c>
      <c r="D6" s="811" t="s">
        <v>287</v>
      </c>
      <c r="E6" s="811" t="s">
        <v>288</v>
      </c>
      <c r="F6" s="812" t="s">
        <v>289</v>
      </c>
    </row>
    <row r="7" spans="2:8" ht="36" customHeight="1">
      <c r="B7" s="801"/>
      <c r="C7" s="1150" t="s">
        <v>848</v>
      </c>
      <c r="D7" s="1151"/>
      <c r="E7" s="807" t="s">
        <v>1032</v>
      </c>
      <c r="F7" s="807" t="s">
        <v>848</v>
      </c>
    </row>
    <row r="8" spans="2:8" ht="36" customHeight="1">
      <c r="B8" s="801"/>
      <c r="C8" s="809"/>
      <c r="D8" s="808" t="s">
        <v>1033</v>
      </c>
      <c r="E8" s="807" t="s">
        <v>1034</v>
      </c>
      <c r="F8" s="807" t="s">
        <v>1035</v>
      </c>
    </row>
    <row r="9" spans="2:8" ht="19.5" customHeight="1">
      <c r="B9" s="802" t="s">
        <v>1053</v>
      </c>
      <c r="C9" s="905">
        <v>1694273.0622100001</v>
      </c>
      <c r="D9" s="905">
        <v>0</v>
      </c>
      <c r="E9" s="905">
        <v>1427086.27734</v>
      </c>
      <c r="F9" s="905">
        <v>449.28113999999999</v>
      </c>
    </row>
    <row r="10" spans="2:8" ht="19.5" customHeight="1">
      <c r="B10" s="804" t="s">
        <v>1042</v>
      </c>
      <c r="C10" s="247">
        <v>565.86496</v>
      </c>
      <c r="D10" s="906"/>
      <c r="E10" s="906"/>
      <c r="F10" s="247">
        <v>0</v>
      </c>
    </row>
    <row r="11" spans="2:8" ht="19.5" customHeight="1">
      <c r="B11" s="805" t="s">
        <v>1054</v>
      </c>
      <c r="C11" s="247">
        <v>0</v>
      </c>
      <c r="D11" s="906"/>
      <c r="E11" s="906"/>
      <c r="F11" s="247">
        <v>0</v>
      </c>
    </row>
    <row r="12" spans="2:8" ht="19.5" customHeight="1">
      <c r="B12" s="804" t="s">
        <v>1039</v>
      </c>
      <c r="C12" s="247">
        <v>1691369.63044</v>
      </c>
      <c r="D12" s="247">
        <v>0</v>
      </c>
      <c r="E12" s="247">
        <v>1424698.25104</v>
      </c>
      <c r="F12" s="247">
        <v>449.28113999999999</v>
      </c>
    </row>
    <row r="13" spans="2:8" ht="19.5" customHeight="1">
      <c r="B13" s="805" t="s">
        <v>1040</v>
      </c>
      <c r="C13" s="247">
        <v>1582970.8574699999</v>
      </c>
      <c r="D13" s="906"/>
      <c r="E13" s="906"/>
      <c r="F13" s="247">
        <v>449.28113999999999</v>
      </c>
    </row>
    <row r="14" spans="2:8" ht="19.5" customHeight="1">
      <c r="B14" s="806" t="s">
        <v>1055</v>
      </c>
      <c r="C14" s="908">
        <v>25378.744839999999</v>
      </c>
      <c r="D14" s="907"/>
      <c r="E14" s="907"/>
      <c r="F14" s="908">
        <v>0</v>
      </c>
    </row>
    <row r="15" spans="2:8" ht="12">
      <c r="B15" s="799"/>
      <c r="C15" s="799"/>
    </row>
    <row r="17" spans="2:6" ht="409.5" customHeight="1">
      <c r="B17" s="1152" t="s">
        <v>1353</v>
      </c>
      <c r="C17" s="1153"/>
      <c r="D17" s="1153"/>
      <c r="E17" s="1153"/>
      <c r="F17" s="1153"/>
    </row>
    <row r="18" spans="2:6" ht="12.75">
      <c r="B18"/>
    </row>
    <row r="19" spans="2:6" ht="15.75">
      <c r="B19" s="1038"/>
    </row>
    <row r="20" spans="2:6" ht="12.75">
      <c r="B20"/>
    </row>
    <row r="21" spans="2:6" ht="15.75">
      <c r="B21" s="1038"/>
    </row>
    <row r="22" spans="2:6" ht="12.75">
      <c r="B22"/>
    </row>
    <row r="23" spans="2:6" ht="15.75">
      <c r="B23" s="1038"/>
    </row>
    <row r="24" spans="2:6" ht="12.75">
      <c r="B24"/>
    </row>
    <row r="25" spans="2:6" ht="15.75">
      <c r="B25" s="1038"/>
    </row>
    <row r="26" spans="2:6" ht="12.75">
      <c r="B26"/>
    </row>
    <row r="27" spans="2:6" ht="15.75">
      <c r="B27" s="1038"/>
    </row>
    <row r="28" spans="2:6" ht="12.75">
      <c r="B28"/>
    </row>
    <row r="29" spans="2:6" ht="15.75">
      <c r="B29" s="1038"/>
    </row>
    <row r="30" spans="2:6" ht="12.75">
      <c r="B30"/>
    </row>
    <row r="31" spans="2:6" ht="15.75">
      <c r="B31" s="1038"/>
    </row>
    <row r="32" spans="2:6" ht="12.75">
      <c r="B32"/>
    </row>
    <row r="33" spans="2:2" ht="15.75">
      <c r="B33" s="1038"/>
    </row>
    <row r="34" spans="2:2" ht="12.75">
      <c r="B34"/>
    </row>
    <row r="35" spans="2:2" ht="15.75">
      <c r="B35" s="1039"/>
    </row>
    <row r="36" spans="2:2" ht="12.75">
      <c r="B36"/>
    </row>
    <row r="37" spans="2:2" ht="15.75">
      <c r="B37" s="1038"/>
    </row>
    <row r="38" spans="2:2" ht="12.75">
      <c r="B38"/>
    </row>
    <row r="39" spans="2:2" ht="15.75">
      <c r="B39" s="1038"/>
    </row>
    <row r="40" spans="2:2" ht="12.75">
      <c r="B40"/>
    </row>
    <row r="41" spans="2:2" ht="15.75">
      <c r="B41" s="1038"/>
    </row>
    <row r="42" spans="2:2" ht="12.75">
      <c r="B42"/>
    </row>
    <row r="43" spans="2:2" ht="15.75">
      <c r="B43" s="1038"/>
    </row>
    <row r="44" spans="2:2" ht="12.75">
      <c r="B44"/>
    </row>
    <row r="45" spans="2:2" ht="15.75">
      <c r="B45" s="1038"/>
    </row>
    <row r="46" spans="2:2" ht="12.75">
      <c r="B46"/>
    </row>
    <row r="47" spans="2:2" ht="15.75">
      <c r="B47" s="1038"/>
    </row>
    <row r="48" spans="2:2" ht="12.75">
      <c r="B48"/>
    </row>
    <row r="49" spans="2:2" ht="15.75">
      <c r="B49" s="1040"/>
    </row>
    <row r="50" spans="2:2" ht="12.75">
      <c r="B50"/>
    </row>
    <row r="51" spans="2:2" ht="15.75">
      <c r="B51" s="1038"/>
    </row>
    <row r="52" spans="2:2" ht="15.75">
      <c r="B52" s="1038"/>
    </row>
    <row r="53" spans="2:2" ht="15.75">
      <c r="B53" s="1038"/>
    </row>
    <row r="54" spans="2:2" ht="15.75">
      <c r="B54" s="1038"/>
    </row>
    <row r="55" spans="2:2" ht="15.75">
      <c r="B55" s="1038"/>
    </row>
    <row r="56" spans="2:2" ht="15.75">
      <c r="B56" s="1040"/>
    </row>
    <row r="57" spans="2:2" ht="15.75">
      <c r="B57" s="1038"/>
    </row>
    <row r="58" spans="2:2" ht="15.75">
      <c r="B58" s="1041"/>
    </row>
    <row r="59" spans="2:2" ht="12.75">
      <c r="B59"/>
    </row>
    <row r="60" spans="2:2" ht="15.75">
      <c r="B60" s="1040"/>
    </row>
    <row r="61" spans="2:2" ht="12.75">
      <c r="B61"/>
    </row>
    <row r="62" spans="2:2" ht="15.75">
      <c r="B62" s="1041"/>
    </row>
    <row r="63" spans="2:2" ht="15.75">
      <c r="B63" s="1037"/>
    </row>
  </sheetData>
  <mergeCells count="4">
    <mergeCell ref="B2:C2"/>
    <mergeCell ref="C5:F5"/>
    <mergeCell ref="C7:D7"/>
    <mergeCell ref="B17:F17"/>
  </mergeCells>
  <hyperlinks>
    <hyperlink ref="H2" location="Índice!A1" display="Back to the Index" xr:uid="{E00F3C03-2314-4E17-9CB0-F0848637D7C7}"/>
  </hyperlinks>
  <printOptions horizontalCentered="1"/>
  <pageMargins left="0.23622047244094491" right="0.23622047244094491" top="0.74803149606299213" bottom="0.74803149606299213" header="0.31496062992125984" footer="0.31496062992125984"/>
  <pageSetup paperSize="9" scale="47" fitToHeight="0" orientation="landscape" cellComments="asDisplayed" r:id="rId1"/>
  <headerFooter scaleWithDoc="0" alignWithMargins="0">
    <oddHeader>&amp;CEN
ANNEX IV&amp;R&amp;G</oddHeader>
    <oddFooter>&amp;C&amp;P</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1005D"/>
  </sheetPr>
  <dimension ref="B2:L25"/>
  <sheetViews>
    <sheetView showGridLines="0" showZeros="0" zoomScaleNormal="100" workbookViewId="0">
      <selection sqref="A1:A1048576"/>
    </sheetView>
  </sheetViews>
  <sheetFormatPr defaultColWidth="9.140625" defaultRowHeight="15" customHeight="1"/>
  <cols>
    <col min="1" max="1" width="12.7109375" style="8" customWidth="1"/>
    <col min="2" max="2" width="37.28515625" style="8" customWidth="1"/>
    <col min="3" max="7" width="14.42578125" style="8" customWidth="1"/>
    <col min="8" max="8" width="15.85546875" style="8" customWidth="1"/>
    <col min="9" max="9" width="12.7109375" style="9" customWidth="1"/>
    <col min="10" max="16384" width="9.140625" style="8"/>
  </cols>
  <sheetData>
    <row r="2" spans="2:12" ht="36" customHeight="1">
      <c r="B2" s="1154" t="s">
        <v>1064</v>
      </c>
      <c r="C2" s="1155"/>
      <c r="D2" s="1155"/>
      <c r="E2" s="1155"/>
      <c r="F2" s="1155"/>
    </row>
    <row r="4" spans="2:12" ht="15" customHeight="1">
      <c r="B4" s="1156" t="s">
        <v>229</v>
      </c>
      <c r="C4" s="1156"/>
      <c r="D4" s="1156"/>
      <c r="E4" s="1156"/>
      <c r="F4" s="7"/>
      <c r="G4" s="7"/>
    </row>
    <row r="5" spans="2:12" ht="15" customHeight="1">
      <c r="B5" s="474" t="s">
        <v>0</v>
      </c>
      <c r="C5" s="469"/>
      <c r="D5" s="663"/>
      <c r="E5" s="469"/>
      <c r="F5" s="7"/>
      <c r="G5" s="7"/>
    </row>
    <row r="6" spans="2:12" ht="15" customHeight="1">
      <c r="B6" s="366"/>
      <c r="C6" s="367"/>
      <c r="D6" s="367"/>
      <c r="I6" s="8"/>
    </row>
    <row r="7" spans="2:12" ht="15" customHeight="1">
      <c r="B7" s="253"/>
      <c r="C7" s="1157" t="s">
        <v>231</v>
      </c>
      <c r="D7" s="1157"/>
      <c r="E7" s="1157" t="s">
        <v>230</v>
      </c>
      <c r="F7" s="1157"/>
      <c r="G7" s="664"/>
      <c r="H7" s="740" t="s">
        <v>575</v>
      </c>
      <c r="I7"/>
    </row>
    <row r="8" spans="2:12" s="5" customFormat="1" ht="15" customHeight="1">
      <c r="B8" s="31"/>
      <c r="C8" s="364" t="s">
        <v>1006</v>
      </c>
      <c r="D8" s="365" t="s">
        <v>864</v>
      </c>
      <c r="E8" s="364" t="s">
        <v>1006</v>
      </c>
      <c r="F8" s="365" t="s">
        <v>864</v>
      </c>
      <c r="G8" s="665"/>
      <c r="I8"/>
    </row>
    <row r="9" spans="2:12" s="10" customFormat="1" ht="20.100000000000001" customHeight="1">
      <c r="B9" s="244" t="s">
        <v>3</v>
      </c>
      <c r="C9" s="254"/>
      <c r="D9" s="254"/>
      <c r="E9" s="254"/>
      <c r="F9" s="254"/>
      <c r="G9" s="254"/>
    </row>
    <row r="10" spans="2:12" ht="20.100000000000001" customHeight="1">
      <c r="B10" s="255" t="s">
        <v>560</v>
      </c>
      <c r="C10" s="846">
        <v>6134945.9457581872</v>
      </c>
      <c r="D10" s="52">
        <v>5918966.429891523</v>
      </c>
      <c r="E10" s="846">
        <v>6137886.0691558598</v>
      </c>
      <c r="F10" s="52">
        <v>5932462.2054653494</v>
      </c>
      <c r="G10" s="224"/>
      <c r="H10" s="11"/>
      <c r="I10" s="11"/>
      <c r="J10" s="11"/>
      <c r="K10" s="11"/>
      <c r="L10" s="11"/>
    </row>
    <row r="11" spans="2:12" ht="20.100000000000001" customHeight="1">
      <c r="B11" s="256" t="s">
        <v>4</v>
      </c>
      <c r="C11" s="846">
        <v>5602194.3994106026</v>
      </c>
      <c r="D11" s="52">
        <v>5415325.9300720748</v>
      </c>
      <c r="E11" s="846">
        <v>5604550.1607352933</v>
      </c>
      <c r="F11" s="52">
        <v>5428512.8680346506</v>
      </c>
      <c r="G11" s="224"/>
      <c r="H11" s="11"/>
      <c r="I11" s="11"/>
      <c r="J11" s="11"/>
      <c r="K11" s="11"/>
      <c r="L11" s="11"/>
    </row>
    <row r="12" spans="2:12" ht="20.100000000000001" customHeight="1">
      <c r="B12" s="490" t="s">
        <v>561</v>
      </c>
      <c r="C12" s="846">
        <v>1040606.2167091866</v>
      </c>
      <c r="D12" s="52">
        <v>1032681.3770129214</v>
      </c>
      <c r="E12" s="846">
        <v>1034241.9965686054</v>
      </c>
      <c r="F12" s="52">
        <v>1027643.0002531338</v>
      </c>
      <c r="G12" s="224"/>
      <c r="H12" s="11"/>
      <c r="I12" s="11"/>
      <c r="J12" s="11"/>
      <c r="K12" s="11"/>
      <c r="L12" s="11"/>
    </row>
    <row r="13" spans="2:12" ht="20.100000000000001" customHeight="1">
      <c r="B13" s="491" t="s">
        <v>5</v>
      </c>
      <c r="C13" s="847">
        <v>7175552.1624673735</v>
      </c>
      <c r="D13" s="848">
        <v>6951647.8069044445</v>
      </c>
      <c r="E13" s="847">
        <v>7172128.0657244651</v>
      </c>
      <c r="F13" s="848">
        <v>6960105.2057184828</v>
      </c>
      <c r="G13" s="295"/>
      <c r="H13" s="11"/>
      <c r="I13" s="11"/>
      <c r="J13" s="11"/>
      <c r="K13" s="11"/>
      <c r="L13" s="11"/>
    </row>
    <row r="14" spans="2:12" s="10" customFormat="1" ht="20.100000000000001" customHeight="1">
      <c r="B14" s="32" t="s">
        <v>1</v>
      </c>
      <c r="C14" s="849"/>
      <c r="D14" s="99"/>
      <c r="E14" s="850"/>
      <c r="F14" s="851"/>
      <c r="G14" s="224"/>
      <c r="H14" s="11"/>
      <c r="I14" s="11"/>
      <c r="J14" s="11"/>
      <c r="K14" s="11"/>
      <c r="L14" s="11"/>
    </row>
    <row r="15" spans="2:12" ht="20.100000000000001" customHeight="1">
      <c r="B15" s="255" t="s">
        <v>6</v>
      </c>
      <c r="C15" s="846">
        <v>40156736.286175191</v>
      </c>
      <c r="D15" s="52">
        <v>39468941.703834631</v>
      </c>
      <c r="E15" s="846">
        <v>40234284.867525861</v>
      </c>
      <c r="F15" s="52">
        <v>39528524.844062597</v>
      </c>
      <c r="G15" s="224"/>
      <c r="H15" s="11"/>
      <c r="I15" s="11"/>
      <c r="J15" s="11"/>
      <c r="K15" s="11"/>
      <c r="L15" s="11"/>
    </row>
    <row r="16" spans="2:12" ht="20.100000000000001" customHeight="1">
      <c r="B16" s="255" t="s">
        <v>7</v>
      </c>
      <c r="C16" s="846">
        <v>1830413.6239371372</v>
      </c>
      <c r="D16" s="52">
        <v>1301133.6127048312</v>
      </c>
      <c r="E16" s="846">
        <v>1830413.6239371372</v>
      </c>
      <c r="F16" s="52">
        <v>1301133.6127048312</v>
      </c>
      <c r="G16" s="224"/>
      <c r="H16" s="11"/>
      <c r="I16" s="11"/>
      <c r="J16" s="11"/>
      <c r="K16" s="11"/>
      <c r="L16" s="11"/>
    </row>
    <row r="17" spans="2:12" ht="20.100000000000001" customHeight="1">
      <c r="B17" s="255" t="s">
        <v>8</v>
      </c>
      <c r="C17" s="846">
        <v>4058071.746406314</v>
      </c>
      <c r="D17" s="52">
        <v>4058071.746406314</v>
      </c>
      <c r="E17" s="846">
        <v>4058071.746406314</v>
      </c>
      <c r="F17" s="52">
        <v>4058071.746406314</v>
      </c>
      <c r="G17" s="224"/>
      <c r="H17" s="11"/>
      <c r="I17" s="11"/>
      <c r="J17" s="11"/>
      <c r="K17" s="11"/>
      <c r="L17" s="11"/>
    </row>
    <row r="18" spans="2:12" ht="20.100000000000001" customHeight="1">
      <c r="B18" s="255" t="s">
        <v>562</v>
      </c>
      <c r="C18" s="846">
        <v>95336.507745320007</v>
      </c>
      <c r="D18" s="52">
        <v>113884.24669818999</v>
      </c>
      <c r="E18" s="846">
        <v>95336.507745320007</v>
      </c>
      <c r="F18" s="52">
        <v>113884.24669818999</v>
      </c>
      <c r="G18" s="224"/>
      <c r="H18" s="11"/>
      <c r="I18" s="11"/>
      <c r="J18" s="11"/>
      <c r="K18" s="11"/>
      <c r="L18" s="11"/>
    </row>
    <row r="19" spans="2:12" ht="20.100000000000001" customHeight="1">
      <c r="B19" s="491" t="s">
        <v>2</v>
      </c>
      <c r="C19" s="847">
        <v>46140558.164263956</v>
      </c>
      <c r="D19" s="848">
        <v>44942031.309643961</v>
      </c>
      <c r="E19" s="847">
        <v>46218106.745614626</v>
      </c>
      <c r="F19" s="848">
        <v>45001614.449871927</v>
      </c>
      <c r="G19" s="295"/>
      <c r="H19" s="11"/>
      <c r="I19" s="11"/>
      <c r="J19" s="11"/>
      <c r="K19" s="11"/>
      <c r="L19" s="11"/>
    </row>
    <row r="20" spans="2:12" s="10" customFormat="1" ht="20.100000000000001" customHeight="1">
      <c r="B20" s="33" t="s">
        <v>9</v>
      </c>
      <c r="C20" s="849"/>
      <c r="D20" s="99"/>
      <c r="E20" s="850"/>
      <c r="F20" s="851"/>
      <c r="G20" s="224"/>
      <c r="H20" s="11"/>
      <c r="I20" s="11"/>
      <c r="J20" s="11"/>
      <c r="K20" s="11"/>
      <c r="L20" s="11"/>
    </row>
    <row r="21" spans="2:12" ht="20.100000000000001" customHeight="1">
      <c r="B21" s="255" t="s">
        <v>563</v>
      </c>
      <c r="C21" s="852">
        <v>0.12141583505484171</v>
      </c>
      <c r="D21" s="257">
        <v>0.12049579808178403</v>
      </c>
      <c r="E21" s="852">
        <v>0.121263084002615</v>
      </c>
      <c r="F21" s="257">
        <v>0.12062929151312037</v>
      </c>
      <c r="G21" s="666"/>
      <c r="H21" s="11"/>
      <c r="I21" s="11"/>
      <c r="J21" s="11"/>
      <c r="K21" s="11"/>
      <c r="L21" s="11"/>
    </row>
    <row r="22" spans="2:12" ht="20.100000000000001" customHeight="1">
      <c r="B22" s="255" t="s">
        <v>564</v>
      </c>
      <c r="C22" s="853">
        <v>0.13296210947247983</v>
      </c>
      <c r="D22" s="854">
        <v>0.13170224525702273</v>
      </c>
      <c r="E22" s="852">
        <v>0.13280262869569509</v>
      </c>
      <c r="F22" s="257">
        <v>0.13182776391441736</v>
      </c>
      <c r="G22" s="667"/>
      <c r="H22" s="11"/>
      <c r="I22" s="11"/>
      <c r="J22" s="11"/>
      <c r="K22" s="11"/>
      <c r="L22" s="11"/>
    </row>
    <row r="23" spans="2:12" ht="20.100000000000001" customHeight="1" thickBot="1">
      <c r="B23" s="857" t="s">
        <v>10</v>
      </c>
      <c r="C23" s="855">
        <v>0.15551507064396258</v>
      </c>
      <c r="D23" s="856">
        <v>0.15468032050017091</v>
      </c>
      <c r="E23" s="855">
        <v>0.15518004891892262</v>
      </c>
      <c r="F23" s="856">
        <v>0.15466345576271412</v>
      </c>
      <c r="G23" s="668"/>
      <c r="H23" s="11"/>
      <c r="I23" s="11"/>
      <c r="J23" s="11"/>
      <c r="K23" s="11"/>
      <c r="L23" s="11"/>
    </row>
    <row r="24" spans="2:12" ht="13.5" thickTop="1">
      <c r="B24" s="1158" t="s">
        <v>1063</v>
      </c>
      <c r="C24" s="1158"/>
      <c r="D24" s="1158"/>
      <c r="E24" s="1158"/>
      <c r="F24" s="1158"/>
      <c r="I24" s="8"/>
    </row>
    <row r="25" spans="2:12" ht="13.5" customHeight="1">
      <c r="I25" s="8"/>
    </row>
  </sheetData>
  <mergeCells count="5">
    <mergeCell ref="B2:F2"/>
    <mergeCell ref="B4:E4"/>
    <mergeCell ref="C7:D7"/>
    <mergeCell ref="E7:F7"/>
    <mergeCell ref="B24:F24"/>
  </mergeCells>
  <hyperlinks>
    <hyperlink ref="H7" location="Índice!A1" display="Back to the Index" xr:uid="{C0FF370E-2C2E-40D9-8B91-BA7AC8D8444E}"/>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D1005D"/>
  </sheetPr>
  <dimension ref="B2:G64"/>
  <sheetViews>
    <sheetView showGridLines="0" showZeros="0" zoomScaleNormal="100" workbookViewId="0">
      <selection activeCell="G7" sqref="G7"/>
    </sheetView>
  </sheetViews>
  <sheetFormatPr defaultRowHeight="15" customHeight="1"/>
  <cols>
    <col min="1" max="1" width="12.7109375" style="2" customWidth="1"/>
    <col min="2" max="2" width="3.5703125" style="2" customWidth="1"/>
    <col min="3" max="3" width="59.140625" style="2" customWidth="1"/>
    <col min="4" max="5" width="15.7109375" style="2" customWidth="1"/>
    <col min="6" max="6" width="8.7109375" style="2" customWidth="1"/>
    <col min="7" max="7" width="16.85546875" style="2" customWidth="1"/>
    <col min="8" max="16384" width="9.140625" style="2"/>
  </cols>
  <sheetData>
    <row r="2" spans="2:7" ht="29.25" customHeight="1">
      <c r="B2" s="1159" t="s">
        <v>1067</v>
      </c>
      <c r="C2" s="1159"/>
      <c r="D2" s="1159"/>
      <c r="E2" s="1159"/>
    </row>
    <row r="4" spans="2:7" ht="15" customHeight="1">
      <c r="B4" s="1160" t="s">
        <v>776</v>
      </c>
      <c r="C4" s="1160"/>
      <c r="D4" s="1160"/>
      <c r="E4"/>
    </row>
    <row r="5" spans="2:7" ht="15" customHeight="1">
      <c r="B5" s="467" t="s">
        <v>0</v>
      </c>
      <c r="C5" s="471"/>
      <c r="D5"/>
      <c r="E5"/>
    </row>
    <row r="6" spans="2:7" ht="15" customHeight="1">
      <c r="B6" s="3"/>
      <c r="C6" s="3"/>
      <c r="D6" s="110"/>
    </row>
    <row r="7" spans="2:7" s="5" customFormat="1" ht="15" customHeight="1">
      <c r="B7" s="13"/>
      <c r="C7" s="14"/>
      <c r="D7" s="368" t="s">
        <v>1065</v>
      </c>
      <c r="E7" s="369" t="s">
        <v>1066</v>
      </c>
      <c r="G7" s="740" t="s">
        <v>575</v>
      </c>
    </row>
    <row r="8" spans="2:7" s="15" customFormat="1" ht="15" customHeight="1">
      <c r="B8" s="258">
        <v>1</v>
      </c>
      <c r="C8" s="259" t="s">
        <v>11</v>
      </c>
      <c r="D8" s="652">
        <v>4725000</v>
      </c>
      <c r="E8" s="229">
        <v>4725000</v>
      </c>
      <c r="G8"/>
    </row>
    <row r="9" spans="2:7" s="16" customFormat="1" ht="15" customHeight="1">
      <c r="B9" s="260">
        <v>2</v>
      </c>
      <c r="C9" s="261" t="s">
        <v>12</v>
      </c>
      <c r="D9" s="653">
        <v>-69.799210000000002</v>
      </c>
      <c r="E9" s="85">
        <v>-102.40349000000001</v>
      </c>
    </row>
    <row r="10" spans="2:7" s="16" customFormat="1" ht="15" customHeight="1">
      <c r="B10" s="260">
        <v>3</v>
      </c>
      <c r="C10" s="261" t="s">
        <v>13</v>
      </c>
      <c r="D10" s="653">
        <v>16470.667120000126</v>
      </c>
      <c r="E10" s="85">
        <v>16470.667119999885</v>
      </c>
    </row>
    <row r="11" spans="2:7" s="16" customFormat="1" ht="15" customHeight="1">
      <c r="B11" s="260">
        <v>4</v>
      </c>
      <c r="C11" s="261" t="s">
        <v>14</v>
      </c>
      <c r="D11" s="653">
        <v>0</v>
      </c>
      <c r="E11" s="85">
        <v>0</v>
      </c>
    </row>
    <row r="12" spans="2:7" s="16" customFormat="1" ht="15" customHeight="1">
      <c r="B12" s="260">
        <v>5</v>
      </c>
      <c r="C12" s="261" t="s">
        <v>15</v>
      </c>
      <c r="D12" s="653">
        <v>399999.99999999994</v>
      </c>
      <c r="E12" s="85">
        <v>399999.99999999994</v>
      </c>
    </row>
    <row r="13" spans="2:7" s="16" customFormat="1" ht="15" customHeight="1">
      <c r="B13" s="260">
        <v>6</v>
      </c>
      <c r="C13" s="261" t="s">
        <v>16</v>
      </c>
      <c r="D13" s="653">
        <v>1015305.4774100002</v>
      </c>
      <c r="E13" s="85">
        <v>676357.9269600003</v>
      </c>
    </row>
    <row r="14" spans="2:7" s="16" customFormat="1" ht="15" customHeight="1">
      <c r="B14" s="260">
        <v>7</v>
      </c>
      <c r="C14" s="261" t="s">
        <v>17</v>
      </c>
      <c r="D14" s="653">
        <v>75958.063769999091</v>
      </c>
      <c r="E14" s="85">
        <v>302003.46928000014</v>
      </c>
    </row>
    <row r="15" spans="2:7" ht="15" customHeight="1">
      <c r="B15" s="196"/>
      <c r="C15" s="122" t="s">
        <v>18</v>
      </c>
      <c r="D15" s="654">
        <v>6232664.4090899993</v>
      </c>
      <c r="E15" s="591">
        <v>6119729.6598699996</v>
      </c>
    </row>
    <row r="16" spans="2:7" s="16" customFormat="1" ht="15" customHeight="1">
      <c r="B16" s="260">
        <v>8</v>
      </c>
      <c r="C16" s="261" t="s">
        <v>19</v>
      </c>
      <c r="D16" s="653">
        <v>1182764.6414999999</v>
      </c>
      <c r="E16" s="240">
        <v>1225870.1657199999</v>
      </c>
    </row>
    <row r="17" spans="2:7" ht="15" customHeight="1">
      <c r="B17" s="196"/>
      <c r="C17" s="122" t="s">
        <v>20</v>
      </c>
      <c r="D17" s="654">
        <v>7415429.0505899992</v>
      </c>
      <c r="E17" s="591">
        <v>7345599.8255899996</v>
      </c>
    </row>
    <row r="18" spans="2:7" s="16" customFormat="1" ht="15" customHeight="1">
      <c r="B18" s="260">
        <v>9</v>
      </c>
      <c r="C18" s="261" t="s">
        <v>21</v>
      </c>
      <c r="D18" s="655">
        <v>-1762.3489100000004</v>
      </c>
      <c r="E18" s="240">
        <v>-3009.5879800000002</v>
      </c>
    </row>
    <row r="19" spans="2:7" s="16" customFormat="1" ht="15" customHeight="1">
      <c r="B19" s="260">
        <v>10</v>
      </c>
      <c r="C19" s="261" t="s">
        <v>22</v>
      </c>
      <c r="D19" s="653">
        <v>0</v>
      </c>
      <c r="E19" s="85">
        <v>0</v>
      </c>
    </row>
    <row r="20" spans="2:7" s="16" customFormat="1" ht="15" customHeight="1">
      <c r="B20" s="260">
        <v>11</v>
      </c>
      <c r="C20" s="261" t="s">
        <v>23</v>
      </c>
      <c r="D20" s="653">
        <v>-399999.99999999994</v>
      </c>
      <c r="E20" s="85">
        <v>-399999.99999999994</v>
      </c>
    </row>
    <row r="21" spans="2:7" s="16" customFormat="1" ht="15" customHeight="1">
      <c r="B21" s="260">
        <v>12</v>
      </c>
      <c r="C21" s="261" t="s">
        <v>232</v>
      </c>
      <c r="D21" s="653">
        <v>-8712.9651673769349</v>
      </c>
      <c r="E21" s="85">
        <v>-157691.72423700034</v>
      </c>
    </row>
    <row r="22" spans="2:7" s="16" customFormat="1" ht="15" customHeight="1">
      <c r="B22" s="260">
        <v>13</v>
      </c>
      <c r="C22" s="261" t="s">
        <v>24</v>
      </c>
      <c r="D22" s="262">
        <v>-508574.72907374275</v>
      </c>
      <c r="E22" s="85">
        <v>-476700.33952680812</v>
      </c>
      <c r="G22" s="17"/>
    </row>
    <row r="23" spans="2:7" s="16" customFormat="1" ht="15" customHeight="1">
      <c r="B23" s="260">
        <v>14</v>
      </c>
      <c r="C23" s="261" t="s">
        <v>25</v>
      </c>
      <c r="D23" s="653">
        <v>-891828.8467035871</v>
      </c>
      <c r="E23" s="85">
        <v>-879685.30581154232</v>
      </c>
      <c r="F23" s="17"/>
      <c r="G23" s="17"/>
    </row>
    <row r="24" spans="2:7" ht="15" customHeight="1">
      <c r="B24" s="196"/>
      <c r="C24" s="122" t="s">
        <v>26</v>
      </c>
      <c r="D24" s="654">
        <v>5604550.1607352924</v>
      </c>
      <c r="E24" s="591">
        <v>5428512.8680346487</v>
      </c>
      <c r="F24" s="6"/>
    </row>
    <row r="25" spans="2:7" s="16" customFormat="1" ht="15" customHeight="1">
      <c r="B25" s="260">
        <v>15</v>
      </c>
      <c r="C25" s="261" t="s">
        <v>27</v>
      </c>
      <c r="D25" s="655">
        <v>399999.98</v>
      </c>
      <c r="E25" s="240">
        <v>399999.98</v>
      </c>
    </row>
    <row r="26" spans="2:7" s="16" customFormat="1" ht="15" customHeight="1">
      <c r="B26" s="260">
        <v>16</v>
      </c>
      <c r="C26" s="261" t="s">
        <v>28</v>
      </c>
      <c r="D26" s="653">
        <v>133335.9284205662</v>
      </c>
      <c r="E26" s="85">
        <v>103949.35743069839</v>
      </c>
    </row>
    <row r="27" spans="2:7" s="16" customFormat="1" ht="15" customHeight="1">
      <c r="B27" s="260">
        <v>17</v>
      </c>
      <c r="C27" s="261" t="s">
        <v>29</v>
      </c>
      <c r="D27" s="653"/>
      <c r="E27" s="85"/>
    </row>
    <row r="28" spans="2:7" s="16" customFormat="1" ht="15" customHeight="1">
      <c r="B28" s="260">
        <v>18</v>
      </c>
      <c r="C28" s="261" t="s">
        <v>30</v>
      </c>
      <c r="D28" s="653"/>
      <c r="E28" s="85"/>
    </row>
    <row r="29" spans="2:7" s="16" customFormat="1" ht="15" customHeight="1">
      <c r="B29" s="260"/>
      <c r="C29" s="260" t="s">
        <v>31</v>
      </c>
      <c r="D29" s="653"/>
      <c r="E29" s="85"/>
    </row>
    <row r="30" spans="2:7" s="16" customFormat="1" ht="15" customHeight="1">
      <c r="B30" s="260"/>
      <c r="C30" s="260" t="s">
        <v>32</v>
      </c>
      <c r="D30" s="653"/>
      <c r="E30" s="85"/>
    </row>
    <row r="31" spans="2:7" s="16" customFormat="1" ht="24" customHeight="1">
      <c r="B31" s="263"/>
      <c r="C31" s="263" t="s">
        <v>33</v>
      </c>
      <c r="D31" s="653"/>
      <c r="E31" s="85"/>
    </row>
    <row r="32" spans="2:7" s="16" customFormat="1" ht="15" customHeight="1">
      <c r="B32" s="263"/>
      <c r="C32" s="263" t="s">
        <v>34</v>
      </c>
      <c r="D32" s="653"/>
      <c r="E32" s="85"/>
    </row>
    <row r="33" spans="2:7" ht="15" customHeight="1">
      <c r="B33" s="196"/>
      <c r="C33" s="122" t="s">
        <v>35</v>
      </c>
      <c r="D33" s="654">
        <v>6137886.0691558588</v>
      </c>
      <c r="E33" s="591">
        <v>5932462.2054653466</v>
      </c>
    </row>
    <row r="34" spans="2:7" s="16" customFormat="1" ht="15" customHeight="1">
      <c r="B34" s="260">
        <v>19</v>
      </c>
      <c r="C34" s="261" t="s">
        <v>27</v>
      </c>
      <c r="D34" s="655">
        <v>790154.81697722222</v>
      </c>
      <c r="E34" s="240">
        <v>821703.81071550003</v>
      </c>
    </row>
    <row r="35" spans="2:7" s="16" customFormat="1" ht="15" customHeight="1">
      <c r="B35" s="260">
        <v>20</v>
      </c>
      <c r="C35" s="261" t="s">
        <v>36</v>
      </c>
      <c r="D35" s="653">
        <v>302887.17959138309</v>
      </c>
      <c r="E35" s="85">
        <v>264739.18953763391</v>
      </c>
    </row>
    <row r="36" spans="2:7" s="16" customFormat="1" ht="15" customHeight="1">
      <c r="B36" s="260">
        <v>21</v>
      </c>
      <c r="C36" s="261" t="s">
        <v>37</v>
      </c>
      <c r="D36" s="653"/>
      <c r="E36" s="85"/>
    </row>
    <row r="37" spans="2:7" s="16" customFormat="1" ht="15" customHeight="1">
      <c r="B37" s="260">
        <v>22</v>
      </c>
      <c r="C37" s="261" t="s">
        <v>38</v>
      </c>
      <c r="D37" s="653">
        <v>-58800</v>
      </c>
      <c r="E37" s="85">
        <v>-58800</v>
      </c>
    </row>
    <row r="38" spans="2:7" s="16" customFormat="1" ht="15" customHeight="1">
      <c r="B38" s="260">
        <v>23</v>
      </c>
      <c r="C38" s="261" t="s">
        <v>39</v>
      </c>
      <c r="D38" s="653"/>
      <c r="E38" s="85"/>
    </row>
    <row r="39" spans="2:7" ht="15" customHeight="1">
      <c r="B39" s="196"/>
      <c r="C39" s="122" t="s">
        <v>40</v>
      </c>
      <c r="D39" s="654">
        <v>1034241.9965686053</v>
      </c>
      <c r="E39" s="591">
        <v>1027643.0002531339</v>
      </c>
      <c r="G39"/>
    </row>
    <row r="40" spans="2:7" ht="15" customHeight="1" thickBot="1">
      <c r="B40" s="264"/>
      <c r="C40" s="193" t="s">
        <v>41</v>
      </c>
      <c r="D40" s="656">
        <v>7172128.0657244641</v>
      </c>
      <c r="E40" s="592">
        <v>6960105.2057184801</v>
      </c>
      <c r="G40"/>
    </row>
    <row r="41" spans="2:7" s="16" customFormat="1" ht="15" customHeight="1" thickTop="1">
      <c r="B41" s="18"/>
      <c r="C41" s="18"/>
      <c r="D41" s="18"/>
      <c r="E41" s="18"/>
    </row>
    <row r="42" spans="2:7" s="16" customFormat="1" ht="23.25" customHeight="1">
      <c r="B42" s="1161"/>
      <c r="C42" s="1161"/>
      <c r="D42" s="1161"/>
      <c r="E42" s="1161"/>
    </row>
    <row r="43" spans="2:7" s="16" customFormat="1" ht="15" customHeight="1">
      <c r="B43" s="1161"/>
      <c r="C43" s="1161"/>
      <c r="D43" s="1161"/>
      <c r="E43" s="1161"/>
    </row>
    <row r="44" spans="2:7" s="16" customFormat="1" ht="15" customHeight="1">
      <c r="B44" s="1161"/>
      <c r="C44" s="1161"/>
      <c r="D44" s="1161"/>
      <c r="E44" s="1161"/>
    </row>
    <row r="45" spans="2:7" s="16" customFormat="1" ht="15" customHeight="1">
      <c r="B45" s="1161"/>
      <c r="C45" s="1161"/>
      <c r="D45" s="1161"/>
      <c r="E45" s="1161"/>
    </row>
    <row r="46" spans="2:7" s="16" customFormat="1" ht="15" customHeight="1">
      <c r="B46" s="1161"/>
      <c r="C46" s="1161"/>
      <c r="D46" s="1161"/>
      <c r="E46" s="1161"/>
    </row>
    <row r="47" spans="2:7" s="16" customFormat="1" ht="15" customHeight="1">
      <c r="B47" s="1161"/>
      <c r="C47" s="1161"/>
      <c r="D47" s="1161"/>
      <c r="E47" s="1161"/>
    </row>
    <row r="48" spans="2:7" s="16" customFormat="1" ht="15" customHeight="1">
      <c r="B48" s="1161"/>
      <c r="C48" s="1161"/>
      <c r="D48" s="1161"/>
      <c r="E48" s="1161"/>
    </row>
    <row r="49" spans="2:5" s="16" customFormat="1" ht="15" customHeight="1">
      <c r="B49" s="1161"/>
      <c r="C49" s="1161"/>
      <c r="D49" s="1161"/>
      <c r="E49" s="1161"/>
    </row>
    <row r="50" spans="2:5" s="16" customFormat="1" ht="15" customHeight="1">
      <c r="B50" s="1161"/>
      <c r="C50" s="1161"/>
      <c r="D50" s="1161"/>
      <c r="E50" s="1161"/>
    </row>
    <row r="51" spans="2:5" s="16" customFormat="1" ht="15" customHeight="1">
      <c r="B51" s="1161"/>
      <c r="C51" s="1161"/>
      <c r="D51" s="1161"/>
      <c r="E51" s="1161"/>
    </row>
    <row r="52" spans="2:5" s="16" customFormat="1" ht="15" customHeight="1">
      <c r="B52" s="1161"/>
      <c r="C52" s="1161"/>
      <c r="D52" s="1161"/>
      <c r="E52" s="1161"/>
    </row>
    <row r="53" spans="2:5" s="16" customFormat="1" ht="15" customHeight="1"/>
    <row r="54" spans="2:5" s="16" customFormat="1" ht="15" customHeight="1"/>
    <row r="55" spans="2:5" s="16" customFormat="1" ht="15" customHeight="1"/>
    <row r="56" spans="2:5" s="16" customFormat="1" ht="15" customHeight="1"/>
    <row r="57" spans="2:5" s="16" customFormat="1" ht="15" customHeight="1"/>
    <row r="58" spans="2:5" s="16" customFormat="1" ht="15" customHeight="1"/>
    <row r="59" spans="2:5" s="16" customFormat="1" ht="15" customHeight="1"/>
    <row r="60" spans="2:5" s="16" customFormat="1" ht="15" customHeight="1"/>
    <row r="61" spans="2:5" s="16" customFormat="1" ht="15" customHeight="1"/>
    <row r="62" spans="2:5" s="16" customFormat="1" ht="15" customHeight="1"/>
    <row r="63" spans="2:5" s="16" customFormat="1" ht="15" customHeight="1"/>
    <row r="64" spans="2:5" s="16" customFormat="1" ht="15" customHeight="1"/>
  </sheetData>
  <mergeCells count="13">
    <mergeCell ref="B2:E2"/>
    <mergeCell ref="B4:D4"/>
    <mergeCell ref="B52:E52"/>
    <mergeCell ref="B42:E42"/>
    <mergeCell ref="B43:E43"/>
    <mergeCell ref="B44:E44"/>
    <mergeCell ref="B45:E45"/>
    <mergeCell ref="B46:E46"/>
    <mergeCell ref="B47:E47"/>
    <mergeCell ref="B48:E48"/>
    <mergeCell ref="B49:E49"/>
    <mergeCell ref="B50:E50"/>
    <mergeCell ref="B51:E51"/>
  </mergeCells>
  <hyperlinks>
    <hyperlink ref="G7" location="Índice!A1" display="Back to the Index" xr:uid="{EDF08BE4-16DA-4603-88E7-EAE23615EA4B}"/>
  </hyperlinks>
  <pageMargins left="0.7" right="0.7" top="0.75" bottom="0.75" header="0.3" footer="0.3"/>
  <pageSetup paperSize="9" orientation="portrait" r:id="rId1"/>
  <ignoredErrors>
    <ignoredError sqref="D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1005D"/>
  </sheetPr>
  <dimension ref="A1:K24"/>
  <sheetViews>
    <sheetView showGridLines="0" showZeros="0" zoomScaleNormal="100" workbookViewId="0">
      <selection activeCell="K6" sqref="K6"/>
    </sheetView>
  </sheetViews>
  <sheetFormatPr defaultRowHeight="15" customHeight="1"/>
  <cols>
    <col min="1" max="1" width="12.7109375" style="19" customWidth="1"/>
    <col min="2" max="2" width="35.7109375" style="19" customWidth="1"/>
    <col min="3" max="9" width="15.7109375" style="19" customWidth="1"/>
    <col min="10" max="10" width="9.7109375" style="19" bestFit="1" customWidth="1"/>
    <col min="11" max="11" width="15.140625" style="19" customWidth="1"/>
    <col min="12" max="16384" width="9.140625" style="19"/>
  </cols>
  <sheetData>
    <row r="1" spans="1:11" ht="15" customHeight="1">
      <c r="B1" s="35"/>
    </row>
    <row r="2" spans="1:11" ht="15" customHeight="1">
      <c r="B2" s="548" t="s">
        <v>570</v>
      </c>
      <c r="C2" s="548"/>
      <c r="D2" s="579" t="s">
        <v>849</v>
      </c>
    </row>
    <row r="3" spans="1:11" ht="15" customHeight="1">
      <c r="B3" s="472" t="s">
        <v>701</v>
      </c>
    </row>
    <row r="4" spans="1:11" ht="15" customHeight="1">
      <c r="B4" s="459" t="s">
        <v>0</v>
      </c>
      <c r="I4" s="343"/>
    </row>
    <row r="5" spans="1:11" ht="15" customHeight="1">
      <c r="B5" s="459"/>
      <c r="I5" s="442"/>
    </row>
    <row r="6" spans="1:11" ht="15" customHeight="1">
      <c r="C6" s="1057" t="s">
        <v>1008</v>
      </c>
      <c r="D6" s="1057"/>
      <c r="E6" s="1057"/>
      <c r="F6" s="1057"/>
      <c r="G6" s="1057"/>
      <c r="H6" s="1057"/>
      <c r="I6" s="1057"/>
      <c r="K6" s="740" t="s">
        <v>575</v>
      </c>
    </row>
    <row r="7" spans="1:11" s="66" customFormat="1" ht="15" customHeight="1">
      <c r="B7" s="466"/>
      <c r="C7" s="1048" t="s">
        <v>278</v>
      </c>
      <c r="D7" s="1048"/>
      <c r="E7" s="1048"/>
      <c r="F7" s="1048"/>
      <c r="G7" s="1048"/>
      <c r="H7" s="1048"/>
      <c r="I7" s="1048"/>
    </row>
    <row r="8" spans="1:11" s="66" customFormat="1" ht="48" customHeight="1">
      <c r="B8" s="71" t="s">
        <v>279</v>
      </c>
      <c r="C8" s="72" t="s">
        <v>265</v>
      </c>
      <c r="D8" s="72" t="s">
        <v>266</v>
      </c>
      <c r="E8" s="73" t="s">
        <v>267</v>
      </c>
      <c r="F8" s="73" t="s">
        <v>268</v>
      </c>
      <c r="G8" s="74" t="s">
        <v>1</v>
      </c>
      <c r="H8" s="73" t="s">
        <v>280</v>
      </c>
      <c r="I8" s="73" t="s">
        <v>281</v>
      </c>
    </row>
    <row r="9" spans="1:11" ht="15" customHeight="1">
      <c r="B9" s="211" t="s">
        <v>569</v>
      </c>
      <c r="C9" s="214">
        <v>891036.77335999999</v>
      </c>
      <c r="D9" s="215"/>
      <c r="E9" s="216">
        <v>1.9</v>
      </c>
      <c r="F9" s="215">
        <v>891036.77335999999</v>
      </c>
      <c r="G9" s="217">
        <v>1692969.86938</v>
      </c>
      <c r="H9" s="214">
        <v>135437.58955040001</v>
      </c>
      <c r="I9" s="214">
        <v>7128.2941900000005</v>
      </c>
    </row>
    <row r="10" spans="1:11" ht="15" customHeight="1">
      <c r="B10" s="212" t="s">
        <v>282</v>
      </c>
      <c r="C10" s="214">
        <v>9002.2342899999985</v>
      </c>
      <c r="D10" s="214"/>
      <c r="E10" s="218">
        <v>2.9</v>
      </c>
      <c r="F10" s="214">
        <v>9002.2342899999985</v>
      </c>
      <c r="G10" s="217">
        <v>26106.479440000003</v>
      </c>
      <c r="H10" s="214">
        <v>2088.5183552000003</v>
      </c>
      <c r="I10" s="214">
        <v>72.017870000000002</v>
      </c>
    </row>
    <row r="11" spans="1:11" ht="15" customHeight="1">
      <c r="B11" s="213" t="s">
        <v>283</v>
      </c>
      <c r="C11" s="214">
        <v>148385.28954</v>
      </c>
      <c r="D11" s="214"/>
      <c r="E11" s="218">
        <v>3.7</v>
      </c>
      <c r="F11" s="214">
        <v>148385.28954</v>
      </c>
      <c r="G11" s="217">
        <v>549025.57130999991</v>
      </c>
      <c r="H11" s="214">
        <v>43922.045704799995</v>
      </c>
      <c r="I11" s="214">
        <v>3561.2469500000002</v>
      </c>
    </row>
    <row r="12" spans="1:11" ht="15" customHeight="1" thickBot="1">
      <c r="A12" s="70"/>
      <c r="B12" s="221" t="s">
        <v>2</v>
      </c>
      <c r="C12" s="219">
        <v>1048424.2971900001</v>
      </c>
      <c r="D12" s="219"/>
      <c r="E12" s="220"/>
      <c r="F12" s="219">
        <v>1048424.2971900001</v>
      </c>
      <c r="G12" s="779">
        <v>2268101.92013</v>
      </c>
      <c r="H12" s="219">
        <v>181448.15361040001</v>
      </c>
      <c r="I12" s="219">
        <v>10761.559010000001</v>
      </c>
    </row>
    <row r="13" spans="1:11" ht="15" customHeight="1" thickTop="1">
      <c r="A13" s="70"/>
      <c r="B13" s="23"/>
      <c r="C13" s="23"/>
      <c r="D13" s="23"/>
      <c r="E13" s="23"/>
      <c r="F13" s="23"/>
      <c r="G13" s="23"/>
      <c r="H13" s="23"/>
      <c r="I13" s="23"/>
    </row>
    <row r="14" spans="1:11" ht="15" customHeight="1">
      <c r="A14" s="70"/>
      <c r="B14" s="23"/>
      <c r="C14" s="23"/>
      <c r="D14" s="23"/>
      <c r="E14" s="23"/>
      <c r="F14" s="23"/>
      <c r="G14" s="23"/>
      <c r="H14" s="23"/>
      <c r="I14" s="343"/>
    </row>
    <row r="15" spans="1:11" ht="15" customHeight="1">
      <c r="A15" s="70"/>
      <c r="C15" s="1057" t="s">
        <v>863</v>
      </c>
      <c r="D15" s="1057"/>
      <c r="E15" s="1057"/>
      <c r="F15" s="1057"/>
      <c r="G15" s="1057"/>
      <c r="H15" s="1057"/>
      <c r="I15" s="1057"/>
      <c r="J15"/>
    </row>
    <row r="16" spans="1:11" ht="15" customHeight="1">
      <c r="A16" s="66"/>
      <c r="B16" s="466"/>
      <c r="C16" s="1048" t="s">
        <v>278</v>
      </c>
      <c r="D16" s="1048"/>
      <c r="E16" s="1048"/>
      <c r="F16" s="1048"/>
      <c r="G16" s="1048"/>
      <c r="H16" s="1048"/>
      <c r="I16" s="1048"/>
    </row>
    <row r="17" spans="1:9" ht="48" customHeight="1">
      <c r="A17" s="66"/>
      <c r="B17" s="71" t="s">
        <v>279</v>
      </c>
      <c r="C17" s="72" t="s">
        <v>265</v>
      </c>
      <c r="D17" s="72" t="s">
        <v>266</v>
      </c>
      <c r="E17" s="73" t="s">
        <v>267</v>
      </c>
      <c r="F17" s="73" t="s">
        <v>268</v>
      </c>
      <c r="G17" s="74" t="s">
        <v>1</v>
      </c>
      <c r="H17" s="73" t="s">
        <v>280</v>
      </c>
      <c r="I17" s="73" t="s">
        <v>281</v>
      </c>
    </row>
    <row r="18" spans="1:9" ht="15" customHeight="1">
      <c r="B18" s="211" t="s">
        <v>569</v>
      </c>
      <c r="C18" s="214">
        <v>944090.29387000005</v>
      </c>
      <c r="D18" s="215"/>
      <c r="E18" s="216">
        <v>1.9</v>
      </c>
      <c r="F18" s="215">
        <v>944090.29387000005</v>
      </c>
      <c r="G18" s="217">
        <v>1793771.5583599999</v>
      </c>
      <c r="H18" s="214">
        <f>G18*0.08</f>
        <v>143501.72466879999</v>
      </c>
      <c r="I18" s="214">
        <v>7552.72235</v>
      </c>
    </row>
    <row r="19" spans="1:9" ht="15" customHeight="1">
      <c r="B19" s="212" t="s">
        <v>282</v>
      </c>
      <c r="C19" s="214">
        <v>14371.61701</v>
      </c>
      <c r="D19" s="214"/>
      <c r="E19" s="218">
        <v>2.9</v>
      </c>
      <c r="F19" s="214">
        <v>14371.61701</v>
      </c>
      <c r="G19" s="217">
        <v>41677.689330000001</v>
      </c>
      <c r="H19" s="214">
        <f t="shared" ref="H19:H20" si="0">G19*0.08</f>
        <v>3334.2151464000003</v>
      </c>
      <c r="I19" s="214">
        <v>114.97294000000001</v>
      </c>
    </row>
    <row r="20" spans="1:9" ht="15" customHeight="1">
      <c r="B20" s="213" t="s">
        <v>283</v>
      </c>
      <c r="C20" s="214">
        <v>152143.16381999999</v>
      </c>
      <c r="D20" s="214"/>
      <c r="E20" s="218">
        <v>3.7</v>
      </c>
      <c r="F20" s="214">
        <v>152143.16381999999</v>
      </c>
      <c r="G20" s="217">
        <v>562929.70612999995</v>
      </c>
      <c r="H20" s="214">
        <f t="shared" si="0"/>
        <v>45034.376490399998</v>
      </c>
      <c r="I20" s="214">
        <v>3651.4359300000001</v>
      </c>
    </row>
    <row r="21" spans="1:9" ht="15" customHeight="1" thickBot="1">
      <c r="A21" s="70"/>
      <c r="B21" s="221" t="s">
        <v>2</v>
      </c>
      <c r="C21" s="219">
        <f>SUM(C18:C20)</f>
        <v>1110605.0747</v>
      </c>
      <c r="D21" s="219"/>
      <c r="E21" s="220"/>
      <c r="F21" s="219">
        <f>SUM(F18:F20)</f>
        <v>1110605.0747</v>
      </c>
      <c r="G21" s="779">
        <f>SUM(G18:G20)</f>
        <v>2398378.9538199999</v>
      </c>
      <c r="H21" s="219">
        <f>SUM(H18:H20)</f>
        <v>191870.31630559999</v>
      </c>
      <c r="I21" s="219">
        <f>SUM(I18:I20)</f>
        <v>11319.131219999999</v>
      </c>
    </row>
    <row r="22" spans="1:9" ht="15" customHeight="1" thickTop="1"/>
    <row r="23" spans="1:9" ht="15" customHeight="1">
      <c r="I23"/>
    </row>
    <row r="24" spans="1:9" ht="15" customHeight="1">
      <c r="I24"/>
    </row>
  </sheetData>
  <mergeCells count="4">
    <mergeCell ref="C6:I6"/>
    <mergeCell ref="C15:I15"/>
    <mergeCell ref="C16:I16"/>
    <mergeCell ref="C7:I7"/>
  </mergeCells>
  <hyperlinks>
    <hyperlink ref="K6" location="Índice!A1" display="Back to the Index" xr:uid="{47A3CFA5-CC6E-47C0-9B9F-96A5B6A433B9}"/>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D1005D"/>
  </sheetPr>
  <dimension ref="B2:G70"/>
  <sheetViews>
    <sheetView zoomScaleNormal="100" workbookViewId="0">
      <selection activeCell="G5" sqref="G5"/>
    </sheetView>
  </sheetViews>
  <sheetFormatPr defaultRowHeight="15" customHeight="1"/>
  <cols>
    <col min="1" max="1" width="12.7109375" style="134" customWidth="1"/>
    <col min="2" max="2" width="6.42578125" style="134" customWidth="1"/>
    <col min="3" max="3" width="123.85546875" style="134" customWidth="1"/>
    <col min="4" max="5" width="19.140625" style="134" customWidth="1"/>
    <col min="6" max="6" width="8.7109375" style="134" customWidth="1"/>
    <col min="7" max="7" width="12.7109375" style="134" customWidth="1"/>
    <col min="8" max="16384" width="9.140625" style="134"/>
  </cols>
  <sheetData>
    <row r="2" spans="2:7" ht="15" customHeight="1">
      <c r="B2" s="1160" t="s">
        <v>781</v>
      </c>
      <c r="C2" s="1160"/>
      <c r="D2" s="337"/>
      <c r="E2" s="333"/>
    </row>
    <row r="3" spans="2:7" ht="15" customHeight="1">
      <c r="B3" s="258" t="s">
        <v>0</v>
      </c>
      <c r="C3" s="471"/>
      <c r="D3" s="471"/>
      <c r="E3" s="333"/>
    </row>
    <row r="4" spans="2:7" ht="15" customHeight="1">
      <c r="B4" s="475"/>
    </row>
    <row r="5" spans="2:7" s="184" customFormat="1" ht="35.1" customHeight="1">
      <c r="B5" s="603" t="s">
        <v>670</v>
      </c>
      <c r="C5" s="555"/>
      <c r="D5" s="370" t="s">
        <v>1015</v>
      </c>
      <c r="E5" s="559" t="s">
        <v>870</v>
      </c>
      <c r="G5" s="740" t="s">
        <v>575</v>
      </c>
    </row>
    <row r="6" spans="2:7" ht="15" customHeight="1">
      <c r="B6" s="299">
        <v>1</v>
      </c>
      <c r="C6" s="300" t="s">
        <v>577</v>
      </c>
      <c r="D6" s="978">
        <v>86556426</v>
      </c>
      <c r="E6" s="301">
        <v>81648407.673089996</v>
      </c>
      <c r="G6"/>
    </row>
    <row r="7" spans="2:7" ht="15" customHeight="1">
      <c r="B7" s="302">
        <v>2</v>
      </c>
      <c r="C7" s="303" t="s">
        <v>578</v>
      </c>
      <c r="D7" s="328">
        <v>-14105.417419999838</v>
      </c>
      <c r="E7" s="304">
        <v>7484.5606200098991</v>
      </c>
    </row>
    <row r="8" spans="2:7" ht="24.95" customHeight="1">
      <c r="B8" s="302">
        <v>3</v>
      </c>
      <c r="C8" s="303" t="s">
        <v>579</v>
      </c>
      <c r="D8" s="328"/>
      <c r="E8" s="304">
        <v>0</v>
      </c>
    </row>
    <row r="9" spans="2:7" ht="15" customHeight="1">
      <c r="B9" s="302">
        <v>4</v>
      </c>
      <c r="C9" s="303" t="s">
        <v>580</v>
      </c>
      <c r="D9" s="328"/>
      <c r="E9" s="304">
        <v>1.0000076144933701E-5</v>
      </c>
    </row>
    <row r="10" spans="2:7" ht="15" customHeight="1">
      <c r="B10" s="302">
        <v>5</v>
      </c>
      <c r="C10" s="303" t="s">
        <v>581</v>
      </c>
      <c r="D10" s="328"/>
      <c r="E10" s="304">
        <v>0</v>
      </c>
    </row>
    <row r="11" spans="2:7" ht="15" customHeight="1">
      <c r="B11" s="302">
        <v>6</v>
      </c>
      <c r="C11" s="303" t="s">
        <v>582</v>
      </c>
      <c r="D11" s="328">
        <v>6678131.7050588354</v>
      </c>
      <c r="E11" s="304">
        <v>6138999.209741421</v>
      </c>
    </row>
    <row r="12" spans="2:7" ht="15" customHeight="1">
      <c r="B12" s="302" t="s">
        <v>583</v>
      </c>
      <c r="C12" s="303" t="s">
        <v>584</v>
      </c>
      <c r="D12" s="328"/>
      <c r="E12" s="304">
        <v>0</v>
      </c>
    </row>
    <row r="13" spans="2:7" ht="24.95" customHeight="1">
      <c r="B13" s="302" t="s">
        <v>585</v>
      </c>
      <c r="C13" s="303" t="s">
        <v>586</v>
      </c>
      <c r="D13" s="328"/>
      <c r="E13" s="304">
        <v>0</v>
      </c>
    </row>
    <row r="14" spans="2:7" ht="15" customHeight="1">
      <c r="B14" s="302">
        <v>7</v>
      </c>
      <c r="C14" s="303" t="s">
        <v>543</v>
      </c>
      <c r="D14" s="328">
        <v>324218.18517024815</v>
      </c>
      <c r="E14" s="304">
        <v>-1526169.5159006119</v>
      </c>
    </row>
    <row r="15" spans="2:7" ht="15" customHeight="1" thickBot="1">
      <c r="B15" s="298">
        <v>8</v>
      </c>
      <c r="C15" s="186" t="s">
        <v>758</v>
      </c>
      <c r="D15" s="440">
        <v>93544670.472809091</v>
      </c>
      <c r="E15" s="305">
        <v>86268721.927560806</v>
      </c>
    </row>
    <row r="16" spans="2:7" ht="15" customHeight="1" thickTop="1">
      <c r="B16" s="593"/>
      <c r="C16" s="593"/>
      <c r="D16" s="593"/>
      <c r="E16" s="593"/>
    </row>
    <row r="17" spans="2:5" s="184" customFormat="1" ht="35.1" customHeight="1">
      <c r="B17" s="439" t="s">
        <v>587</v>
      </c>
      <c r="C17" s="560"/>
      <c r="D17" s="371">
        <v>44012</v>
      </c>
      <c r="E17" s="372">
        <v>43830</v>
      </c>
    </row>
    <row r="18" spans="2:5" ht="24.95" customHeight="1">
      <c r="B18" s="601" t="s">
        <v>759</v>
      </c>
      <c r="C18" s="556"/>
      <c r="D18" s="556"/>
      <c r="E18" s="556"/>
    </row>
    <row r="19" spans="2:5" ht="15" customHeight="1">
      <c r="B19" s="428">
        <v>1</v>
      </c>
      <c r="C19" s="429" t="s">
        <v>588</v>
      </c>
      <c r="D19" s="430">
        <v>86999328.503710002</v>
      </c>
      <c r="E19" s="431">
        <v>80502295.234449998</v>
      </c>
    </row>
    <row r="20" spans="2:5" ht="15" customHeight="1">
      <c r="B20" s="302">
        <v>2</v>
      </c>
      <c r="C20" s="303" t="s">
        <v>589</v>
      </c>
      <c r="D20" s="425">
        <v>-878711.96590838803</v>
      </c>
      <c r="E20" s="422">
        <v>-867679.26228012505</v>
      </c>
    </row>
    <row r="21" spans="2:5" ht="15" customHeight="1">
      <c r="B21" s="432">
        <v>3</v>
      </c>
      <c r="C21" s="187" t="s">
        <v>769</v>
      </c>
      <c r="D21" s="426">
        <v>86120616.537801608</v>
      </c>
      <c r="E21" s="423">
        <v>79634615.972169876</v>
      </c>
    </row>
    <row r="22" spans="2:5" ht="24.95" customHeight="1">
      <c r="B22" s="602" t="s">
        <v>760</v>
      </c>
      <c r="C22" s="557"/>
      <c r="D22" s="557"/>
      <c r="E22" s="557"/>
    </row>
    <row r="23" spans="2:5" ht="15" customHeight="1">
      <c r="B23" s="302">
        <v>4</v>
      </c>
      <c r="C23" s="303" t="s">
        <v>590</v>
      </c>
      <c r="D23" s="424">
        <v>437484.87550888502</v>
      </c>
      <c r="E23" s="306">
        <v>674653.25385999796</v>
      </c>
    </row>
    <row r="24" spans="2:5" ht="15" customHeight="1">
      <c r="B24" s="302">
        <v>5</v>
      </c>
      <c r="C24" s="303" t="s">
        <v>591</v>
      </c>
      <c r="D24" s="424">
        <v>425476.68143980997</v>
      </c>
      <c r="E24" s="306">
        <v>225235.61187725101</v>
      </c>
    </row>
    <row r="25" spans="2:5" ht="15" customHeight="1">
      <c r="B25" s="302" t="s">
        <v>592</v>
      </c>
      <c r="C25" s="303" t="s">
        <v>593</v>
      </c>
      <c r="D25" s="424"/>
      <c r="E25" s="306">
        <v>0</v>
      </c>
    </row>
    <row r="26" spans="2:5" ht="15" customHeight="1">
      <c r="B26" s="302">
        <v>6</v>
      </c>
      <c r="C26" s="303" t="s">
        <v>594</v>
      </c>
      <c r="D26" s="424"/>
      <c r="E26" s="306">
        <v>0</v>
      </c>
    </row>
    <row r="27" spans="2:5" ht="15" customHeight="1">
      <c r="B27" s="302">
        <v>7</v>
      </c>
      <c r="C27" s="303" t="s">
        <v>595</v>
      </c>
      <c r="D27" s="424">
        <v>-129380</v>
      </c>
      <c r="E27" s="306">
        <v>-144600</v>
      </c>
    </row>
    <row r="28" spans="2:5" ht="15" customHeight="1">
      <c r="B28" s="302">
        <v>8</v>
      </c>
      <c r="C28" s="303" t="s">
        <v>596</v>
      </c>
      <c r="D28" s="424"/>
      <c r="E28" s="306">
        <v>-310496.89257774997</v>
      </c>
    </row>
    <row r="29" spans="2:5" ht="15" customHeight="1">
      <c r="B29" s="302">
        <v>9</v>
      </c>
      <c r="C29" s="303" t="s">
        <v>597</v>
      </c>
      <c r="D29" s="424">
        <v>2000</v>
      </c>
      <c r="E29" s="306">
        <v>2000</v>
      </c>
    </row>
    <row r="30" spans="2:5" ht="15" customHeight="1">
      <c r="B30" s="302">
        <v>10</v>
      </c>
      <c r="C30" s="303" t="s">
        <v>598</v>
      </c>
      <c r="D30" s="424"/>
      <c r="E30" s="306">
        <v>0</v>
      </c>
    </row>
    <row r="31" spans="2:5" ht="15" customHeight="1">
      <c r="B31" s="307">
        <v>11</v>
      </c>
      <c r="C31" s="297" t="s">
        <v>761</v>
      </c>
      <c r="D31" s="426">
        <v>735581.55694869498</v>
      </c>
      <c r="E31" s="423">
        <v>446791.97315949894</v>
      </c>
    </row>
    <row r="32" spans="2:5" ht="24.95" customHeight="1">
      <c r="B32" s="602" t="s">
        <v>762</v>
      </c>
      <c r="C32" s="557"/>
      <c r="D32" s="557"/>
      <c r="E32" s="557"/>
    </row>
    <row r="33" spans="2:5" ht="15" customHeight="1">
      <c r="B33" s="302">
        <v>12</v>
      </c>
      <c r="C33" s="303" t="s">
        <v>599</v>
      </c>
      <c r="D33" s="424">
        <v>14710.673000000001</v>
      </c>
      <c r="E33" s="306">
        <v>48314.772490000003</v>
      </c>
    </row>
    <row r="34" spans="2:5" ht="15" customHeight="1">
      <c r="B34" s="302">
        <v>13</v>
      </c>
      <c r="C34" s="303" t="s">
        <v>600</v>
      </c>
      <c r="D34" s="424"/>
      <c r="E34" s="306"/>
    </row>
    <row r="35" spans="2:5" ht="15" customHeight="1">
      <c r="B35" s="302">
        <v>14</v>
      </c>
      <c r="C35" s="303" t="s">
        <v>601</v>
      </c>
      <c r="D35" s="424"/>
      <c r="E35" s="306">
        <v>0</v>
      </c>
    </row>
    <row r="36" spans="2:5" ht="15" customHeight="1">
      <c r="B36" s="302" t="s">
        <v>602</v>
      </c>
      <c r="C36" s="303" t="s">
        <v>603</v>
      </c>
      <c r="D36" s="424"/>
      <c r="E36" s="306">
        <v>0</v>
      </c>
    </row>
    <row r="37" spans="2:5" ht="15" customHeight="1">
      <c r="B37" s="302">
        <v>15</v>
      </c>
      <c r="C37" s="303" t="s">
        <v>604</v>
      </c>
      <c r="D37" s="424"/>
      <c r="E37" s="306">
        <v>0</v>
      </c>
    </row>
    <row r="38" spans="2:5" ht="15" customHeight="1">
      <c r="B38" s="302" t="s">
        <v>605</v>
      </c>
      <c r="C38" s="303" t="s">
        <v>606</v>
      </c>
      <c r="D38" s="424"/>
      <c r="E38" s="306">
        <v>0</v>
      </c>
    </row>
    <row r="39" spans="2:5" ht="15" customHeight="1">
      <c r="B39" s="307">
        <v>16</v>
      </c>
      <c r="C39" s="297" t="s">
        <v>766</v>
      </c>
      <c r="D39" s="426">
        <v>14710.673000000001</v>
      </c>
      <c r="E39" s="423">
        <v>48314.772490000003</v>
      </c>
    </row>
    <row r="40" spans="2:5" ht="24.95" customHeight="1">
      <c r="B40" s="602" t="s">
        <v>763</v>
      </c>
      <c r="C40" s="557"/>
      <c r="D40" s="557"/>
      <c r="E40" s="557"/>
    </row>
    <row r="41" spans="2:5" ht="15" customHeight="1">
      <c r="B41" s="302">
        <v>17</v>
      </c>
      <c r="C41" s="308" t="s">
        <v>607</v>
      </c>
      <c r="D41" s="424">
        <v>14397645.932517419</v>
      </c>
      <c r="E41" s="306">
        <v>14111568.146958902</v>
      </c>
    </row>
    <row r="42" spans="2:5" ht="15" customHeight="1">
      <c r="B42" s="302">
        <v>18</v>
      </c>
      <c r="C42" s="303" t="s">
        <v>608</v>
      </c>
      <c r="D42" s="424">
        <v>-7719514.2274585832</v>
      </c>
      <c r="E42" s="306">
        <v>-7972568.9372174917</v>
      </c>
    </row>
    <row r="43" spans="2:5" ht="15" customHeight="1">
      <c r="B43" s="307">
        <v>19</v>
      </c>
      <c r="C43" s="297" t="s">
        <v>768</v>
      </c>
      <c r="D43" s="426">
        <v>6678131.7050588354</v>
      </c>
      <c r="E43" s="423">
        <v>6138999.2097414108</v>
      </c>
    </row>
    <row r="44" spans="2:5" ht="24.95" customHeight="1">
      <c r="B44" s="602" t="s">
        <v>770</v>
      </c>
      <c r="C44" s="557"/>
      <c r="D44" s="557"/>
      <c r="E44" s="557"/>
    </row>
    <row r="45" spans="2:5" ht="15" customHeight="1">
      <c r="B45" s="302" t="s">
        <v>609</v>
      </c>
      <c r="C45" s="303" t="s">
        <v>610</v>
      </c>
      <c r="D45" s="424">
        <v>0</v>
      </c>
      <c r="E45" s="306">
        <v>0</v>
      </c>
    </row>
    <row r="46" spans="2:5" ht="15" customHeight="1">
      <c r="B46" s="302" t="s">
        <v>611</v>
      </c>
      <c r="C46" s="303" t="s">
        <v>612</v>
      </c>
      <c r="D46" s="424">
        <v>0</v>
      </c>
      <c r="E46" s="306">
        <v>0</v>
      </c>
    </row>
    <row r="47" spans="2:5" ht="24.95" customHeight="1">
      <c r="B47" s="602" t="s">
        <v>764</v>
      </c>
      <c r="C47" s="557"/>
      <c r="D47" s="557"/>
      <c r="E47" s="557"/>
    </row>
    <row r="48" spans="2:5" ht="15" customHeight="1">
      <c r="B48" s="307">
        <v>20</v>
      </c>
      <c r="C48" s="297" t="s">
        <v>162</v>
      </c>
      <c r="D48" s="435">
        <v>6137886.0693762703</v>
      </c>
      <c r="E48" s="436">
        <v>5932462.2052043201</v>
      </c>
    </row>
    <row r="49" spans="2:5" ht="15" customHeight="1">
      <c r="B49" s="433">
        <v>21</v>
      </c>
      <c r="C49" s="434" t="s">
        <v>767</v>
      </c>
      <c r="D49" s="437">
        <v>93549040.472809136</v>
      </c>
      <c r="E49" s="438">
        <v>86268721.927560791</v>
      </c>
    </row>
    <row r="50" spans="2:5" ht="24.95" customHeight="1">
      <c r="B50" s="602" t="s">
        <v>43</v>
      </c>
      <c r="C50" s="557"/>
      <c r="D50" s="557"/>
      <c r="E50" s="557"/>
    </row>
    <row r="51" spans="2:5" ht="15" customHeight="1">
      <c r="B51" s="302">
        <v>22</v>
      </c>
      <c r="C51" s="303" t="s">
        <v>43</v>
      </c>
      <c r="D51" s="476">
        <v>6.5611427315070123E-2</v>
      </c>
      <c r="E51" s="476">
        <v>6.8767243476561116E-2</v>
      </c>
    </row>
    <row r="52" spans="2:5" ht="24.95" customHeight="1">
      <c r="B52" s="602" t="s">
        <v>765</v>
      </c>
      <c r="C52" s="557"/>
      <c r="D52" s="558"/>
      <c r="E52" s="558"/>
    </row>
    <row r="53" spans="2:5" ht="15" customHeight="1">
      <c r="B53" s="302" t="s">
        <v>613</v>
      </c>
      <c r="C53" s="303" t="s">
        <v>614</v>
      </c>
      <c r="D53" s="328" t="s">
        <v>615</v>
      </c>
      <c r="E53" s="304" t="s">
        <v>615</v>
      </c>
    </row>
    <row r="54" spans="2:5" ht="15" customHeight="1" thickBot="1">
      <c r="B54" s="309" t="s">
        <v>616</v>
      </c>
      <c r="C54" s="310" t="s">
        <v>617</v>
      </c>
      <c r="D54" s="427">
        <v>0</v>
      </c>
      <c r="E54" s="311">
        <v>0</v>
      </c>
    </row>
    <row r="55" spans="2:5" ht="15" customHeight="1" thickTop="1">
      <c r="B55" s="593"/>
      <c r="C55" s="593"/>
      <c r="E55" s="593"/>
    </row>
    <row r="56" spans="2:5" s="184" customFormat="1" ht="35.1" customHeight="1">
      <c r="B56" s="439" t="s">
        <v>618</v>
      </c>
      <c r="C56" s="555"/>
      <c r="D56" s="371">
        <v>44012</v>
      </c>
      <c r="E56" s="372">
        <v>43830</v>
      </c>
    </row>
    <row r="57" spans="2:5" ht="15" customHeight="1">
      <c r="B57" s="299" t="s">
        <v>619</v>
      </c>
      <c r="C57" s="312" t="s">
        <v>620</v>
      </c>
      <c r="D57" s="978">
        <v>86999328.503710002</v>
      </c>
      <c r="E57" s="301">
        <v>80502295.234449998</v>
      </c>
    </row>
    <row r="58" spans="2:5" ht="15" customHeight="1">
      <c r="B58" s="302" t="s">
        <v>621</v>
      </c>
      <c r="C58" s="303" t="s">
        <v>622</v>
      </c>
      <c r="D58" s="328">
        <v>1699903.6333806366</v>
      </c>
      <c r="E58" s="304">
        <v>1514325.7600089265</v>
      </c>
    </row>
    <row r="59" spans="2:5" ht="15" customHeight="1">
      <c r="B59" s="302" t="s">
        <v>623</v>
      </c>
      <c r="C59" s="303" t="s">
        <v>624</v>
      </c>
      <c r="D59" s="328">
        <v>85299424.870329365</v>
      </c>
      <c r="E59" s="304">
        <v>82016620.994458929</v>
      </c>
    </row>
    <row r="60" spans="2:5" ht="15" customHeight="1">
      <c r="B60" s="418"/>
      <c r="C60" s="303" t="s">
        <v>671</v>
      </c>
      <c r="D60" s="328">
        <v>0</v>
      </c>
      <c r="E60" s="304">
        <v>0</v>
      </c>
    </row>
    <row r="61" spans="2:5" ht="15" customHeight="1">
      <c r="B61" s="418"/>
      <c r="C61" s="303" t="s">
        <v>672</v>
      </c>
      <c r="D61" s="328">
        <v>18540033.668000001</v>
      </c>
      <c r="E61" s="304">
        <v>15362812.157917999</v>
      </c>
    </row>
    <row r="62" spans="2:5" ht="15" customHeight="1">
      <c r="B62" s="418"/>
      <c r="C62" s="303" t="s">
        <v>673</v>
      </c>
      <c r="D62" s="328">
        <v>1265311.1370000001</v>
      </c>
      <c r="E62" s="304">
        <v>1030095.25213335</v>
      </c>
    </row>
    <row r="63" spans="2:5" ht="15" customHeight="1">
      <c r="B63" s="418"/>
      <c r="C63" s="303" t="s">
        <v>674</v>
      </c>
      <c r="D63" s="328">
        <v>1521616.7509999999</v>
      </c>
      <c r="E63" s="304">
        <v>1218176.51043676</v>
      </c>
    </row>
    <row r="64" spans="2:5" ht="15" customHeight="1">
      <c r="B64" s="418"/>
      <c r="C64" s="303" t="s">
        <v>675</v>
      </c>
      <c r="D64" s="328">
        <v>26470478.675999999</v>
      </c>
      <c r="E64" s="304">
        <v>26537506.47653744</v>
      </c>
    </row>
    <row r="65" spans="2:5" ht="15" customHeight="1">
      <c r="B65" s="418"/>
      <c r="C65" s="303" t="s">
        <v>676</v>
      </c>
      <c r="D65" s="328">
        <v>9726204.7339999992</v>
      </c>
      <c r="E65" s="304">
        <v>10929256.803357124</v>
      </c>
    </row>
    <row r="66" spans="2:5" ht="15" customHeight="1">
      <c r="B66" s="418"/>
      <c r="C66" s="303" t="s">
        <v>677</v>
      </c>
      <c r="D66" s="328">
        <v>15078527.934</v>
      </c>
      <c r="E66" s="304">
        <v>13865420.628135471</v>
      </c>
    </row>
    <row r="67" spans="2:5" ht="15" customHeight="1">
      <c r="B67" s="418"/>
      <c r="C67" s="303" t="s">
        <v>678</v>
      </c>
      <c r="D67" s="328">
        <v>3362750.46</v>
      </c>
      <c r="E67" s="304">
        <v>3482108.2009407799</v>
      </c>
    </row>
    <row r="68" spans="2:5" ht="15" customHeight="1" thickBot="1">
      <c r="B68" s="419"/>
      <c r="C68" s="310" t="s">
        <v>679</v>
      </c>
      <c r="D68" s="329">
        <v>9334501.5103293862</v>
      </c>
      <c r="E68" s="313">
        <v>9591244.9649999999</v>
      </c>
    </row>
    <row r="69" spans="2:5" ht="15" customHeight="1" thickTop="1">
      <c r="B69" s="594"/>
      <c r="C69" s="594"/>
      <c r="D69" s="594"/>
      <c r="E69" s="594"/>
    </row>
    <row r="70" spans="2:5" ht="15" customHeight="1">
      <c r="B70" s="150"/>
      <c r="C70" s="150"/>
      <c r="D70" s="150"/>
      <c r="E70" s="150"/>
    </row>
  </sheetData>
  <mergeCells count="1">
    <mergeCell ref="B2:C2"/>
  </mergeCells>
  <hyperlinks>
    <hyperlink ref="G5" location="Índice!A1" display="Back to the Index" xr:uid="{F799B8DB-AB6A-465C-80E4-21553ECC3067}"/>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D1005D"/>
  </sheetPr>
  <dimension ref="A1:AC41"/>
  <sheetViews>
    <sheetView showGridLines="0" zoomScaleNormal="100" workbookViewId="0">
      <selection activeCell="M6" sqref="M6"/>
    </sheetView>
  </sheetViews>
  <sheetFormatPr defaultRowHeight="15"/>
  <cols>
    <col min="1" max="1" width="12.7109375" customWidth="1"/>
    <col min="2" max="2" width="8.85546875" style="380" customWidth="1"/>
    <col min="3" max="3" width="74.85546875" style="380" customWidth="1"/>
    <col min="4" max="11" width="11.140625" style="380" customWidth="1"/>
    <col min="12" max="12" width="6.42578125" style="381" customWidth="1" collapsed="1"/>
    <col min="13" max="13" width="15.7109375" style="380" customWidth="1"/>
    <col min="14" max="14" width="12.7109375" style="380" customWidth="1"/>
    <col min="15" max="16" width="11.28515625" style="380" customWidth="1"/>
    <col min="17" max="20" width="11.140625" style="380" customWidth="1"/>
    <col min="21" max="16384" width="9.140625" style="380"/>
  </cols>
  <sheetData>
    <row r="1" spans="2:29" ht="15" customHeight="1"/>
    <row r="2" spans="2:29" ht="15" customHeight="1">
      <c r="B2" s="1162" t="s">
        <v>782</v>
      </c>
      <c r="C2" s="1162"/>
      <c r="D2" s="1162"/>
      <c r="E2" s="1162"/>
      <c r="F2" s="1162"/>
      <c r="G2" s="1162"/>
      <c r="H2" s="532"/>
      <c r="I2" s="532"/>
      <c r="J2" s="532"/>
      <c r="K2" s="532"/>
      <c r="L2" s="389"/>
    </row>
    <row r="3" spans="2:29" ht="15" customHeight="1">
      <c r="B3" s="477" t="s">
        <v>873</v>
      </c>
      <c r="C3" s="392"/>
      <c r="D3" s="392"/>
      <c r="E3" s="392"/>
      <c r="F3" s="392"/>
      <c r="G3" s="388"/>
      <c r="H3" s="388"/>
      <c r="I3" s="388"/>
      <c r="J3" s="388"/>
      <c r="K3" s="388"/>
      <c r="L3" s="380"/>
    </row>
    <row r="4" spans="2:29" ht="15" customHeight="1">
      <c r="B4" s="391"/>
      <c r="C4" s="392"/>
      <c r="D4" s="392"/>
      <c r="E4" s="392"/>
      <c r="F4" s="392"/>
      <c r="G4" s="388"/>
      <c r="H4" s="388"/>
      <c r="I4" s="388"/>
      <c r="J4" s="1167"/>
      <c r="K4" s="1167"/>
      <c r="L4" s="397"/>
    </row>
    <row r="5" spans="2:29" ht="20.100000000000001" customHeight="1">
      <c r="B5" s="537"/>
      <c r="C5" s="538"/>
      <c r="D5" s="1163" t="s">
        <v>777</v>
      </c>
      <c r="E5" s="1164"/>
      <c r="F5" s="1164"/>
      <c r="G5" s="1164"/>
      <c r="H5" s="1163" t="s">
        <v>778</v>
      </c>
      <c r="I5" s="1164"/>
      <c r="J5" s="1164"/>
      <c r="K5" s="1165"/>
      <c r="M5"/>
    </row>
    <row r="6" spans="2:29" ht="20.100000000000001" customHeight="1">
      <c r="B6" s="536"/>
      <c r="C6" s="536"/>
      <c r="D6" s="539" t="s">
        <v>872</v>
      </c>
      <c r="E6" s="535" t="s">
        <v>871</v>
      </c>
      <c r="F6" s="535" t="s">
        <v>869</v>
      </c>
      <c r="G6" s="535" t="s">
        <v>1016</v>
      </c>
      <c r="H6" s="825" t="s">
        <v>872</v>
      </c>
      <c r="I6" s="826" t="s">
        <v>871</v>
      </c>
      <c r="J6" s="826" t="s">
        <v>869</v>
      </c>
      <c r="K6" s="827" t="s">
        <v>1016</v>
      </c>
      <c r="M6" s="740" t="s">
        <v>575</v>
      </c>
    </row>
    <row r="7" spans="2:29">
      <c r="B7" s="392" t="s">
        <v>633</v>
      </c>
      <c r="C7" s="393"/>
      <c r="D7" s="595">
        <v>12</v>
      </c>
      <c r="E7" s="595">
        <v>12</v>
      </c>
      <c r="F7" s="600">
        <v>12</v>
      </c>
      <c r="G7" s="813">
        <v>12</v>
      </c>
      <c r="H7" s="595">
        <v>12</v>
      </c>
      <c r="I7" s="595">
        <v>12</v>
      </c>
      <c r="J7" s="600">
        <v>12</v>
      </c>
      <c r="K7" s="813">
        <v>12</v>
      </c>
      <c r="M7" s="383"/>
      <c r="N7" s="384"/>
    </row>
    <row r="8" spans="2:29">
      <c r="B8" s="390" t="s">
        <v>634</v>
      </c>
      <c r="C8" s="393"/>
      <c r="D8" s="814"/>
      <c r="E8" s="814"/>
      <c r="F8" s="815"/>
      <c r="G8" s="816"/>
      <c r="H8" s="814"/>
      <c r="I8" s="814"/>
      <c r="J8" s="815"/>
      <c r="K8" s="816"/>
      <c r="M8" s="383"/>
      <c r="N8" s="384"/>
    </row>
    <row r="9" spans="2:29">
      <c r="B9" s="394">
        <v>1</v>
      </c>
      <c r="C9" s="393" t="s">
        <v>635</v>
      </c>
      <c r="D9" s="814" t="s">
        <v>626</v>
      </c>
      <c r="E9" s="814" t="s">
        <v>626</v>
      </c>
      <c r="F9" s="815" t="s">
        <v>626</v>
      </c>
      <c r="G9" s="816" t="s">
        <v>626</v>
      </c>
      <c r="H9" s="814">
        <v>14038.822359120866</v>
      </c>
      <c r="I9" s="814">
        <v>14722.47354840697</v>
      </c>
      <c r="J9" s="815">
        <v>15022.498261790917</v>
      </c>
      <c r="K9" s="816">
        <v>15858.095394750357</v>
      </c>
      <c r="M9"/>
      <c r="N9"/>
      <c r="O9"/>
      <c r="P9"/>
      <c r="Q9"/>
      <c r="R9"/>
      <c r="S9"/>
      <c r="T9"/>
      <c r="U9" s="385"/>
      <c r="V9"/>
      <c r="W9"/>
      <c r="X9"/>
      <c r="Y9"/>
      <c r="Z9"/>
      <c r="AA9"/>
      <c r="AB9"/>
      <c r="AC9"/>
    </row>
    <row r="10" spans="2:29">
      <c r="B10" s="390" t="s">
        <v>636</v>
      </c>
      <c r="C10" s="393"/>
      <c r="D10" s="814"/>
      <c r="E10" s="814"/>
      <c r="F10" s="815"/>
      <c r="G10" s="816"/>
      <c r="H10" s="814"/>
      <c r="I10" s="814"/>
      <c r="J10" s="815"/>
      <c r="K10" s="816"/>
      <c r="M10"/>
      <c r="N10"/>
      <c r="O10"/>
      <c r="P10"/>
      <c r="Q10"/>
      <c r="R10"/>
      <c r="S10"/>
      <c r="T10"/>
      <c r="V10"/>
      <c r="W10"/>
      <c r="X10"/>
      <c r="Y10"/>
      <c r="Z10"/>
      <c r="AA10"/>
      <c r="AB10"/>
      <c r="AC10"/>
    </row>
    <row r="11" spans="2:29">
      <c r="B11" s="394">
        <v>2</v>
      </c>
      <c r="C11" s="393" t="s">
        <v>637</v>
      </c>
      <c r="D11" s="814">
        <v>44290.830771461056</v>
      </c>
      <c r="E11" s="814">
        <v>45750.965502215942</v>
      </c>
      <c r="F11" s="815">
        <v>47162.493552282926</v>
      </c>
      <c r="G11" s="816">
        <v>48723.852538218169</v>
      </c>
      <c r="H11" s="814">
        <v>2192.436538579203</v>
      </c>
      <c r="I11" s="814">
        <v>2206.4063342368618</v>
      </c>
      <c r="J11" s="815">
        <v>2316.1300501399978</v>
      </c>
      <c r="K11" s="816">
        <v>2417.1056491456693</v>
      </c>
      <c r="M11"/>
      <c r="N11"/>
      <c r="O11"/>
      <c r="P11"/>
      <c r="Q11"/>
      <c r="R11"/>
      <c r="S11"/>
      <c r="T11"/>
      <c r="V11"/>
      <c r="W11"/>
      <c r="X11"/>
      <c r="Y11"/>
      <c r="Z11"/>
      <c r="AA11"/>
      <c r="AB11"/>
      <c r="AC11"/>
    </row>
    <row r="12" spans="2:29">
      <c r="B12" s="394">
        <v>3</v>
      </c>
      <c r="C12" s="533" t="s">
        <v>638</v>
      </c>
      <c r="D12" s="814">
        <v>19527.652408233836</v>
      </c>
      <c r="E12" s="814">
        <v>22350.609105576328</v>
      </c>
      <c r="F12" s="815">
        <v>23192.76435527367</v>
      </c>
      <c r="G12" s="816">
        <v>24067.864409805494</v>
      </c>
      <c r="H12" s="814">
        <v>976.38262041169219</v>
      </c>
      <c r="I12" s="814">
        <v>1117.5304552788164</v>
      </c>
      <c r="J12" s="815">
        <v>1159.6382177636835</v>
      </c>
      <c r="K12" s="816">
        <v>1203.3932204902746</v>
      </c>
      <c r="M12"/>
      <c r="N12"/>
      <c r="O12"/>
      <c r="P12"/>
      <c r="Q12"/>
      <c r="R12"/>
      <c r="S12"/>
      <c r="T12"/>
      <c r="V12"/>
      <c r="W12"/>
      <c r="X12"/>
      <c r="Y12"/>
      <c r="Z12"/>
      <c r="AA12"/>
      <c r="AB12"/>
      <c r="AC12"/>
    </row>
    <row r="13" spans="2:29">
      <c r="B13" s="394">
        <v>4</v>
      </c>
      <c r="C13" s="533" t="s">
        <v>639</v>
      </c>
      <c r="D13" s="814">
        <v>9562.3410464069602</v>
      </c>
      <c r="E13" s="814">
        <v>8241.6228756558176</v>
      </c>
      <c r="F13" s="815">
        <v>8854.6274532940279</v>
      </c>
      <c r="G13" s="816">
        <v>9348.0206482870981</v>
      </c>
      <c r="H13" s="814">
        <v>1216.053918167511</v>
      </c>
      <c r="I13" s="814">
        <v>1088.8758789580452</v>
      </c>
      <c r="J13" s="815">
        <v>1156.4918323763138</v>
      </c>
      <c r="K13" s="816">
        <v>1213.7124286553942</v>
      </c>
      <c r="M13"/>
      <c r="N13"/>
      <c r="O13"/>
      <c r="P13"/>
      <c r="Q13"/>
      <c r="R13"/>
      <c r="S13"/>
      <c r="T13"/>
      <c r="V13"/>
      <c r="W13"/>
      <c r="X13"/>
      <c r="Y13"/>
      <c r="Z13"/>
      <c r="AA13"/>
      <c r="AB13"/>
      <c r="AC13"/>
    </row>
    <row r="14" spans="2:29">
      <c r="B14" s="394">
        <v>5</v>
      </c>
      <c r="C14" s="393" t="s">
        <v>640</v>
      </c>
      <c r="D14" s="814">
        <v>12960.398012310503</v>
      </c>
      <c r="E14" s="814">
        <v>12981.239444086665</v>
      </c>
      <c r="F14" s="815">
        <v>13054.837209046504</v>
      </c>
      <c r="G14" s="816">
        <v>13004.740356470596</v>
      </c>
      <c r="H14" s="814">
        <v>5331.3026078261237</v>
      </c>
      <c r="I14" s="814">
        <v>5386.2508897425878</v>
      </c>
      <c r="J14" s="815">
        <v>5502.5023703983379</v>
      </c>
      <c r="K14" s="816">
        <v>5586.1585897920004</v>
      </c>
      <c r="M14"/>
      <c r="N14"/>
      <c r="O14"/>
      <c r="P14"/>
      <c r="Q14"/>
      <c r="R14"/>
      <c r="S14"/>
      <c r="T14"/>
      <c r="V14"/>
      <c r="W14"/>
      <c r="X14"/>
      <c r="Y14"/>
      <c r="Z14"/>
      <c r="AA14"/>
      <c r="AB14"/>
      <c r="AC14"/>
    </row>
    <row r="15" spans="2:29">
      <c r="B15" s="394">
        <v>6</v>
      </c>
      <c r="C15" s="534" t="s">
        <v>641</v>
      </c>
      <c r="D15" s="814">
        <v>2106.061707264621</v>
      </c>
      <c r="E15" s="814">
        <v>2170.2390269990983</v>
      </c>
      <c r="F15" s="815">
        <v>2105.3224388638628</v>
      </c>
      <c r="G15" s="816">
        <v>1933.2374132422055</v>
      </c>
      <c r="H15" s="814">
        <v>525.17066910192284</v>
      </c>
      <c r="I15" s="814">
        <v>540.93656790143666</v>
      </c>
      <c r="J15" s="815">
        <v>524.59507825379876</v>
      </c>
      <c r="K15" s="816">
        <v>481.57004657525238</v>
      </c>
      <c r="M15"/>
      <c r="N15"/>
      <c r="O15"/>
      <c r="P15"/>
      <c r="Q15"/>
      <c r="R15"/>
      <c r="S15"/>
      <c r="T15"/>
      <c r="V15"/>
      <c r="W15"/>
      <c r="X15"/>
      <c r="Y15"/>
      <c r="Z15"/>
      <c r="AA15"/>
      <c r="AB15"/>
      <c r="AC15"/>
    </row>
    <row r="16" spans="2:29">
      <c r="B16" s="394">
        <v>7</v>
      </c>
      <c r="C16" s="534" t="s">
        <v>642</v>
      </c>
      <c r="D16" s="814">
        <v>10844.940573151216</v>
      </c>
      <c r="E16" s="814">
        <v>10793.907312776235</v>
      </c>
      <c r="F16" s="815">
        <v>10916.077368371309</v>
      </c>
      <c r="G16" s="816">
        <v>11035.648375311726</v>
      </c>
      <c r="H16" s="814">
        <v>4796.7362068295351</v>
      </c>
      <c r="I16" s="814">
        <v>4828.2212175298218</v>
      </c>
      <c r="J16" s="815">
        <v>4944.4698903332092</v>
      </c>
      <c r="K16" s="816">
        <v>5068.7339753000824</v>
      </c>
      <c r="M16"/>
      <c r="N16"/>
      <c r="O16"/>
      <c r="P16"/>
      <c r="Q16"/>
      <c r="R16"/>
      <c r="S16"/>
      <c r="T16"/>
      <c r="V16"/>
      <c r="W16"/>
      <c r="X16"/>
      <c r="Y16"/>
      <c r="Z16"/>
      <c r="AA16"/>
      <c r="AB16"/>
      <c r="AC16"/>
    </row>
    <row r="17" spans="1:29">
      <c r="B17" s="394">
        <v>8</v>
      </c>
      <c r="C17" s="534" t="s">
        <v>643</v>
      </c>
      <c r="D17" s="814">
        <v>9.3957318946634896</v>
      </c>
      <c r="E17" s="814">
        <v>17.093104311330155</v>
      </c>
      <c r="F17" s="815">
        <v>33.437401811330162</v>
      </c>
      <c r="G17" s="816">
        <v>35.854567916666667</v>
      </c>
      <c r="H17" s="814">
        <v>9.3957318946634896</v>
      </c>
      <c r="I17" s="814">
        <v>17.093104311330155</v>
      </c>
      <c r="J17" s="815">
        <v>33.437401811330162</v>
      </c>
      <c r="K17" s="816">
        <v>35.854567916666667</v>
      </c>
      <c r="M17"/>
      <c r="N17"/>
      <c r="O17"/>
      <c r="P17"/>
      <c r="Q17"/>
      <c r="R17"/>
      <c r="S17"/>
      <c r="T17"/>
      <c r="V17"/>
      <c r="W17"/>
      <c r="X17"/>
      <c r="Y17"/>
      <c r="Z17"/>
      <c r="AA17"/>
      <c r="AB17"/>
      <c r="AC17"/>
    </row>
    <row r="18" spans="1:29">
      <c r="B18" s="394">
        <v>9</v>
      </c>
      <c r="C18" s="392" t="s">
        <v>644</v>
      </c>
      <c r="D18" s="814" t="s">
        <v>626</v>
      </c>
      <c r="E18" s="814" t="s">
        <v>626</v>
      </c>
      <c r="F18" s="815" t="s">
        <v>626</v>
      </c>
      <c r="G18" s="816" t="s">
        <v>626</v>
      </c>
      <c r="H18" s="814">
        <v>77.946511110000003</v>
      </c>
      <c r="I18" s="814">
        <v>77.946511110000003</v>
      </c>
      <c r="J18" s="815">
        <v>57.11317777666666</v>
      </c>
      <c r="K18" s="816">
        <v>20.833333333333332</v>
      </c>
      <c r="M18"/>
      <c r="N18"/>
      <c r="O18"/>
      <c r="P18"/>
      <c r="Q18"/>
      <c r="R18"/>
      <c r="S18"/>
      <c r="T18"/>
      <c r="V18"/>
      <c r="W18"/>
      <c r="X18"/>
      <c r="Y18"/>
      <c r="Z18"/>
      <c r="AA18"/>
      <c r="AB18"/>
      <c r="AC18"/>
    </row>
    <row r="19" spans="1:29">
      <c r="B19" s="394">
        <v>10</v>
      </c>
      <c r="C19" s="392" t="s">
        <v>645</v>
      </c>
      <c r="D19" s="814">
        <v>9246.4805476141319</v>
      </c>
      <c r="E19" s="814">
        <v>10067.575276305381</v>
      </c>
      <c r="F19" s="815">
        <v>10965.130986635097</v>
      </c>
      <c r="G19" s="816">
        <v>11871.761474094816</v>
      </c>
      <c r="H19" s="814">
        <v>1596.7397400222555</v>
      </c>
      <c r="I19" s="814">
        <v>2104.555176287693</v>
      </c>
      <c r="J19" s="815">
        <v>2699.5632207704921</v>
      </c>
      <c r="K19" s="816">
        <v>3212.8865290148888</v>
      </c>
      <c r="M19"/>
      <c r="N19"/>
      <c r="O19"/>
      <c r="P19"/>
      <c r="Q19"/>
      <c r="R19"/>
      <c r="S19"/>
      <c r="T19"/>
      <c r="V19"/>
      <c r="W19"/>
      <c r="X19"/>
      <c r="Y19"/>
      <c r="Z19"/>
      <c r="AA19"/>
      <c r="AB19"/>
      <c r="AC19"/>
    </row>
    <row r="20" spans="1:29" ht="15" customHeight="1">
      <c r="B20" s="394">
        <v>11</v>
      </c>
      <c r="C20" s="534" t="s">
        <v>646</v>
      </c>
      <c r="D20" s="814">
        <v>758.43596436061159</v>
      </c>
      <c r="E20" s="814">
        <v>1245.2357601342776</v>
      </c>
      <c r="F20" s="815">
        <v>1831.8470763284017</v>
      </c>
      <c r="G20" s="816">
        <v>2316.544635103292</v>
      </c>
      <c r="H20" s="814">
        <v>758.43596436061159</v>
      </c>
      <c r="I20" s="814">
        <v>1245.2357601342776</v>
      </c>
      <c r="J20" s="815">
        <v>1831.8470763284017</v>
      </c>
      <c r="K20" s="816">
        <v>2316.544635103292</v>
      </c>
      <c r="M20"/>
      <c r="N20"/>
      <c r="O20"/>
      <c r="P20"/>
      <c r="Q20"/>
      <c r="R20"/>
      <c r="S20"/>
      <c r="T20"/>
      <c r="V20"/>
      <c r="W20"/>
      <c r="X20"/>
      <c r="Y20"/>
      <c r="Z20"/>
      <c r="AA20"/>
      <c r="AB20"/>
      <c r="AC20"/>
    </row>
    <row r="21" spans="1:29" ht="14.1" customHeight="1">
      <c r="B21" s="394">
        <v>12</v>
      </c>
      <c r="C21" s="534" t="s">
        <v>647</v>
      </c>
      <c r="D21" s="814">
        <v>0</v>
      </c>
      <c r="E21" s="814">
        <v>0</v>
      </c>
      <c r="F21" s="815">
        <v>0</v>
      </c>
      <c r="G21" s="816">
        <v>0</v>
      </c>
      <c r="H21" s="814">
        <v>0</v>
      </c>
      <c r="I21" s="814">
        <v>0</v>
      </c>
      <c r="J21" s="815">
        <v>0</v>
      </c>
      <c r="K21" s="816">
        <v>0</v>
      </c>
      <c r="M21"/>
      <c r="N21"/>
      <c r="O21"/>
      <c r="P21"/>
      <c r="Q21"/>
      <c r="R21"/>
      <c r="S21"/>
      <c r="T21"/>
      <c r="V21"/>
      <c r="W21"/>
      <c r="X21"/>
      <c r="Y21"/>
      <c r="Z21"/>
      <c r="AA21"/>
      <c r="AB21"/>
      <c r="AC21"/>
    </row>
    <row r="22" spans="1:29">
      <c r="B22" s="394">
        <v>13</v>
      </c>
      <c r="C22" s="534" t="s">
        <v>648</v>
      </c>
      <c r="D22" s="814">
        <v>8488.0445832535188</v>
      </c>
      <c r="E22" s="814">
        <v>8822.3395161711032</v>
      </c>
      <c r="F22" s="815">
        <v>9133.2839103066963</v>
      </c>
      <c r="G22" s="816">
        <v>9555.2168389915205</v>
      </c>
      <c r="H22" s="814">
        <v>838.30377566164395</v>
      </c>
      <c r="I22" s="814">
        <v>859.31941615341566</v>
      </c>
      <c r="J22" s="815">
        <v>867.71614444209035</v>
      </c>
      <c r="K22" s="816">
        <v>896.3418939115968</v>
      </c>
      <c r="M22"/>
      <c r="N22"/>
      <c r="O22"/>
      <c r="P22"/>
      <c r="Q22"/>
      <c r="R22"/>
      <c r="S22"/>
      <c r="T22"/>
      <c r="V22"/>
      <c r="W22"/>
      <c r="X22"/>
      <c r="Y22"/>
      <c r="Z22"/>
      <c r="AA22"/>
      <c r="AB22"/>
      <c r="AC22"/>
    </row>
    <row r="23" spans="1:29">
      <c r="B23" s="394">
        <v>14</v>
      </c>
      <c r="C23" s="392" t="s">
        <v>649</v>
      </c>
      <c r="D23" s="814">
        <v>803.87991356267776</v>
      </c>
      <c r="E23" s="814">
        <v>825.74107471173966</v>
      </c>
      <c r="F23" s="815">
        <v>804.3120171253853</v>
      </c>
      <c r="G23" s="816">
        <v>822.38148187610113</v>
      </c>
      <c r="H23" s="814">
        <v>803.87991356267776</v>
      </c>
      <c r="I23" s="814">
        <v>825.74107471173966</v>
      </c>
      <c r="J23" s="815">
        <v>804.3120171253853</v>
      </c>
      <c r="K23" s="816">
        <v>819.32746094660433</v>
      </c>
      <c r="M23"/>
      <c r="N23"/>
      <c r="O23"/>
      <c r="P23"/>
      <c r="Q23"/>
      <c r="R23"/>
      <c r="S23"/>
      <c r="T23"/>
      <c r="V23"/>
      <c r="W23"/>
      <c r="X23"/>
      <c r="Y23"/>
      <c r="Z23"/>
      <c r="AA23"/>
      <c r="AB23"/>
      <c r="AC23"/>
    </row>
    <row r="24" spans="1:29" ht="15" customHeight="1">
      <c r="B24" s="394">
        <v>15</v>
      </c>
      <c r="C24" s="392" t="s">
        <v>650</v>
      </c>
      <c r="D24" s="814">
        <v>5700.2240939781959</v>
      </c>
      <c r="E24" s="814">
        <v>5677.6039559951887</v>
      </c>
      <c r="F24" s="815">
        <v>5358.4360230974471</v>
      </c>
      <c r="G24" s="816">
        <v>5145.8862779433448</v>
      </c>
      <c r="H24" s="814">
        <v>895.82370230753645</v>
      </c>
      <c r="I24" s="814">
        <v>907.46251717970881</v>
      </c>
      <c r="J24" s="815">
        <v>697.4272534501896</v>
      </c>
      <c r="K24" s="816">
        <v>572.86152442470609</v>
      </c>
      <c r="M24"/>
      <c r="N24"/>
      <c r="O24"/>
      <c r="P24"/>
      <c r="Q24"/>
      <c r="R24"/>
      <c r="S24"/>
      <c r="T24"/>
      <c r="V24"/>
      <c r="W24"/>
      <c r="X24"/>
      <c r="Y24"/>
      <c r="Z24"/>
      <c r="AA24"/>
      <c r="AB24"/>
      <c r="AC24"/>
    </row>
    <row r="25" spans="1:29" s="386" customFormat="1" ht="17.25" customHeight="1">
      <c r="A25"/>
      <c r="B25" s="478">
        <v>16</v>
      </c>
      <c r="C25" s="479" t="s">
        <v>651</v>
      </c>
      <c r="D25" s="596" t="s">
        <v>626</v>
      </c>
      <c r="E25" s="596" t="s">
        <v>626</v>
      </c>
      <c r="F25" s="597" t="s">
        <v>626</v>
      </c>
      <c r="G25" s="817" t="s">
        <v>626</v>
      </c>
      <c r="H25" s="597">
        <v>10898.129013407795</v>
      </c>
      <c r="I25" s="597">
        <v>11508.362503268592</v>
      </c>
      <c r="J25" s="597">
        <v>12077.04808966107</v>
      </c>
      <c r="K25" s="817">
        <v>12629.173086657203</v>
      </c>
      <c r="M25"/>
      <c r="N25"/>
      <c r="O25"/>
      <c r="P25"/>
      <c r="Q25"/>
      <c r="R25"/>
      <c r="S25"/>
      <c r="T25"/>
      <c r="V25"/>
      <c r="W25"/>
      <c r="X25"/>
      <c r="Y25"/>
      <c r="Z25"/>
      <c r="AA25"/>
      <c r="AB25"/>
      <c r="AC25"/>
    </row>
    <row r="26" spans="1:29" s="381" customFormat="1" ht="17.25" customHeight="1">
      <c r="A26"/>
      <c r="B26" s="390" t="s">
        <v>652</v>
      </c>
      <c r="C26" s="388"/>
      <c r="D26" s="818"/>
      <c r="E26" s="818"/>
      <c r="F26" s="819"/>
      <c r="G26" s="820"/>
      <c r="H26" s="818"/>
      <c r="I26" s="818"/>
      <c r="J26" s="819"/>
      <c r="K26" s="820"/>
      <c r="M26"/>
      <c r="N26"/>
      <c r="O26"/>
      <c r="P26"/>
      <c r="Q26"/>
      <c r="R26"/>
      <c r="S26"/>
      <c r="T26"/>
      <c r="V26"/>
      <c r="W26"/>
      <c r="X26"/>
      <c r="Y26"/>
      <c r="Z26"/>
      <c r="AA26"/>
      <c r="AB26"/>
      <c r="AC26"/>
    </row>
    <row r="27" spans="1:29">
      <c r="B27" s="395">
        <v>17</v>
      </c>
      <c r="C27" s="388" t="s">
        <v>653</v>
      </c>
      <c r="D27" s="814">
        <v>84.801812294927046</v>
      </c>
      <c r="E27" s="814">
        <v>140.86012932607895</v>
      </c>
      <c r="F27" s="815">
        <v>195.11268775503754</v>
      </c>
      <c r="G27" s="816">
        <v>163.24827258771768</v>
      </c>
      <c r="H27" s="814">
        <v>6.5640210209530263</v>
      </c>
      <c r="I27" s="814">
        <v>37.02506445874301</v>
      </c>
      <c r="J27" s="815">
        <v>31.122293991332295</v>
      </c>
      <c r="K27" s="816">
        <v>30.950848816078782</v>
      </c>
      <c r="M27"/>
      <c r="N27"/>
      <c r="O27"/>
      <c r="P27"/>
      <c r="Q27"/>
      <c r="R27"/>
      <c r="S27"/>
      <c r="T27"/>
      <c r="V27"/>
      <c r="W27"/>
      <c r="X27"/>
      <c r="Y27"/>
      <c r="Z27"/>
      <c r="AA27"/>
      <c r="AB27"/>
      <c r="AC27"/>
    </row>
    <row r="28" spans="1:29">
      <c r="B28" s="395">
        <v>18</v>
      </c>
      <c r="C28" s="388" t="s">
        <v>654</v>
      </c>
      <c r="D28" s="814">
        <v>2920.6819416602616</v>
      </c>
      <c r="E28" s="814">
        <v>2960.4342262960317</v>
      </c>
      <c r="F28" s="815">
        <v>2869.2560733682467</v>
      </c>
      <c r="G28" s="816">
        <v>2729.2521507628248</v>
      </c>
      <c r="H28" s="814">
        <v>1950.9845998043909</v>
      </c>
      <c r="I28" s="814">
        <v>1986.3480870849219</v>
      </c>
      <c r="J28" s="815">
        <v>1942.662135103936</v>
      </c>
      <c r="K28" s="816">
        <v>1848.1113858843325</v>
      </c>
      <c r="M28"/>
      <c r="N28"/>
      <c r="O28"/>
      <c r="P28"/>
      <c r="Q28"/>
      <c r="R28"/>
      <c r="S28"/>
      <c r="T28"/>
      <c r="V28"/>
      <c r="W28"/>
      <c r="X28"/>
      <c r="Y28"/>
      <c r="Z28"/>
      <c r="AA28"/>
      <c r="AB28"/>
      <c r="AC28"/>
    </row>
    <row r="29" spans="1:29">
      <c r="B29" s="395">
        <v>19</v>
      </c>
      <c r="C29" s="388" t="s">
        <v>655</v>
      </c>
      <c r="D29" s="814">
        <v>7760.327451257207</v>
      </c>
      <c r="E29" s="814">
        <v>8164.948150212188</v>
      </c>
      <c r="F29" s="815">
        <v>8554.1390958357497</v>
      </c>
      <c r="G29" s="816">
        <v>8741.105227695989</v>
      </c>
      <c r="H29" s="814">
        <v>2858.1208638501334</v>
      </c>
      <c r="I29" s="814">
        <v>3248.8708419743798</v>
      </c>
      <c r="J29" s="815">
        <v>3611.9307252803001</v>
      </c>
      <c r="K29" s="816">
        <v>3872.2373298447842</v>
      </c>
      <c r="M29"/>
      <c r="N29"/>
      <c r="O29"/>
      <c r="P29"/>
      <c r="Q29"/>
      <c r="R29"/>
      <c r="S29"/>
      <c r="T29"/>
      <c r="V29"/>
      <c r="W29"/>
      <c r="X29"/>
      <c r="Y29"/>
      <c r="Z29"/>
      <c r="AA29"/>
      <c r="AB29"/>
      <c r="AC29"/>
    </row>
    <row r="30" spans="1:29" ht="33.75">
      <c r="B30" s="395" t="s">
        <v>656</v>
      </c>
      <c r="C30" s="396" t="s">
        <v>657</v>
      </c>
      <c r="D30" s="821" t="s">
        <v>626</v>
      </c>
      <c r="E30" s="821" t="s">
        <v>626</v>
      </c>
      <c r="F30" s="822" t="s">
        <v>626</v>
      </c>
      <c r="G30" s="823" t="s">
        <v>626</v>
      </c>
      <c r="H30" s="821" t="s">
        <v>626</v>
      </c>
      <c r="I30" s="821" t="s">
        <v>626</v>
      </c>
      <c r="J30" s="822" t="s">
        <v>626</v>
      </c>
      <c r="K30" s="823" t="s">
        <v>626</v>
      </c>
      <c r="M30"/>
      <c r="N30"/>
      <c r="O30"/>
      <c r="P30"/>
      <c r="Q30"/>
      <c r="R30"/>
      <c r="S30"/>
      <c r="T30"/>
      <c r="V30"/>
      <c r="W30"/>
      <c r="X30"/>
      <c r="Y30"/>
      <c r="Z30"/>
      <c r="AA30"/>
      <c r="AB30"/>
      <c r="AC30"/>
    </row>
    <row r="31" spans="1:29">
      <c r="B31" s="395" t="s">
        <v>658</v>
      </c>
      <c r="C31" s="388" t="s">
        <v>659</v>
      </c>
      <c r="D31" s="814" t="s">
        <v>626</v>
      </c>
      <c r="E31" s="814" t="s">
        <v>626</v>
      </c>
      <c r="F31" s="815" t="s">
        <v>626</v>
      </c>
      <c r="G31" s="816" t="s">
        <v>626</v>
      </c>
      <c r="H31" s="814" t="s">
        <v>626</v>
      </c>
      <c r="I31" s="814" t="s">
        <v>626</v>
      </c>
      <c r="J31" s="815" t="s">
        <v>626</v>
      </c>
      <c r="K31" s="816" t="s">
        <v>626</v>
      </c>
      <c r="M31"/>
      <c r="N31"/>
      <c r="O31"/>
      <c r="P31"/>
      <c r="Q31"/>
      <c r="R31"/>
      <c r="S31"/>
      <c r="T31"/>
      <c r="V31"/>
      <c r="W31"/>
      <c r="X31"/>
      <c r="Y31"/>
      <c r="Z31"/>
      <c r="AA31"/>
      <c r="AB31"/>
      <c r="AC31"/>
    </row>
    <row r="32" spans="1:29" s="382" customFormat="1" ht="17.25" customHeight="1">
      <c r="A32"/>
      <c r="B32" s="478">
        <v>20</v>
      </c>
      <c r="C32" s="479" t="s">
        <v>660</v>
      </c>
      <c r="D32" s="597">
        <v>10765.811205212396</v>
      </c>
      <c r="E32" s="597">
        <v>11266.2425058343</v>
      </c>
      <c r="F32" s="597">
        <v>11618.507856959035</v>
      </c>
      <c r="G32" s="817">
        <v>11633.605651046531</v>
      </c>
      <c r="H32" s="597">
        <v>4815.6694846754772</v>
      </c>
      <c r="I32" s="597">
        <v>5272.2439935180446</v>
      </c>
      <c r="J32" s="597">
        <v>5585.7151543755681</v>
      </c>
      <c r="K32" s="817">
        <v>5751.2995645451956</v>
      </c>
      <c r="M32"/>
      <c r="N32"/>
      <c r="O32"/>
      <c r="P32"/>
      <c r="Q32"/>
      <c r="R32"/>
      <c r="S32"/>
      <c r="T32"/>
      <c r="V32"/>
      <c r="W32"/>
      <c r="X32"/>
      <c r="Y32"/>
      <c r="Z32"/>
      <c r="AA32"/>
      <c r="AB32"/>
      <c r="AC32"/>
    </row>
    <row r="33" spans="2:29" ht="17.25" customHeight="1">
      <c r="B33" s="395" t="s">
        <v>661</v>
      </c>
      <c r="C33" s="388" t="s">
        <v>662</v>
      </c>
      <c r="D33" s="821" t="s">
        <v>626</v>
      </c>
      <c r="E33" s="821" t="s">
        <v>626</v>
      </c>
      <c r="F33" s="822" t="s">
        <v>626</v>
      </c>
      <c r="G33" s="823" t="s">
        <v>626</v>
      </c>
      <c r="H33" s="821" t="s">
        <v>626</v>
      </c>
      <c r="I33" s="821" t="s">
        <v>626</v>
      </c>
      <c r="J33" s="822" t="s">
        <v>626</v>
      </c>
      <c r="K33" s="823" t="s">
        <v>626</v>
      </c>
      <c r="M33"/>
      <c r="N33"/>
      <c r="O33"/>
      <c r="P33"/>
      <c r="Q33"/>
      <c r="R33"/>
      <c r="S33"/>
      <c r="T33"/>
      <c r="V33"/>
      <c r="W33"/>
      <c r="X33"/>
      <c r="Y33"/>
      <c r="Z33"/>
      <c r="AA33"/>
      <c r="AB33"/>
      <c r="AC33"/>
    </row>
    <row r="34" spans="2:29">
      <c r="B34" s="395" t="s">
        <v>663</v>
      </c>
      <c r="C34" s="388" t="s">
        <v>664</v>
      </c>
      <c r="D34" s="814" t="s">
        <v>626</v>
      </c>
      <c r="E34" s="814" t="s">
        <v>626</v>
      </c>
      <c r="F34" s="815" t="s">
        <v>626</v>
      </c>
      <c r="G34" s="816" t="s">
        <v>626</v>
      </c>
      <c r="H34" s="814" t="s">
        <v>626</v>
      </c>
      <c r="I34" s="814" t="s">
        <v>626</v>
      </c>
      <c r="J34" s="815" t="s">
        <v>626</v>
      </c>
      <c r="K34" s="816" t="s">
        <v>626</v>
      </c>
      <c r="M34"/>
      <c r="N34"/>
      <c r="O34"/>
      <c r="P34"/>
      <c r="Q34"/>
      <c r="R34"/>
      <c r="S34"/>
      <c r="T34"/>
      <c r="V34"/>
      <c r="W34"/>
      <c r="X34"/>
      <c r="Y34"/>
      <c r="Z34"/>
      <c r="AA34"/>
      <c r="AB34"/>
      <c r="AC34"/>
    </row>
    <row r="35" spans="2:29">
      <c r="B35" s="395" t="s">
        <v>665</v>
      </c>
      <c r="C35" s="388" t="s">
        <v>666</v>
      </c>
      <c r="D35" s="814">
        <v>10765.8112052124</v>
      </c>
      <c r="E35" s="814">
        <v>11266.242505834303</v>
      </c>
      <c r="F35" s="815">
        <v>11618.507856959037</v>
      </c>
      <c r="G35" s="816">
        <v>11633.605651046531</v>
      </c>
      <c r="H35" s="814">
        <v>4815.6694846754772</v>
      </c>
      <c r="I35" s="814">
        <v>5272.2439935180455</v>
      </c>
      <c r="J35" s="815">
        <v>5585.715154375569</v>
      </c>
      <c r="K35" s="816">
        <v>5751.2995645451965</v>
      </c>
      <c r="M35"/>
      <c r="N35"/>
      <c r="O35"/>
      <c r="P35"/>
      <c r="Q35"/>
      <c r="R35"/>
      <c r="S35"/>
      <c r="T35"/>
      <c r="V35"/>
      <c r="W35"/>
      <c r="X35"/>
      <c r="Y35"/>
      <c r="Z35"/>
      <c r="AA35"/>
      <c r="AB35"/>
      <c r="AC35"/>
    </row>
    <row r="36" spans="2:29" ht="17.25" customHeight="1">
      <c r="B36" s="478">
        <v>21</v>
      </c>
      <c r="C36" s="479" t="s">
        <v>667</v>
      </c>
      <c r="D36" s="596" t="s">
        <v>626</v>
      </c>
      <c r="E36" s="596" t="s">
        <v>626</v>
      </c>
      <c r="F36" s="597" t="s">
        <v>626</v>
      </c>
      <c r="G36" s="817" t="s">
        <v>626</v>
      </c>
      <c r="H36" s="597">
        <v>14038.822359120866</v>
      </c>
      <c r="I36" s="597">
        <v>14722.47354840697</v>
      </c>
      <c r="J36" s="597">
        <v>15022.498261790917</v>
      </c>
      <c r="K36" s="817">
        <v>15858.095394750357</v>
      </c>
      <c r="M36"/>
      <c r="N36"/>
      <c r="O36"/>
      <c r="P36"/>
      <c r="Q36"/>
      <c r="R36"/>
      <c r="S36"/>
      <c r="T36"/>
      <c r="V36"/>
      <c r="W36"/>
      <c r="X36"/>
      <c r="Y36"/>
      <c r="Z36"/>
      <c r="AA36"/>
      <c r="AB36"/>
      <c r="AC36"/>
    </row>
    <row r="37" spans="2:29" ht="17.25" customHeight="1">
      <c r="B37" s="478">
        <v>22</v>
      </c>
      <c r="C37" s="479" t="s">
        <v>668</v>
      </c>
      <c r="D37" s="596" t="s">
        <v>626</v>
      </c>
      <c r="E37" s="596" t="s">
        <v>626</v>
      </c>
      <c r="F37" s="597" t="s">
        <v>626</v>
      </c>
      <c r="G37" s="817" t="s">
        <v>626</v>
      </c>
      <c r="H37" s="597">
        <v>6082.4595287323191</v>
      </c>
      <c r="I37" s="597">
        <v>6236.1185097505468</v>
      </c>
      <c r="J37" s="597">
        <v>6491.3329352855008</v>
      </c>
      <c r="K37" s="817">
        <v>6877.8735221120096</v>
      </c>
      <c r="M37"/>
      <c r="N37"/>
      <c r="O37"/>
      <c r="P37"/>
      <c r="Q37"/>
      <c r="R37"/>
      <c r="S37"/>
      <c r="T37"/>
      <c r="V37"/>
      <c r="W37"/>
      <c r="X37"/>
      <c r="Y37"/>
      <c r="Z37"/>
      <c r="AA37"/>
      <c r="AB37"/>
      <c r="AC37"/>
    </row>
    <row r="38" spans="2:29" ht="17.25" customHeight="1" thickBot="1">
      <c r="B38" s="480">
        <v>23</v>
      </c>
      <c r="C38" s="481" t="s">
        <v>693</v>
      </c>
      <c r="D38" s="598" t="s">
        <v>626</v>
      </c>
      <c r="E38" s="598" t="s">
        <v>626</v>
      </c>
      <c r="F38" s="599" t="s">
        <v>626</v>
      </c>
      <c r="G38" s="824" t="s">
        <v>626</v>
      </c>
      <c r="H38" s="599">
        <v>2.3109085043098143</v>
      </c>
      <c r="I38" s="599">
        <v>2.3699887090489837</v>
      </c>
      <c r="J38" s="599">
        <v>2.3246890188044955</v>
      </c>
      <c r="K38" s="824">
        <v>2.3094898039351066</v>
      </c>
      <c r="M38"/>
      <c r="N38"/>
      <c r="O38"/>
      <c r="P38"/>
      <c r="Q38"/>
      <c r="R38"/>
      <c r="S38"/>
      <c r="T38"/>
      <c r="V38"/>
      <c r="W38"/>
      <c r="X38"/>
      <c r="Y38"/>
      <c r="Z38"/>
      <c r="AA38"/>
      <c r="AB38"/>
      <c r="AC38"/>
    </row>
    <row r="39" spans="2:29" ht="27.75" customHeight="1" thickTop="1">
      <c r="B39" s="1166" t="s">
        <v>1059</v>
      </c>
      <c r="C39" s="1166"/>
      <c r="D39" s="1166"/>
      <c r="E39" s="1166"/>
      <c r="F39" s="1166"/>
      <c r="G39" s="1166"/>
      <c r="H39" s="1166"/>
      <c r="I39" s="1166"/>
      <c r="J39" s="1166"/>
      <c r="K39" s="1166"/>
      <c r="L39" s="540"/>
      <c r="M39"/>
      <c r="O39"/>
      <c r="P39"/>
    </row>
    <row r="40" spans="2:29">
      <c r="B40" s="387"/>
      <c r="L40" s="380"/>
      <c r="M40"/>
    </row>
    <row r="41" spans="2:29">
      <c r="B41" s="387"/>
    </row>
  </sheetData>
  <mergeCells count="5">
    <mergeCell ref="B2:G2"/>
    <mergeCell ref="D5:G5"/>
    <mergeCell ref="H5:K5"/>
    <mergeCell ref="B39:K39"/>
    <mergeCell ref="J4:K4"/>
  </mergeCells>
  <hyperlinks>
    <hyperlink ref="M6" location="Índice!A1" display="Back to the Index" xr:uid="{1A94362B-3E7D-4796-81B1-5249B7FC80F0}"/>
  </hyperlinks>
  <pageMargins left="0.61" right="0.19685039370078741" top="0.43" bottom="0.16" header="0.27" footer="0.16"/>
  <pageSetup paperSize="9" scale="9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BE398-1BDE-4CEE-971F-69E25A468AF4}">
  <sheetPr>
    <tabColor rgb="FFD1005D"/>
  </sheetPr>
  <dimension ref="A2:L73"/>
  <sheetViews>
    <sheetView showGridLines="0" zoomScaleNormal="100" workbookViewId="0">
      <selection activeCell="J6" sqref="J6"/>
    </sheetView>
  </sheetViews>
  <sheetFormatPr defaultColWidth="9.140625" defaultRowHeight="15" customHeight="1"/>
  <cols>
    <col min="1" max="1" width="12.7109375" style="694" customWidth="1"/>
    <col min="2" max="2" width="59.140625" style="694" customWidth="1"/>
    <col min="3" max="6" width="15.7109375" style="694" customWidth="1"/>
    <col min="7" max="7" width="15.7109375" style="378" customWidth="1"/>
    <col min="8" max="8" width="15.7109375" style="379" customWidth="1"/>
    <col min="9" max="10" width="15.7109375" style="736" customWidth="1"/>
    <col min="11" max="11" width="10.85546875" style="694" bestFit="1" customWidth="1"/>
    <col min="12" max="12" width="13.85546875" style="694" bestFit="1" customWidth="1"/>
    <col min="13" max="13" width="11" style="694" bestFit="1" customWidth="1"/>
    <col min="14" max="16384" width="9.140625" style="694"/>
  </cols>
  <sheetData>
    <row r="2" spans="2:12" s="688" customFormat="1" ht="15" customHeight="1">
      <c r="B2" s="689" t="s">
        <v>669</v>
      </c>
      <c r="C2" s="690"/>
      <c r="D2" s="690"/>
      <c r="E2" s="690"/>
      <c r="F2" s="691"/>
      <c r="G2" s="692"/>
      <c r="H2" s="692"/>
      <c r="I2" s="692"/>
    </row>
    <row r="3" spans="2:12" s="688" customFormat="1" ht="15" customHeight="1">
      <c r="B3" s="693" t="s">
        <v>0</v>
      </c>
      <c r="C3" s="690"/>
      <c r="D3" s="690"/>
      <c r="E3" s="690"/>
      <c r="F3" s="691"/>
      <c r="G3" s="692"/>
      <c r="H3" s="692"/>
      <c r="I3" s="692"/>
    </row>
    <row r="4" spans="2:12" s="688" customFormat="1" ht="15" customHeight="1">
      <c r="B4" s="693"/>
      <c r="C4" s="690"/>
      <c r="D4" s="690"/>
      <c r="E4" s="690"/>
      <c r="F4" s="691"/>
      <c r="G4" s="692"/>
      <c r="H4" s="692"/>
      <c r="I4" s="692"/>
      <c r="J4" s="736"/>
    </row>
    <row r="5" spans="2:12" s="688" customFormat="1" ht="15" customHeight="1">
      <c r="B5" s="693"/>
      <c r="C5" s="690"/>
      <c r="D5" s="690"/>
      <c r="E5" s="690"/>
      <c r="F5" s="691"/>
      <c r="G5" s="692"/>
      <c r="H5" s="692"/>
      <c r="I5" s="692"/>
      <c r="J5" s="692"/>
    </row>
    <row r="6" spans="2:12" s="688" customFormat="1" ht="15" customHeight="1">
      <c r="B6" s="693"/>
      <c r="C6" s="690"/>
      <c r="D6" s="690"/>
      <c r="E6" s="690"/>
      <c r="F6" s="691"/>
      <c r="G6" s="692"/>
      <c r="H6" s="692"/>
      <c r="I6" s="692"/>
      <c r="J6" s="740" t="s">
        <v>575</v>
      </c>
    </row>
    <row r="7" spans="2:12" ht="15" customHeight="1">
      <c r="B7" s="695"/>
      <c r="C7" s="695"/>
      <c r="D7" s="695"/>
      <c r="E7" s="695"/>
      <c r="F7" s="695"/>
      <c r="G7" s="696"/>
      <c r="H7" s="375"/>
      <c r="I7" s="697"/>
      <c r="J7" s="697"/>
    </row>
    <row r="8" spans="2:12" ht="28.5" customHeight="1">
      <c r="B8" s="698" t="s">
        <v>874</v>
      </c>
      <c r="C8" s="1173" t="s">
        <v>1060</v>
      </c>
      <c r="D8" s="1170"/>
      <c r="E8" s="1170"/>
      <c r="F8" s="1170"/>
      <c r="G8" s="1170"/>
      <c r="H8" s="1170"/>
      <c r="I8" s="1170"/>
      <c r="J8" s="1170"/>
    </row>
    <row r="9" spans="2:12" ht="29.25" customHeight="1">
      <c r="B9" s="692"/>
      <c r="C9" s="1174" t="s">
        <v>629</v>
      </c>
      <c r="D9" s="1174"/>
      <c r="E9" s="1174" t="s">
        <v>875</v>
      </c>
      <c r="F9" s="1174"/>
      <c r="G9" s="1174" t="s">
        <v>630</v>
      </c>
      <c r="H9" s="1174"/>
      <c r="I9" s="1174" t="s">
        <v>876</v>
      </c>
      <c r="J9" s="1174"/>
    </row>
    <row r="10" spans="2:12" ht="60.75" customHeight="1">
      <c r="B10" s="699"/>
      <c r="C10" s="700"/>
      <c r="D10" s="701" t="s">
        <v>899</v>
      </c>
      <c r="E10" s="702"/>
      <c r="F10" s="701" t="s">
        <v>899</v>
      </c>
      <c r="G10" s="702"/>
      <c r="H10" s="701" t="s">
        <v>900</v>
      </c>
      <c r="I10" s="702"/>
      <c r="J10" s="701" t="s">
        <v>901</v>
      </c>
    </row>
    <row r="11" spans="2:12" s="688" customFormat="1" ht="20.100000000000001" customHeight="1">
      <c r="B11" s="703" t="s">
        <v>877</v>
      </c>
      <c r="C11" s="828">
        <f>+C12+C13+C19</f>
        <v>10224478</v>
      </c>
      <c r="D11" s="828">
        <f>+D12+D13+D19</f>
        <v>1192379</v>
      </c>
      <c r="E11" s="829"/>
      <c r="F11" s="829"/>
      <c r="G11" s="828">
        <f>+G12+G13+G19</f>
        <v>71655088</v>
      </c>
      <c r="H11" s="828">
        <f>+H12+H13+H19</f>
        <v>16904210</v>
      </c>
      <c r="I11" s="830"/>
      <c r="J11" s="830"/>
    </row>
    <row r="12" spans="2:12" s="688" customFormat="1" ht="20.100000000000001" customHeight="1">
      <c r="B12" s="704" t="s">
        <v>631</v>
      </c>
      <c r="C12" s="831">
        <v>0</v>
      </c>
      <c r="D12" s="831">
        <v>0</v>
      </c>
      <c r="E12" s="832"/>
      <c r="F12" s="832"/>
      <c r="G12" s="831">
        <v>82579</v>
      </c>
      <c r="H12" s="831">
        <v>0</v>
      </c>
      <c r="I12" s="832"/>
      <c r="J12" s="832"/>
      <c r="L12" s="705"/>
    </row>
    <row r="13" spans="2:12" s="688" customFormat="1" ht="20.100000000000001" customHeight="1">
      <c r="B13" s="706" t="s">
        <v>236</v>
      </c>
      <c r="C13" s="831">
        <v>1192379</v>
      </c>
      <c r="D13" s="831">
        <v>1192379</v>
      </c>
      <c r="E13" s="831">
        <v>1195084</v>
      </c>
      <c r="F13" s="831">
        <v>1195084</v>
      </c>
      <c r="G13" s="831">
        <v>18172307</v>
      </c>
      <c r="H13" s="831">
        <v>12857481</v>
      </c>
      <c r="I13" s="831">
        <v>18140624</v>
      </c>
      <c r="J13" s="831">
        <v>12824664</v>
      </c>
    </row>
    <row r="14" spans="2:12" s="688" customFormat="1" ht="20.100000000000001" customHeight="1">
      <c r="B14" s="707" t="s">
        <v>878</v>
      </c>
      <c r="C14" s="831">
        <v>0</v>
      </c>
      <c r="D14" s="831">
        <v>0</v>
      </c>
      <c r="E14" s="831">
        <v>0</v>
      </c>
      <c r="F14" s="831">
        <v>0</v>
      </c>
      <c r="G14" s="831">
        <v>0</v>
      </c>
      <c r="H14" s="831">
        <v>0</v>
      </c>
      <c r="I14" s="831">
        <v>0</v>
      </c>
      <c r="J14" s="831">
        <v>0</v>
      </c>
    </row>
    <row r="15" spans="2:12" s="688" customFormat="1" ht="20.100000000000001" customHeight="1">
      <c r="B15" s="707" t="s">
        <v>879</v>
      </c>
      <c r="C15" s="831">
        <v>0</v>
      </c>
      <c r="D15" s="831">
        <v>0</v>
      </c>
      <c r="E15" s="831">
        <v>0</v>
      </c>
      <c r="F15" s="831">
        <v>0</v>
      </c>
      <c r="G15" s="831">
        <v>0</v>
      </c>
      <c r="H15" s="831">
        <v>0</v>
      </c>
      <c r="I15" s="831">
        <v>0</v>
      </c>
      <c r="J15" s="831">
        <v>0</v>
      </c>
    </row>
    <row r="16" spans="2:12" s="688" customFormat="1" ht="20.100000000000001" customHeight="1">
      <c r="B16" s="707" t="s">
        <v>880</v>
      </c>
      <c r="C16" s="831">
        <v>1031025</v>
      </c>
      <c r="D16" s="831">
        <v>1031025</v>
      </c>
      <c r="E16" s="831">
        <v>1034583</v>
      </c>
      <c r="F16" s="831">
        <v>1034583</v>
      </c>
      <c r="G16" s="831">
        <v>12336472</v>
      </c>
      <c r="H16" s="831">
        <v>11956550</v>
      </c>
      <c r="I16" s="831">
        <v>12310328</v>
      </c>
      <c r="J16" s="831">
        <v>11925579</v>
      </c>
    </row>
    <row r="17" spans="1:12" s="688" customFormat="1" ht="20.100000000000001" customHeight="1">
      <c r="B17" s="707" t="s">
        <v>881</v>
      </c>
      <c r="C17" s="831">
        <v>1614</v>
      </c>
      <c r="D17" s="831">
        <v>1614</v>
      </c>
      <c r="E17" s="831">
        <v>1614</v>
      </c>
      <c r="F17" s="831">
        <v>1614</v>
      </c>
      <c r="G17" s="831">
        <v>2005279</v>
      </c>
      <c r="H17" s="831">
        <v>61183</v>
      </c>
      <c r="I17" s="831">
        <v>1998352</v>
      </c>
      <c r="J17" s="831">
        <v>61183</v>
      </c>
    </row>
    <row r="18" spans="1:12" s="688" customFormat="1" ht="20.100000000000001" customHeight="1">
      <c r="B18" s="707" t="s">
        <v>882</v>
      </c>
      <c r="C18" s="831">
        <v>148170</v>
      </c>
      <c r="D18" s="831">
        <v>148170</v>
      </c>
      <c r="E18" s="831">
        <v>147312</v>
      </c>
      <c r="F18" s="831">
        <v>147312</v>
      </c>
      <c r="G18" s="831">
        <v>2971643</v>
      </c>
      <c r="H18" s="831">
        <v>616237</v>
      </c>
      <c r="I18" s="831">
        <v>2971353</v>
      </c>
      <c r="J18" s="831">
        <v>614392</v>
      </c>
    </row>
    <row r="19" spans="1:12" s="688" customFormat="1" ht="20.100000000000001" customHeight="1">
      <c r="B19" s="706" t="s">
        <v>625</v>
      </c>
      <c r="C19" s="833">
        <f>SUM(C20:C22)</f>
        <v>9032099</v>
      </c>
      <c r="D19" s="833">
        <f>SUM(D20:D22)</f>
        <v>0</v>
      </c>
      <c r="E19" s="832"/>
      <c r="F19" s="832"/>
      <c r="G19" s="833">
        <f>SUM(G20:G22)</f>
        <v>53400202</v>
      </c>
      <c r="H19" s="833">
        <f>SUM(H20:H22)</f>
        <v>4046729</v>
      </c>
      <c r="I19" s="834"/>
      <c r="J19" s="834"/>
    </row>
    <row r="20" spans="1:12" s="688" customFormat="1" ht="20.100000000000001" customHeight="1">
      <c r="B20" s="708" t="s">
        <v>883</v>
      </c>
      <c r="C20" s="831">
        <v>0</v>
      </c>
      <c r="D20" s="831">
        <v>0</v>
      </c>
      <c r="E20" s="832"/>
      <c r="F20" s="832"/>
      <c r="G20" s="831">
        <v>3817196</v>
      </c>
      <c r="H20" s="831">
        <v>3499175</v>
      </c>
      <c r="I20" s="834"/>
      <c r="J20" s="834"/>
    </row>
    <row r="21" spans="1:12" s="688" customFormat="1" ht="20.100000000000001" customHeight="1">
      <c r="B21" s="708" t="s">
        <v>884</v>
      </c>
      <c r="C21" s="831">
        <v>8679941</v>
      </c>
      <c r="D21" s="831">
        <v>0</v>
      </c>
      <c r="E21" s="832"/>
      <c r="F21" s="832"/>
      <c r="G21" s="831">
        <v>42388951</v>
      </c>
      <c r="H21" s="831">
        <v>0</v>
      </c>
      <c r="I21" s="834"/>
      <c r="J21" s="834"/>
    </row>
    <row r="22" spans="1:12" s="688" customFormat="1" ht="20.100000000000001" customHeight="1" thickBot="1">
      <c r="B22" s="709" t="s">
        <v>885</v>
      </c>
      <c r="C22" s="835">
        <v>352158</v>
      </c>
      <c r="D22" s="835">
        <v>0</v>
      </c>
      <c r="E22" s="836"/>
      <c r="F22" s="836"/>
      <c r="G22" s="835">
        <v>7194055</v>
      </c>
      <c r="H22" s="835">
        <v>547554</v>
      </c>
      <c r="I22" s="837"/>
      <c r="J22" s="837"/>
    </row>
    <row r="23" spans="1:12" s="713" customFormat="1" ht="42.75" customHeight="1">
      <c r="A23" s="710"/>
      <c r="B23" s="1168" t="s">
        <v>1061</v>
      </c>
      <c r="C23" s="1168"/>
      <c r="D23" s="1168"/>
      <c r="E23" s="1168"/>
      <c r="F23" s="1168"/>
      <c r="G23" s="1168"/>
      <c r="H23" s="1168"/>
      <c r="I23" s="1168"/>
      <c r="J23" s="1168"/>
      <c r="K23" s="711"/>
      <c r="L23" s="712"/>
    </row>
    <row r="24" spans="1:12" ht="15" customHeight="1">
      <c r="B24" s="714"/>
      <c r="C24" s="714"/>
      <c r="D24" s="714"/>
      <c r="E24" s="714"/>
      <c r="F24" s="714"/>
      <c r="G24" s="714"/>
      <c r="H24" s="714"/>
      <c r="I24" s="714"/>
      <c r="J24" s="714"/>
      <c r="K24" s="714"/>
    </row>
    <row r="25" spans="1:12" s="688" customFormat="1" ht="31.5" customHeight="1">
      <c r="B25" s="698" t="s">
        <v>886</v>
      </c>
      <c r="C25" s="1170" t="str">
        <f>+C8</f>
        <v>Junho 2020 (1)</v>
      </c>
      <c r="D25" s="1170"/>
      <c r="E25" s="1170"/>
      <c r="F25" s="1170"/>
      <c r="G25" s="691"/>
      <c r="H25" s="692"/>
      <c r="I25" s="692"/>
      <c r="J25" s="645"/>
    </row>
    <row r="26" spans="1:12" s="688" customFormat="1" ht="61.5" customHeight="1">
      <c r="B26" s="715"/>
      <c r="C26" s="1171" t="s">
        <v>887</v>
      </c>
      <c r="D26" s="1171"/>
      <c r="E26" s="1171" t="s">
        <v>888</v>
      </c>
      <c r="F26" s="1171"/>
      <c r="G26" s="691"/>
      <c r="H26" s="692"/>
      <c r="I26" s="692"/>
      <c r="J26" s="645"/>
    </row>
    <row r="27" spans="1:12" ht="54.75" customHeight="1">
      <c r="B27" s="716"/>
      <c r="C27" s="717"/>
      <c r="D27" s="718" t="s">
        <v>902</v>
      </c>
      <c r="E27" s="717"/>
      <c r="F27" s="718" t="s">
        <v>901</v>
      </c>
      <c r="G27" s="375"/>
      <c r="H27" s="697"/>
      <c r="I27" s="697"/>
      <c r="J27" s="697"/>
    </row>
    <row r="28" spans="1:12" s="688" customFormat="1" ht="20.100000000000001" customHeight="1">
      <c r="B28" s="703" t="s">
        <v>889</v>
      </c>
      <c r="C28" s="838">
        <v>0</v>
      </c>
      <c r="D28" s="838">
        <v>0</v>
      </c>
      <c r="E28" s="838">
        <v>20281</v>
      </c>
      <c r="F28" s="838">
        <v>20281</v>
      </c>
      <c r="G28" s="692"/>
      <c r="H28" s="692"/>
      <c r="I28" s="645"/>
      <c r="J28" s="646"/>
    </row>
    <row r="29" spans="1:12" s="688" customFormat="1" ht="20.100000000000001" customHeight="1">
      <c r="B29" s="719" t="s">
        <v>890</v>
      </c>
      <c r="C29" s="831">
        <v>0</v>
      </c>
      <c r="D29" s="831">
        <v>0</v>
      </c>
      <c r="E29" s="831">
        <v>0</v>
      </c>
      <c r="F29" s="831">
        <v>0</v>
      </c>
      <c r="G29" s="692"/>
      <c r="H29" s="692"/>
      <c r="I29" s="645"/>
      <c r="J29" s="646"/>
    </row>
    <row r="30" spans="1:12" s="688" customFormat="1" ht="20.100000000000001" customHeight="1">
      <c r="B30" s="719" t="s">
        <v>631</v>
      </c>
      <c r="C30" s="839">
        <v>0</v>
      </c>
      <c r="D30" s="839">
        <v>0</v>
      </c>
      <c r="E30" s="839">
        <v>0</v>
      </c>
      <c r="F30" s="839">
        <v>0</v>
      </c>
      <c r="G30" s="692"/>
      <c r="H30" s="692"/>
      <c r="I30" s="645"/>
      <c r="J30" s="646"/>
    </row>
    <row r="31" spans="1:12" s="688" customFormat="1" ht="20.100000000000001" customHeight="1">
      <c r="B31" s="719" t="s">
        <v>236</v>
      </c>
      <c r="C31" s="839">
        <v>0</v>
      </c>
      <c r="D31" s="839">
        <v>0</v>
      </c>
      <c r="E31" s="839">
        <v>20281</v>
      </c>
      <c r="F31" s="839">
        <v>20281</v>
      </c>
      <c r="G31" s="692"/>
      <c r="H31" s="692"/>
      <c r="I31" s="645"/>
      <c r="J31" s="646"/>
    </row>
    <row r="32" spans="1:12" s="688" customFormat="1" ht="20.100000000000001" customHeight="1">
      <c r="B32" s="707" t="s">
        <v>878</v>
      </c>
      <c r="C32" s="839">
        <v>0</v>
      </c>
      <c r="D32" s="839">
        <v>0</v>
      </c>
      <c r="E32" s="839">
        <v>0</v>
      </c>
      <c r="F32" s="839">
        <v>0</v>
      </c>
      <c r="G32" s="692"/>
      <c r="H32" s="692"/>
      <c r="I32" s="645"/>
      <c r="J32" s="646"/>
    </row>
    <row r="33" spans="1:10" s="688" customFormat="1" ht="20.100000000000001" customHeight="1">
      <c r="B33" s="707" t="s">
        <v>879</v>
      </c>
      <c r="C33" s="839">
        <v>0</v>
      </c>
      <c r="D33" s="839">
        <v>0</v>
      </c>
      <c r="E33" s="839">
        <v>0</v>
      </c>
      <c r="F33" s="839">
        <v>0</v>
      </c>
      <c r="G33" s="692"/>
      <c r="H33" s="692"/>
      <c r="I33" s="645"/>
      <c r="J33" s="646"/>
    </row>
    <row r="34" spans="1:10" s="688" customFormat="1" ht="20.100000000000001" customHeight="1">
      <c r="B34" s="707" t="s">
        <v>880</v>
      </c>
      <c r="C34" s="839">
        <v>0</v>
      </c>
      <c r="D34" s="839">
        <v>0</v>
      </c>
      <c r="E34" s="839">
        <v>20281</v>
      </c>
      <c r="F34" s="839">
        <v>20281</v>
      </c>
      <c r="G34" s="692"/>
      <c r="H34" s="692"/>
      <c r="I34" s="645"/>
      <c r="J34" s="646"/>
    </row>
    <row r="35" spans="1:10" s="688" customFormat="1" ht="20.100000000000001" customHeight="1">
      <c r="B35" s="707" t="s">
        <v>881</v>
      </c>
      <c r="C35" s="839">
        <v>0</v>
      </c>
      <c r="D35" s="839">
        <v>0</v>
      </c>
      <c r="E35" s="839">
        <v>0</v>
      </c>
      <c r="F35" s="839">
        <v>0</v>
      </c>
      <c r="G35" s="692"/>
      <c r="H35" s="692"/>
      <c r="I35" s="645"/>
      <c r="J35" s="646"/>
    </row>
    <row r="36" spans="1:10" s="688" customFormat="1" ht="20.100000000000001" customHeight="1">
      <c r="B36" s="707" t="s">
        <v>882</v>
      </c>
      <c r="C36" s="839">
        <v>0</v>
      </c>
      <c r="D36" s="839">
        <v>0</v>
      </c>
      <c r="E36" s="839">
        <v>0</v>
      </c>
      <c r="F36" s="839">
        <v>0</v>
      </c>
      <c r="G36" s="692"/>
      <c r="H36" s="692"/>
      <c r="I36" s="645"/>
      <c r="J36" s="646"/>
    </row>
    <row r="37" spans="1:10" s="688" customFormat="1" ht="20.100000000000001" customHeight="1">
      <c r="B37" s="720" t="s">
        <v>891</v>
      </c>
      <c r="C37" s="839">
        <v>0</v>
      </c>
      <c r="D37" s="839">
        <v>0</v>
      </c>
      <c r="E37" s="839">
        <v>0</v>
      </c>
      <c r="F37" s="839">
        <v>0</v>
      </c>
      <c r="G37" s="692"/>
      <c r="H37" s="692"/>
      <c r="I37" s="645"/>
      <c r="J37" s="646"/>
    </row>
    <row r="38" spans="1:10" s="688" customFormat="1" ht="20.100000000000001" customHeight="1">
      <c r="B38" s="721" t="s">
        <v>892</v>
      </c>
      <c r="C38" s="839">
        <v>0</v>
      </c>
      <c r="D38" s="839">
        <v>0</v>
      </c>
      <c r="E38" s="839">
        <v>0</v>
      </c>
      <c r="F38" s="839">
        <v>0</v>
      </c>
      <c r="G38" s="692"/>
      <c r="H38" s="692"/>
      <c r="I38" s="645"/>
      <c r="J38" s="646"/>
    </row>
    <row r="39" spans="1:10" s="688" customFormat="1" ht="35.1" customHeight="1">
      <c r="B39" s="722" t="s">
        <v>893</v>
      </c>
      <c r="C39" s="839">
        <v>0</v>
      </c>
      <c r="D39" s="839">
        <v>0</v>
      </c>
      <c r="E39" s="839">
        <v>0</v>
      </c>
      <c r="F39" s="839">
        <v>0</v>
      </c>
      <c r="G39" s="692"/>
      <c r="H39" s="692"/>
      <c r="I39" s="645"/>
      <c r="J39" s="646"/>
    </row>
    <row r="40" spans="1:10" s="688" customFormat="1" ht="35.1" customHeight="1">
      <c r="B40" s="722" t="s">
        <v>894</v>
      </c>
      <c r="C40" s="840"/>
      <c r="D40" s="841"/>
      <c r="E40" s="839">
        <v>4069625</v>
      </c>
      <c r="F40" s="839">
        <v>4069625</v>
      </c>
      <c r="G40" s="692"/>
      <c r="H40" s="692"/>
      <c r="I40" s="645"/>
      <c r="J40" s="646"/>
    </row>
    <row r="41" spans="1:10" s="688" customFormat="1" ht="35.1" customHeight="1" thickBot="1">
      <c r="B41" s="723" t="s">
        <v>895</v>
      </c>
      <c r="C41" s="842">
        <f>+C11</f>
        <v>10224478</v>
      </c>
      <c r="D41" s="842">
        <f>+D11</f>
        <v>1192379</v>
      </c>
      <c r="E41" s="843"/>
      <c r="F41" s="844"/>
      <c r="G41" s="692"/>
      <c r="H41" s="692"/>
      <c r="I41" s="645"/>
      <c r="J41" s="646"/>
    </row>
    <row r="42" spans="1:10" s="688" customFormat="1" ht="39.75" customHeight="1">
      <c r="A42" s="710"/>
      <c r="B42" s="1168" t="s">
        <v>1061</v>
      </c>
      <c r="C42" s="1169"/>
      <c r="D42" s="1169"/>
      <c r="E42" s="1169"/>
      <c r="F42" s="1169"/>
      <c r="G42" s="724"/>
      <c r="H42" s="724"/>
      <c r="I42" s="724"/>
      <c r="J42" s="724"/>
    </row>
    <row r="43" spans="1:10" ht="41.25" customHeight="1">
      <c r="B43" s="375"/>
      <c r="C43" s="375"/>
      <c r="D43" s="375"/>
      <c r="E43" s="375"/>
      <c r="F43" s="375"/>
      <c r="G43" s="375"/>
      <c r="H43" s="697"/>
      <c r="I43" s="697"/>
      <c r="J43" s="697"/>
    </row>
    <row r="44" spans="1:10" s="688" customFormat="1" ht="25.5" customHeight="1">
      <c r="B44" s="725" t="s">
        <v>896</v>
      </c>
      <c r="C44" s="1170" t="str">
        <f>+C25</f>
        <v>Junho 2020 (1)</v>
      </c>
      <c r="D44" s="1170"/>
      <c r="E44" s="1170"/>
      <c r="F44" s="1170"/>
      <c r="G44" s="691"/>
      <c r="H44" s="692"/>
      <c r="I44" s="692"/>
      <c r="J44" s="645"/>
    </row>
    <row r="45" spans="1:10" ht="58.5" customHeight="1">
      <c r="B45" s="726"/>
      <c r="C45" s="1172" t="s">
        <v>897</v>
      </c>
      <c r="D45" s="1172"/>
      <c r="E45" s="1172" t="s">
        <v>898</v>
      </c>
      <c r="F45" s="1172"/>
      <c r="G45" s="375"/>
      <c r="H45" s="697"/>
      <c r="I45" s="697"/>
      <c r="J45" s="697"/>
    </row>
    <row r="46" spans="1:10" s="688" customFormat="1" ht="24.95" customHeight="1" thickBot="1">
      <c r="B46" s="727" t="s">
        <v>632</v>
      </c>
      <c r="C46" s="845"/>
      <c r="D46" s="845">
        <v>6636225</v>
      </c>
      <c r="E46" s="845"/>
      <c r="F46" s="845">
        <v>9945025</v>
      </c>
      <c r="G46" s="692"/>
      <c r="H46" s="692"/>
      <c r="I46" s="692"/>
      <c r="J46" s="692"/>
    </row>
    <row r="47" spans="1:10" s="688" customFormat="1" ht="26.25" customHeight="1">
      <c r="B47" s="1168" t="s">
        <v>1062</v>
      </c>
      <c r="C47" s="1169"/>
      <c r="D47" s="1169"/>
      <c r="E47" s="1169"/>
      <c r="F47" s="1169"/>
      <c r="G47" s="728"/>
      <c r="H47" s="729"/>
      <c r="I47" s="728"/>
      <c r="J47" s="728"/>
    </row>
    <row r="48" spans="1:10" s="688" customFormat="1" ht="15" customHeight="1">
      <c r="B48" s="691"/>
      <c r="C48" s="692"/>
      <c r="D48" s="692"/>
      <c r="E48" s="691"/>
      <c r="F48" s="691"/>
      <c r="G48" s="728"/>
      <c r="H48" s="728"/>
      <c r="I48" s="728"/>
      <c r="J48" s="728"/>
    </row>
    <row r="49" spans="2:12" s="688" customFormat="1" ht="15" customHeight="1">
      <c r="B49" s="691"/>
      <c r="C49" s="691"/>
      <c r="D49" s="691"/>
      <c r="E49" s="691"/>
      <c r="F49" s="691"/>
      <c r="G49" s="728"/>
      <c r="H49" s="728"/>
      <c r="I49" s="728"/>
      <c r="J49" s="728"/>
    </row>
    <row r="50" spans="2:12" s="688" customFormat="1" ht="15" customHeight="1">
      <c r="B50" s="691"/>
      <c r="C50" s="691"/>
      <c r="D50" s="691"/>
      <c r="E50" s="691"/>
      <c r="F50" s="691"/>
      <c r="G50" s="728"/>
      <c r="H50" s="728"/>
      <c r="I50" s="728"/>
      <c r="J50" s="728"/>
    </row>
    <row r="51" spans="2:12" s="688" customFormat="1" ht="15" customHeight="1">
      <c r="B51" s="691"/>
      <c r="C51" s="691"/>
      <c r="D51" s="691"/>
      <c r="E51" s="691"/>
      <c r="F51" s="691"/>
      <c r="G51" s="730"/>
      <c r="H51" s="730"/>
      <c r="I51" s="728"/>
      <c r="J51" s="728"/>
    </row>
    <row r="52" spans="2:12" s="688" customFormat="1" ht="15" customHeight="1">
      <c r="B52" s="691"/>
      <c r="C52" s="691"/>
      <c r="D52" s="691"/>
      <c r="E52" s="691"/>
      <c r="F52" s="691"/>
      <c r="G52" s="731"/>
      <c r="H52" s="731"/>
      <c r="J52" s="728"/>
    </row>
    <row r="53" spans="2:12" s="688" customFormat="1" ht="15" customHeight="1">
      <c r="B53" s="691"/>
      <c r="C53" s="691"/>
      <c r="D53" s="691"/>
      <c r="E53" s="691"/>
      <c r="F53" s="691"/>
      <c r="G53" s="647"/>
      <c r="H53" s="648"/>
      <c r="I53" s="692"/>
      <c r="J53" s="692"/>
    </row>
    <row r="54" spans="2:12" s="688" customFormat="1" ht="15" customHeight="1">
      <c r="B54" s="691"/>
      <c r="C54" s="692"/>
      <c r="D54" s="692"/>
      <c r="E54" s="691"/>
      <c r="F54" s="691"/>
      <c r="G54" s="645"/>
      <c r="H54" s="646"/>
      <c r="I54" s="692"/>
      <c r="J54" s="692"/>
    </row>
    <row r="55" spans="2:12" s="688" customFormat="1" ht="15" customHeight="1">
      <c r="B55" s="732"/>
      <c r="C55" s="733"/>
      <c r="D55" s="733"/>
      <c r="E55" s="732"/>
      <c r="F55" s="732"/>
      <c r="G55" s="730"/>
      <c r="H55" s="730"/>
      <c r="I55" s="733"/>
      <c r="J55" s="733"/>
    </row>
    <row r="56" spans="2:12" s="688" customFormat="1" ht="15" customHeight="1">
      <c r="B56" s="732"/>
      <c r="C56" s="733"/>
      <c r="D56" s="733"/>
      <c r="E56" s="732"/>
      <c r="F56" s="732"/>
      <c r="G56" s="649"/>
      <c r="J56" s="733"/>
      <c r="K56" s="648"/>
      <c r="L56" s="648"/>
    </row>
    <row r="57" spans="2:12" s="688" customFormat="1" ht="15" customHeight="1">
      <c r="B57" s="732"/>
      <c r="C57" s="732"/>
      <c r="D57" s="732"/>
      <c r="E57" s="732"/>
      <c r="F57" s="732"/>
      <c r="G57" s="650"/>
      <c r="H57" s="651"/>
      <c r="I57" s="733"/>
      <c r="J57" s="733"/>
    </row>
    <row r="58" spans="2:12" ht="15" customHeight="1">
      <c r="B58" s="734"/>
      <c r="C58" s="734"/>
      <c r="D58" s="734"/>
      <c r="E58" s="734"/>
      <c r="F58" s="734"/>
      <c r="G58" s="376"/>
      <c r="H58" s="377"/>
      <c r="I58" s="735"/>
      <c r="J58" s="735"/>
    </row>
    <row r="59" spans="2:12" ht="15" customHeight="1">
      <c r="B59" s="734"/>
      <c r="C59" s="734"/>
      <c r="D59" s="734"/>
      <c r="E59" s="734"/>
      <c r="F59" s="734"/>
      <c r="H59" s="377"/>
      <c r="J59" s="735"/>
    </row>
    <row r="60" spans="2:12" ht="15" customHeight="1">
      <c r="B60" s="737"/>
      <c r="C60" s="734"/>
      <c r="D60" s="734"/>
      <c r="E60" s="734"/>
      <c r="F60" s="734"/>
      <c r="G60" s="376"/>
      <c r="H60" s="377"/>
      <c r="I60" s="735"/>
      <c r="J60" s="735"/>
    </row>
    <row r="61" spans="2:12" ht="15" customHeight="1">
      <c r="B61" s="734"/>
      <c r="C61" s="734"/>
      <c r="D61" s="734"/>
      <c r="E61" s="734"/>
      <c r="F61" s="734"/>
      <c r="G61" s="376"/>
      <c r="H61" s="377"/>
      <c r="I61" s="735"/>
      <c r="J61" s="735"/>
    </row>
    <row r="62" spans="2:12" ht="15" customHeight="1">
      <c r="B62" s="734"/>
      <c r="C62" s="734"/>
      <c r="D62" s="734"/>
      <c r="E62" s="734"/>
      <c r="F62" s="734"/>
      <c r="G62" s="376"/>
      <c r="H62" s="377"/>
      <c r="I62" s="735"/>
      <c r="J62" s="735"/>
    </row>
    <row r="63" spans="2:12" ht="15" customHeight="1">
      <c r="B63" s="734"/>
      <c r="C63" s="734"/>
      <c r="D63" s="734"/>
      <c r="E63" s="734"/>
      <c r="F63" s="734"/>
      <c r="G63" s="376"/>
      <c r="H63" s="377"/>
      <c r="I63" s="735"/>
      <c r="J63" s="735"/>
    </row>
    <row r="64" spans="2:12" ht="15" customHeight="1">
      <c r="B64" s="734"/>
      <c r="C64" s="734"/>
      <c r="D64" s="734"/>
      <c r="E64" s="734"/>
      <c r="F64" s="734"/>
      <c r="G64" s="376"/>
      <c r="H64" s="377"/>
      <c r="I64" s="735"/>
      <c r="J64" s="735"/>
    </row>
    <row r="72" spans="1:8" s="736" customFormat="1" ht="15" customHeight="1">
      <c r="A72" s="694"/>
      <c r="B72" s="738"/>
      <c r="C72" s="694"/>
      <c r="D72" s="694"/>
      <c r="E72" s="694"/>
      <c r="F72" s="694"/>
      <c r="G72" s="378"/>
      <c r="H72" s="738"/>
    </row>
    <row r="73" spans="1:8" s="736" customFormat="1" ht="15" customHeight="1">
      <c r="A73" s="694"/>
      <c r="B73" s="739"/>
      <c r="C73" s="694"/>
      <c r="D73" s="694"/>
      <c r="E73" s="694"/>
      <c r="F73" s="694"/>
      <c r="G73" s="378"/>
      <c r="H73" s="739"/>
    </row>
  </sheetData>
  <mergeCells count="14">
    <mergeCell ref="C8:J8"/>
    <mergeCell ref="C9:D9"/>
    <mergeCell ref="E9:F9"/>
    <mergeCell ref="G9:H9"/>
    <mergeCell ref="I9:J9"/>
    <mergeCell ref="B47:F47"/>
    <mergeCell ref="B23:J23"/>
    <mergeCell ref="B42:F42"/>
    <mergeCell ref="C25:F25"/>
    <mergeCell ref="C26:D26"/>
    <mergeCell ref="E26:F26"/>
    <mergeCell ref="C44:F44"/>
    <mergeCell ref="C45:D45"/>
    <mergeCell ref="E45:F45"/>
  </mergeCells>
  <hyperlinks>
    <hyperlink ref="J6" location="Índice!A1" display="Back to the Index" xr:uid="{0C960DBC-F639-434C-83B0-7B8FF7E01211}"/>
  </hyperlinks>
  <printOptions horizontalCentered="1"/>
  <pageMargins left="0.51181102362204722" right="0.51181102362204722" top="0.98425196850393704" bottom="0.78740157480314965" header="0.39370078740157483" footer="0.39370078740157483"/>
  <pageSetup paperSize="9" scale="57"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D1005D"/>
  </sheetPr>
  <dimension ref="B1:J54"/>
  <sheetViews>
    <sheetView showGridLines="0" zoomScaleNormal="100" workbookViewId="0">
      <selection activeCell="B4" sqref="B4:C4"/>
    </sheetView>
  </sheetViews>
  <sheetFormatPr defaultRowHeight="11.25"/>
  <cols>
    <col min="1" max="1" width="12.7109375" style="19" customWidth="1"/>
    <col min="2" max="2" width="4.7109375" style="19" customWidth="1"/>
    <col min="3" max="3" width="95.7109375" style="19" customWidth="1"/>
    <col min="4" max="8" width="12.7109375" style="19" customWidth="1"/>
    <col min="9" max="9" width="8" style="19" customWidth="1"/>
    <col min="10" max="10" width="17.85546875" style="19" customWidth="1"/>
    <col min="11" max="16384" width="9.140625" style="19"/>
  </cols>
  <sheetData>
    <row r="1" spans="2:10" ht="15" customHeight="1"/>
    <row r="2" spans="2:10" ht="35.25" customHeight="1">
      <c r="B2" s="1176" t="s">
        <v>1069</v>
      </c>
      <c r="C2" s="1176"/>
      <c r="D2" s="1176"/>
      <c r="E2" s="1176"/>
      <c r="F2" s="1176"/>
      <c r="G2" s="1176"/>
      <c r="H2" s="1176"/>
    </row>
    <row r="3" spans="2:10" ht="15" customHeight="1"/>
    <row r="4" spans="2:10" ht="15" customHeight="1">
      <c r="B4" s="1175" t="s">
        <v>233</v>
      </c>
      <c r="C4" s="1175"/>
      <c r="D4" s="317"/>
      <c r="E4" s="775"/>
      <c r="F4" s="317"/>
      <c r="G4" s="294"/>
      <c r="H4" s="34"/>
      <c r="I4" s="29"/>
    </row>
    <row r="5" spans="2:10" ht="15" customHeight="1">
      <c r="B5" s="477" t="s">
        <v>0</v>
      </c>
      <c r="C5" s="470"/>
      <c r="D5" s="470"/>
      <c r="E5" s="775"/>
      <c r="F5" s="470"/>
      <c r="G5" s="470"/>
      <c r="H5" s="318"/>
      <c r="I5" s="29"/>
    </row>
    <row r="6" spans="2:10" ht="15" customHeight="1">
      <c r="B6" s="21"/>
      <c r="C6" s="21"/>
      <c r="D6" s="21"/>
      <c r="E6" s="21"/>
      <c r="F6" s="21"/>
      <c r="H6" s="293"/>
    </row>
    <row r="7" spans="2:10" s="22" customFormat="1" ht="20.100000000000001" customHeight="1">
      <c r="B7" s="194"/>
      <c r="C7" s="195"/>
      <c r="D7" s="858" t="s">
        <v>1065</v>
      </c>
      <c r="E7" s="332" t="s">
        <v>1068</v>
      </c>
      <c r="F7" s="332" t="s">
        <v>864</v>
      </c>
      <c r="G7" s="332" t="s">
        <v>866</v>
      </c>
      <c r="H7" s="332" t="s">
        <v>865</v>
      </c>
      <c r="I7"/>
      <c r="J7" s="740" t="s">
        <v>575</v>
      </c>
    </row>
    <row r="8" spans="2:10" s="23" customFormat="1" ht="20.100000000000001" customHeight="1">
      <c r="B8" s="334" t="s">
        <v>159</v>
      </c>
      <c r="C8" s="316"/>
      <c r="D8" s="859"/>
      <c r="E8" s="316"/>
      <c r="F8" s="316"/>
      <c r="G8" s="334"/>
      <c r="H8" s="334"/>
      <c r="I8"/>
    </row>
    <row r="9" spans="2:10" s="23" customFormat="1" ht="20.100000000000001" customHeight="1">
      <c r="B9" s="265">
        <v>1</v>
      </c>
      <c r="C9" s="266" t="s">
        <v>160</v>
      </c>
      <c r="D9" s="860">
        <v>5604550.1607352933</v>
      </c>
      <c r="E9" s="861">
        <v>5415019.0427983068</v>
      </c>
      <c r="F9" s="861">
        <v>5428512.8680346506</v>
      </c>
      <c r="G9" s="52">
        <v>5453139.8151593274</v>
      </c>
      <c r="H9" s="52">
        <v>5442596.8517651828</v>
      </c>
      <c r="I9" s="296"/>
    </row>
    <row r="10" spans="2:10" s="23" customFormat="1" ht="24.95" customHeight="1">
      <c r="B10" s="265">
        <v>2</v>
      </c>
      <c r="C10" s="266" t="s">
        <v>161</v>
      </c>
      <c r="D10" s="860">
        <v>5547733.7988141412</v>
      </c>
      <c r="E10" s="861">
        <v>5401299.2057433156</v>
      </c>
      <c r="F10" s="861">
        <v>5405558.2430556938</v>
      </c>
      <c r="G10" s="52">
        <v>5435299.8763839444</v>
      </c>
      <c r="H10" s="52">
        <v>5423337.0452121226</v>
      </c>
      <c r="I10" s="30"/>
    </row>
    <row r="11" spans="2:10" s="23" customFormat="1" ht="20.100000000000001" customHeight="1">
      <c r="B11" s="265">
        <v>3</v>
      </c>
      <c r="C11" s="266" t="s">
        <v>162</v>
      </c>
      <c r="D11" s="860">
        <v>6137886.0691558598</v>
      </c>
      <c r="E11" s="861">
        <v>5941612.2180192759</v>
      </c>
      <c r="F11" s="861">
        <v>5932462.2054653494</v>
      </c>
      <c r="G11" s="52">
        <v>5958132.215935857</v>
      </c>
      <c r="H11" s="52">
        <v>5944502.2751114536</v>
      </c>
    </row>
    <row r="12" spans="2:10" s="23" customFormat="1" ht="20.100000000000001" customHeight="1">
      <c r="B12" s="265">
        <v>4</v>
      </c>
      <c r="C12" s="266" t="s">
        <v>163</v>
      </c>
      <c r="D12" s="860">
        <v>6081069.7072347077</v>
      </c>
      <c r="E12" s="861">
        <v>5927538.9527031127</v>
      </c>
      <c r="F12" s="861">
        <v>5909198.742875142</v>
      </c>
      <c r="G12" s="52">
        <v>5940013.0894556381</v>
      </c>
      <c r="H12" s="52">
        <v>5924952.9459549347</v>
      </c>
      <c r="I12" s="30"/>
    </row>
    <row r="13" spans="2:10" s="23" customFormat="1" ht="20.100000000000001" customHeight="1">
      <c r="B13" s="265">
        <v>5</v>
      </c>
      <c r="C13" s="266" t="s">
        <v>5</v>
      </c>
      <c r="D13" s="860">
        <v>7172128.0657244651</v>
      </c>
      <c r="E13" s="861">
        <v>6977630.9336738419</v>
      </c>
      <c r="F13" s="861">
        <v>6960105.2057184828</v>
      </c>
      <c r="G13" s="52">
        <v>7007898.1814134177</v>
      </c>
      <c r="H13" s="52">
        <v>6558090.3003597381</v>
      </c>
    </row>
    <row r="14" spans="2:10" s="23" customFormat="1" ht="20.100000000000001" customHeight="1">
      <c r="B14" s="265">
        <v>6</v>
      </c>
      <c r="C14" s="266" t="s">
        <v>164</v>
      </c>
      <c r="D14" s="860">
        <v>7115311.703803313</v>
      </c>
      <c r="E14" s="861">
        <v>6964960.4764285758</v>
      </c>
      <c r="F14" s="861">
        <v>6938635.4882647563</v>
      </c>
      <c r="G14" s="52">
        <v>6991514.3566030599</v>
      </c>
      <c r="H14" s="52">
        <v>6540430.9798303526</v>
      </c>
      <c r="I14" s="30"/>
    </row>
    <row r="15" spans="2:10" s="24" customFormat="1" ht="20.100000000000001" customHeight="1">
      <c r="B15" s="315" t="s">
        <v>165</v>
      </c>
      <c r="C15" s="315"/>
      <c r="D15" s="860"/>
      <c r="E15" s="861"/>
      <c r="F15" s="861"/>
      <c r="G15" s="315"/>
      <c r="H15" s="315"/>
    </row>
    <row r="16" spans="2:10" s="23" customFormat="1" ht="20.100000000000001" customHeight="1">
      <c r="B16" s="265">
        <v>7</v>
      </c>
      <c r="C16" s="266" t="s">
        <v>166</v>
      </c>
      <c r="D16" s="860">
        <v>46218106.745614626</v>
      </c>
      <c r="E16" s="861">
        <v>45547033.359407999</v>
      </c>
      <c r="F16" s="861">
        <v>45001614.449871927</v>
      </c>
      <c r="G16" s="52">
        <v>44907714.774173684</v>
      </c>
      <c r="H16" s="52">
        <v>44676263.782000259</v>
      </c>
    </row>
    <row r="17" spans="2:9" s="23" customFormat="1" ht="20.100000000000001" customHeight="1">
      <c r="B17" s="265">
        <v>8</v>
      </c>
      <c r="C17" s="266" t="s">
        <v>167</v>
      </c>
      <c r="D17" s="860">
        <v>46196675.740152068</v>
      </c>
      <c r="E17" s="861">
        <v>45487553.432383388</v>
      </c>
      <c r="F17" s="861">
        <v>44932277.209886692</v>
      </c>
      <c r="G17" s="52">
        <v>44847185.194312289</v>
      </c>
      <c r="H17" s="52">
        <v>44616465.539428256</v>
      </c>
      <c r="I17" s="30"/>
    </row>
    <row r="18" spans="2:9" s="23" customFormat="1" ht="20.100000000000001" customHeight="1">
      <c r="B18" s="315" t="s">
        <v>168</v>
      </c>
      <c r="C18" s="315"/>
      <c r="D18" s="862"/>
      <c r="E18" s="315"/>
      <c r="F18" s="315"/>
      <c r="G18" s="315"/>
      <c r="H18" s="315"/>
    </row>
    <row r="19" spans="2:9" s="23" customFormat="1" ht="20.100000000000001" customHeight="1">
      <c r="B19" s="265">
        <v>9</v>
      </c>
      <c r="C19" s="266" t="s">
        <v>169</v>
      </c>
      <c r="D19" s="863">
        <v>0.121263084002615</v>
      </c>
      <c r="E19" s="864">
        <v>0.11888851245412241</v>
      </c>
      <c r="F19" s="864">
        <v>0.12062929151312037</v>
      </c>
      <c r="G19" s="335">
        <v>0.12142991115404997</v>
      </c>
      <c r="H19" s="335">
        <v>0.12182300826055122</v>
      </c>
    </row>
    <row r="20" spans="2:9" s="23" customFormat="1" ht="24.95" customHeight="1">
      <c r="B20" s="265">
        <v>10</v>
      </c>
      <c r="C20" s="266" t="s">
        <v>170</v>
      </c>
      <c r="D20" s="863">
        <v>0.12008945903422009</v>
      </c>
      <c r="E20" s="864">
        <v>0.11874235473605481</v>
      </c>
      <c r="F20" s="864">
        <v>0.12030456898067654</v>
      </c>
      <c r="G20" s="335">
        <v>0.12119600935563894</v>
      </c>
      <c r="H20" s="335">
        <v>0.12155460948423708</v>
      </c>
    </row>
    <row r="21" spans="2:9" s="23" customFormat="1" ht="20.100000000000001" customHeight="1">
      <c r="B21" s="265">
        <v>11</v>
      </c>
      <c r="C21" s="266" t="s">
        <v>171</v>
      </c>
      <c r="D21" s="863">
        <v>0.13280262869569509</v>
      </c>
      <c r="E21" s="864">
        <v>0.13045003768158706</v>
      </c>
      <c r="F21" s="864">
        <v>0.13182776391441736</v>
      </c>
      <c r="G21" s="257">
        <v>0.13267502579228022</v>
      </c>
      <c r="H21" s="257">
        <v>0.1330572830377649</v>
      </c>
    </row>
    <row r="22" spans="2:9" s="23" customFormat="1" ht="24.95" customHeight="1">
      <c r="B22" s="265">
        <v>12</v>
      </c>
      <c r="C22" s="266" t="s">
        <v>172</v>
      </c>
      <c r="D22" s="863">
        <v>0.13163435701390341</v>
      </c>
      <c r="E22" s="864">
        <v>0.1303112281366004</v>
      </c>
      <c r="F22" s="864">
        <v>0.13151344890160405</v>
      </c>
      <c r="G22" s="335">
        <v>0.1324500760464444</v>
      </c>
      <c r="H22" s="335">
        <v>0.1327974521137037</v>
      </c>
    </row>
    <row r="23" spans="2:9" s="23" customFormat="1" ht="20.100000000000001" customHeight="1">
      <c r="B23" s="265">
        <v>13</v>
      </c>
      <c r="C23" s="266" t="s">
        <v>173</v>
      </c>
      <c r="D23" s="863">
        <v>0.15518004891892262</v>
      </c>
      <c r="E23" s="864">
        <v>0.15319616710519682</v>
      </c>
      <c r="F23" s="864">
        <v>0.15466345576271412</v>
      </c>
      <c r="G23" s="257">
        <v>0.15605109760436178</v>
      </c>
      <c r="H23" s="257">
        <v>0.14679137746075233</v>
      </c>
    </row>
    <row r="24" spans="2:9" s="23" customFormat="1" ht="24.95" customHeight="1">
      <c r="B24" s="265">
        <v>14</v>
      </c>
      <c r="C24" s="266" t="s">
        <v>174</v>
      </c>
      <c r="D24" s="863">
        <v>0.15402215830042951</v>
      </c>
      <c r="E24" s="864">
        <v>0.15311793998289866</v>
      </c>
      <c r="F24" s="864">
        <v>0.15442430072825267</v>
      </c>
      <c r="G24" s="335">
        <v>0.15589639185403667</v>
      </c>
      <c r="H24" s="335">
        <v>0.1465923152081707</v>
      </c>
    </row>
    <row r="25" spans="2:9" s="23" customFormat="1" ht="20.100000000000001" customHeight="1">
      <c r="B25" s="315" t="s">
        <v>42</v>
      </c>
      <c r="C25" s="315"/>
      <c r="D25" s="862"/>
      <c r="E25" s="315"/>
      <c r="F25" s="315"/>
      <c r="G25" s="315"/>
      <c r="H25" s="315"/>
    </row>
    <row r="26" spans="2:9" s="23" customFormat="1" ht="20.100000000000001" customHeight="1">
      <c r="B26" s="265">
        <v>15</v>
      </c>
      <c r="C26" s="266" t="s">
        <v>175</v>
      </c>
      <c r="D26" s="846">
        <v>93544670.47281</v>
      </c>
      <c r="E26" s="52">
        <v>85510155.002960011</v>
      </c>
      <c r="F26" s="52">
        <v>86268721.927600011</v>
      </c>
      <c r="G26" s="52">
        <v>85691523.978200004</v>
      </c>
      <c r="H26" s="52">
        <v>84843493.55483</v>
      </c>
    </row>
    <row r="27" spans="2:9" s="23" customFormat="1" ht="20.100000000000001" customHeight="1">
      <c r="B27" s="265">
        <v>16</v>
      </c>
      <c r="C27" s="266" t="s">
        <v>43</v>
      </c>
      <c r="D27" s="865">
        <v>6.5600000000000006E-2</v>
      </c>
      <c r="E27" s="866">
        <v>6.9500000000000006E-2</v>
      </c>
      <c r="F27" s="866">
        <v>6.88E-2</v>
      </c>
      <c r="G27" s="866">
        <v>6.9500000000000006E-2</v>
      </c>
      <c r="H27" s="866">
        <v>7.0099999999999996E-2</v>
      </c>
    </row>
    <row r="28" spans="2:9" s="23" customFormat="1" ht="20.100000000000001" customHeight="1" thickBot="1">
      <c r="B28" s="267">
        <v>17</v>
      </c>
      <c r="C28" s="249" t="s">
        <v>176</v>
      </c>
      <c r="D28" s="867">
        <v>6.5046628410000001E-2</v>
      </c>
      <c r="E28" s="867">
        <v>6.9343846576650298E-2</v>
      </c>
      <c r="F28" s="867">
        <v>6.8500000000000005E-2</v>
      </c>
      <c r="G28" s="867">
        <v>6.9900000000000004E-2</v>
      </c>
      <c r="H28" s="867">
        <v>6.9900000000000004E-2</v>
      </c>
    </row>
    <row r="29" spans="2:9" s="23" customFormat="1" ht="12" thickTop="1">
      <c r="B29" s="25"/>
      <c r="C29" s="26"/>
      <c r="D29" s="26"/>
      <c r="E29" s="26"/>
      <c r="F29" s="26"/>
      <c r="G29" s="27"/>
      <c r="H29" s="27"/>
      <c r="I29" s="27"/>
    </row>
    <row r="30" spans="2:9" s="23" customFormat="1" ht="15" customHeight="1">
      <c r="B30" s="25"/>
      <c r="C30" s="26"/>
      <c r="D30" s="26"/>
      <c r="E30" s="26"/>
      <c r="F30" s="26"/>
      <c r="G30" s="27"/>
      <c r="H30"/>
      <c r="I30" s="27"/>
    </row>
    <row r="31" spans="2:9" ht="15" customHeight="1">
      <c r="B31" s="20"/>
      <c r="C31" s="20"/>
      <c r="D31" s="20"/>
      <c r="E31" s="20"/>
      <c r="F31" s="20"/>
      <c r="G31" s="20"/>
      <c r="H31"/>
      <c r="I31" s="20"/>
    </row>
    <row r="32" spans="2:9" ht="15" customHeight="1">
      <c r="B32" s="20"/>
      <c r="C32" s="20"/>
      <c r="D32" s="20"/>
      <c r="E32" s="20"/>
      <c r="F32" s="20"/>
      <c r="G32" s="20"/>
      <c r="H32" s="20"/>
      <c r="I32" s="20"/>
    </row>
    <row r="33" spans="2:9" ht="15" customHeight="1">
      <c r="B33" s="20"/>
      <c r="C33" s="20"/>
      <c r="D33" s="20"/>
      <c r="E33" s="20"/>
      <c r="F33" s="20"/>
      <c r="G33" s="20"/>
      <c r="H33" s="20"/>
      <c r="I33" s="20"/>
    </row>
    <row r="34" spans="2:9" ht="15" customHeight="1">
      <c r="B34" s="20"/>
      <c r="C34" s="20"/>
      <c r="D34" s="20"/>
      <c r="E34" s="20"/>
      <c r="F34" s="20"/>
      <c r="G34" s="20"/>
      <c r="H34" s="20"/>
      <c r="I34" s="20"/>
    </row>
    <row r="35" spans="2:9" ht="15" customHeight="1">
      <c r="B35" s="20"/>
      <c r="C35" s="20"/>
      <c r="D35" s="20"/>
      <c r="E35" s="20"/>
      <c r="F35" s="20"/>
      <c r="G35" s="20"/>
      <c r="H35" s="20"/>
      <c r="I35" s="20"/>
    </row>
    <row r="36" spans="2:9" ht="15" customHeight="1">
      <c r="B36" s="20"/>
      <c r="C36" s="20"/>
      <c r="D36" s="20"/>
      <c r="E36" s="20"/>
      <c r="F36" s="20"/>
      <c r="G36" s="20"/>
      <c r="H36" s="20"/>
      <c r="I36" s="20"/>
    </row>
    <row r="37" spans="2:9" ht="15" customHeight="1">
      <c r="B37" s="20"/>
      <c r="C37" s="20"/>
      <c r="D37" s="20"/>
      <c r="E37" s="20"/>
      <c r="F37" s="20"/>
      <c r="G37" s="20"/>
      <c r="H37" s="20"/>
      <c r="I37" s="20"/>
    </row>
    <row r="38" spans="2:9" ht="15" customHeight="1">
      <c r="B38" s="20"/>
      <c r="C38" s="20"/>
      <c r="D38" s="20"/>
      <c r="E38" s="20"/>
      <c r="F38" s="20"/>
      <c r="G38" s="20"/>
      <c r="H38" s="20"/>
      <c r="I38" s="20"/>
    </row>
    <row r="39" spans="2:9" ht="15" customHeight="1">
      <c r="B39" s="20"/>
      <c r="C39" s="20"/>
      <c r="D39" s="20"/>
      <c r="E39" s="20"/>
      <c r="F39" s="20"/>
      <c r="G39" s="20"/>
      <c r="H39" s="20"/>
      <c r="I39" s="20"/>
    </row>
    <row r="40" spans="2:9" ht="15" customHeight="1">
      <c r="B40" s="20"/>
      <c r="C40" s="20"/>
      <c r="D40" s="20"/>
      <c r="E40" s="20"/>
      <c r="F40" s="20"/>
      <c r="G40" s="20"/>
      <c r="H40" s="20"/>
      <c r="I40" s="20"/>
    </row>
    <row r="41" spans="2:9" ht="15" customHeight="1">
      <c r="B41" s="20"/>
      <c r="C41" s="20"/>
      <c r="D41" s="20"/>
      <c r="E41" s="20"/>
      <c r="F41" s="20"/>
      <c r="G41" s="20"/>
      <c r="H41" s="20"/>
      <c r="I41" s="20"/>
    </row>
    <row r="42" spans="2:9" ht="15" customHeight="1">
      <c r="B42" s="20"/>
      <c r="C42" s="20"/>
      <c r="D42" s="20"/>
      <c r="E42" s="20"/>
      <c r="F42" s="20"/>
      <c r="G42" s="20"/>
      <c r="H42" s="20"/>
      <c r="I42" s="20"/>
    </row>
    <row r="43" spans="2:9" ht="15" customHeight="1">
      <c r="B43" s="20"/>
      <c r="C43" s="20"/>
      <c r="D43" s="20"/>
      <c r="E43" s="20"/>
      <c r="F43" s="20"/>
      <c r="G43" s="20"/>
      <c r="H43" s="20"/>
      <c r="I43" s="20"/>
    </row>
    <row r="44" spans="2:9" ht="15" customHeight="1">
      <c r="B44" s="20"/>
      <c r="C44" s="20"/>
      <c r="D44" s="20"/>
      <c r="E44" s="20"/>
      <c r="F44" s="20"/>
      <c r="G44" s="20"/>
      <c r="H44" s="20"/>
      <c r="I44" s="20"/>
    </row>
    <row r="45" spans="2:9" ht="15" customHeight="1">
      <c r="B45" s="20"/>
      <c r="C45" s="20"/>
      <c r="D45" s="20"/>
      <c r="E45" s="20"/>
      <c r="F45" s="20"/>
      <c r="G45" s="20"/>
      <c r="H45" s="20"/>
      <c r="I45" s="20"/>
    </row>
    <row r="46" spans="2:9" ht="15" customHeight="1">
      <c r="B46" s="20"/>
      <c r="C46" s="20"/>
      <c r="D46" s="20"/>
      <c r="E46" s="20"/>
      <c r="F46" s="20"/>
      <c r="G46" s="20"/>
      <c r="H46" s="20"/>
      <c r="I46" s="20"/>
    </row>
    <row r="47" spans="2:9" ht="15" customHeight="1">
      <c r="B47" s="20"/>
      <c r="C47" s="20"/>
      <c r="D47" s="20"/>
      <c r="E47" s="20"/>
      <c r="F47" s="20"/>
      <c r="G47" s="20"/>
      <c r="H47" s="20"/>
      <c r="I47" s="20"/>
    </row>
    <row r="48" spans="2:9" ht="15" customHeight="1">
      <c r="B48" s="20"/>
      <c r="C48" s="20"/>
      <c r="D48" s="20"/>
      <c r="E48" s="20"/>
      <c r="F48" s="20"/>
      <c r="G48" s="20"/>
      <c r="H48" s="20"/>
      <c r="I48" s="20"/>
    </row>
    <row r="49" spans="2:9" ht="15" customHeight="1">
      <c r="B49" s="20"/>
      <c r="C49" s="20"/>
      <c r="D49" s="20"/>
      <c r="E49" s="20"/>
      <c r="F49" s="20"/>
      <c r="G49" s="20"/>
      <c r="H49" s="20"/>
      <c r="I49" s="20"/>
    </row>
    <row r="50" spans="2:9" ht="15" customHeight="1">
      <c r="B50" s="20"/>
      <c r="C50" s="20"/>
      <c r="D50" s="20"/>
      <c r="E50" s="20"/>
      <c r="F50" s="20"/>
      <c r="G50" s="20"/>
      <c r="H50" s="20"/>
      <c r="I50" s="20"/>
    </row>
    <row r="51" spans="2:9" ht="15" customHeight="1">
      <c r="B51" s="20"/>
      <c r="C51" s="20"/>
      <c r="D51" s="20"/>
      <c r="E51" s="20"/>
      <c r="F51" s="20"/>
      <c r="G51" s="20"/>
      <c r="H51" s="20"/>
      <c r="I51" s="20"/>
    </row>
    <row r="52" spans="2:9" ht="15" customHeight="1">
      <c r="B52" s="20"/>
      <c r="C52" s="20"/>
      <c r="D52" s="20"/>
      <c r="E52" s="20"/>
      <c r="F52" s="20"/>
      <c r="G52" s="20"/>
      <c r="H52" s="20"/>
      <c r="I52" s="20"/>
    </row>
    <row r="53" spans="2:9" ht="15" customHeight="1">
      <c r="B53" s="20"/>
      <c r="C53" s="20"/>
      <c r="D53" s="20"/>
      <c r="E53" s="20"/>
      <c r="F53" s="20"/>
      <c r="G53" s="20"/>
      <c r="H53" s="20"/>
      <c r="I53" s="20"/>
    </row>
    <row r="54" spans="2:9" ht="15" customHeight="1">
      <c r="B54" s="20"/>
      <c r="C54" s="20"/>
      <c r="D54" s="20"/>
      <c r="E54" s="20"/>
      <c r="F54" s="20"/>
      <c r="G54" s="20"/>
      <c r="H54" s="20"/>
      <c r="I54" s="20"/>
    </row>
  </sheetData>
  <mergeCells count="2">
    <mergeCell ref="B4:C4"/>
    <mergeCell ref="B2:H2"/>
  </mergeCells>
  <hyperlinks>
    <hyperlink ref="J7" location="Índice!A1" display="Back to the Index" xr:uid="{C1782699-1C28-4CB0-A8F2-CC5CBB052797}"/>
  </hyperlinks>
  <pageMargins left="0.7" right="0.7" top="0.75" bottom="0.75" header="0.3" footer="0.3"/>
  <pageSetup paperSize="9" orientation="portrait" r:id="rId1"/>
  <ignoredErrors>
    <ignoredError sqref="D7:E7" twoDigitTextYear="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D1005D"/>
  </sheetPr>
  <dimension ref="B1:G128"/>
  <sheetViews>
    <sheetView showZeros="0" zoomScaleNormal="100" workbookViewId="0">
      <selection activeCell="G6" sqref="G6"/>
    </sheetView>
  </sheetViews>
  <sheetFormatPr defaultRowHeight="11.25"/>
  <cols>
    <col min="1" max="1" width="12.7109375" style="19" customWidth="1"/>
    <col min="2" max="2" width="4.7109375" style="19" customWidth="1"/>
    <col min="3" max="3" width="94.85546875" style="19" customWidth="1"/>
    <col min="4" max="4" width="16.7109375" style="19" customWidth="1"/>
    <col min="5" max="5" width="35.7109375" style="19" customWidth="1"/>
    <col min="6" max="16384" width="9.140625" style="19"/>
  </cols>
  <sheetData>
    <row r="1" spans="2:7" ht="15" customHeight="1"/>
    <row r="2" spans="2:7" ht="29.25" customHeight="1">
      <c r="B2" s="1154" t="s">
        <v>1075</v>
      </c>
      <c r="C2" s="1155"/>
      <c r="D2" s="1155"/>
      <c r="E2" s="1155"/>
    </row>
    <row r="3" spans="2:7" ht="15" customHeight="1"/>
    <row r="4" spans="2:7" ht="15" customHeight="1">
      <c r="B4" s="903" t="s">
        <v>1017</v>
      </c>
      <c r="C4" s="903"/>
      <c r="D4" s="922"/>
    </row>
    <row r="5" spans="2:7" ht="15" customHeight="1">
      <c r="B5" s="923"/>
      <c r="C5" s="923"/>
      <c r="D5" s="923"/>
      <c r="E5" s="292" t="s">
        <v>0</v>
      </c>
    </row>
    <row r="6" spans="2:7" ht="35.1" customHeight="1">
      <c r="B6" s="924"/>
      <c r="C6" s="924"/>
      <c r="D6" s="559"/>
      <c r="E6" s="559" t="s">
        <v>228</v>
      </c>
      <c r="G6" s="740" t="s">
        <v>575</v>
      </c>
    </row>
    <row r="7" spans="2:7" ht="23.25" customHeight="1">
      <c r="B7" s="1177" t="s">
        <v>44</v>
      </c>
      <c r="C7" s="1177"/>
      <c r="D7" s="1177"/>
      <c r="E7" s="1177"/>
    </row>
    <row r="8" spans="2:7" ht="15.95" customHeight="1">
      <c r="B8" s="925">
        <v>1</v>
      </c>
      <c r="C8" s="925" t="s">
        <v>45</v>
      </c>
      <c r="D8" s="232">
        <v>4739638.5190000003</v>
      </c>
      <c r="E8" s="205" t="s">
        <v>177</v>
      </c>
    </row>
    <row r="9" spans="2:7" ht="15.95" customHeight="1">
      <c r="B9" s="925"/>
      <c r="C9" s="926" t="s">
        <v>178</v>
      </c>
      <c r="D9" s="232">
        <v>4741470.6671200003</v>
      </c>
      <c r="E9" s="205" t="s">
        <v>181</v>
      </c>
    </row>
    <row r="10" spans="2:7" ht="15.95" customHeight="1">
      <c r="B10" s="925"/>
      <c r="C10" s="926" t="s">
        <v>179</v>
      </c>
      <c r="D10" s="232"/>
      <c r="E10" s="205" t="s">
        <v>181</v>
      </c>
    </row>
    <row r="11" spans="2:7" ht="15.95" customHeight="1">
      <c r="B11" s="925"/>
      <c r="C11" s="926" t="s">
        <v>180</v>
      </c>
      <c r="D11" s="232"/>
      <c r="E11" s="205" t="s">
        <v>181</v>
      </c>
    </row>
    <row r="12" spans="2:7" ht="15.95" customHeight="1">
      <c r="B12" s="925">
        <v>2</v>
      </c>
      <c r="C12" s="925" t="s">
        <v>46</v>
      </c>
      <c r="D12" s="232">
        <v>721730.6439400001</v>
      </c>
      <c r="E12" s="910" t="s">
        <v>628</v>
      </c>
    </row>
    <row r="13" spans="2:7" ht="15.95" customHeight="1">
      <c r="B13" s="925">
        <v>3</v>
      </c>
      <c r="C13" s="925" t="s">
        <v>182</v>
      </c>
      <c r="D13" s="232">
        <v>293574.83346999978</v>
      </c>
      <c r="E13" s="910" t="s">
        <v>47</v>
      </c>
    </row>
    <row r="14" spans="2:7" ht="15.95" customHeight="1">
      <c r="B14" s="925" t="s">
        <v>48</v>
      </c>
      <c r="C14" s="925" t="s">
        <v>49</v>
      </c>
      <c r="D14" s="910">
        <v>0</v>
      </c>
      <c r="E14" s="910" t="s">
        <v>50</v>
      </c>
    </row>
    <row r="15" spans="2:7" ht="24.95" customHeight="1">
      <c r="B15" s="925">
        <v>4</v>
      </c>
      <c r="C15" s="925" t="s">
        <v>51</v>
      </c>
      <c r="D15" s="205">
        <v>0</v>
      </c>
      <c r="E15" s="205" t="s">
        <v>52</v>
      </c>
    </row>
    <row r="16" spans="2:7" ht="15.95" customHeight="1">
      <c r="B16" s="925">
        <v>5</v>
      </c>
      <c r="C16" s="925" t="s">
        <v>53</v>
      </c>
      <c r="D16" s="232">
        <v>728913.82664999994</v>
      </c>
      <c r="E16" s="205">
        <v>84</v>
      </c>
    </row>
    <row r="17" spans="2:5" ht="15.95" customHeight="1">
      <c r="B17" s="925" t="s">
        <v>54</v>
      </c>
      <c r="C17" s="925" t="s">
        <v>55</v>
      </c>
      <c r="D17" s="232">
        <v>67245.098599999998</v>
      </c>
      <c r="E17" s="205" t="s">
        <v>56</v>
      </c>
    </row>
    <row r="18" spans="2:5" ht="20.100000000000001" customHeight="1">
      <c r="B18" s="927">
        <v>6</v>
      </c>
      <c r="C18" s="928" t="s">
        <v>57</v>
      </c>
      <c r="D18" s="911">
        <f>+D8+D12+D13+D14+D15+D16+D17</f>
        <v>6551102.9216600005</v>
      </c>
      <c r="E18" s="929" t="s">
        <v>183</v>
      </c>
    </row>
    <row r="19" spans="2:5" ht="21.75" customHeight="1">
      <c r="B19" s="1177" t="s">
        <v>58</v>
      </c>
      <c r="C19" s="1177"/>
      <c r="D19" s="1177"/>
      <c r="E19" s="1177"/>
    </row>
    <row r="20" spans="2:5" ht="15.95" customHeight="1">
      <c r="B20" s="925">
        <v>7</v>
      </c>
      <c r="C20" s="925" t="s">
        <v>59</v>
      </c>
      <c r="D20" s="232">
        <v>-13466.06019</v>
      </c>
      <c r="E20" s="205" t="s">
        <v>60</v>
      </c>
    </row>
    <row r="21" spans="2:5" ht="15.95" customHeight="1">
      <c r="B21" s="925">
        <v>8</v>
      </c>
      <c r="C21" s="925" t="s">
        <v>61</v>
      </c>
      <c r="D21" s="232">
        <v>-282369.17975000001</v>
      </c>
      <c r="E21" s="205" t="s">
        <v>184</v>
      </c>
    </row>
    <row r="22" spans="2:5" ht="15.95" customHeight="1">
      <c r="B22" s="925">
        <v>9</v>
      </c>
      <c r="C22" s="925" t="s">
        <v>62</v>
      </c>
      <c r="D22" s="232">
        <v>0</v>
      </c>
      <c r="E22" s="205"/>
    </row>
    <row r="23" spans="2:5" ht="24.95" customHeight="1">
      <c r="B23" s="925">
        <v>10</v>
      </c>
      <c r="C23" s="925" t="s">
        <v>63</v>
      </c>
      <c r="D23" s="232">
        <v>-144050.85750000001</v>
      </c>
      <c r="E23" s="205" t="s">
        <v>185</v>
      </c>
    </row>
    <row r="24" spans="2:5" ht="15.95" customHeight="1">
      <c r="B24" s="925">
        <v>11</v>
      </c>
      <c r="C24" s="925" t="s">
        <v>64</v>
      </c>
      <c r="D24" s="232">
        <v>-38551.316509999997</v>
      </c>
      <c r="E24" s="205" t="s">
        <v>186</v>
      </c>
    </row>
    <row r="25" spans="2:5" ht="15.95" customHeight="1">
      <c r="B25" s="925">
        <v>12</v>
      </c>
      <c r="C25" s="925" t="s">
        <v>65</v>
      </c>
      <c r="D25" s="232">
        <v>-68264.681779999999</v>
      </c>
      <c r="E25" s="205" t="s">
        <v>187</v>
      </c>
    </row>
    <row r="26" spans="2:5" ht="15.95" customHeight="1">
      <c r="B26" s="925">
        <v>13</v>
      </c>
      <c r="C26" s="925" t="s">
        <v>66</v>
      </c>
      <c r="D26" s="205">
        <v>0</v>
      </c>
      <c r="E26" s="205" t="s">
        <v>67</v>
      </c>
    </row>
    <row r="27" spans="2:5" ht="15.95" customHeight="1">
      <c r="B27" s="925">
        <v>14</v>
      </c>
      <c r="C27" s="925" t="s">
        <v>68</v>
      </c>
      <c r="D27" s="232">
        <v>-769.4709499999999</v>
      </c>
      <c r="E27" s="205" t="s">
        <v>69</v>
      </c>
    </row>
    <row r="28" spans="2:5" ht="15.95" customHeight="1">
      <c r="B28" s="925">
        <v>15</v>
      </c>
      <c r="C28" s="925" t="s">
        <v>70</v>
      </c>
      <c r="D28" s="232">
        <v>-31672.04175</v>
      </c>
      <c r="E28" s="205" t="s">
        <v>188</v>
      </c>
    </row>
    <row r="29" spans="2:5" ht="15.95" customHeight="1">
      <c r="B29" s="930">
        <v>16</v>
      </c>
      <c r="C29" s="930" t="s">
        <v>71</v>
      </c>
      <c r="D29" s="912">
        <v>-56.875569999999996</v>
      </c>
      <c r="E29" s="931" t="s">
        <v>189</v>
      </c>
    </row>
    <row r="30" spans="2:5" ht="24.95" customHeight="1">
      <c r="B30" s="925">
        <v>17</v>
      </c>
      <c r="C30" s="925" t="s">
        <v>190</v>
      </c>
      <c r="D30" s="205">
        <v>0</v>
      </c>
      <c r="E30" s="205" t="s">
        <v>191</v>
      </c>
    </row>
    <row r="31" spans="2:5" ht="24.95" customHeight="1">
      <c r="B31" s="925">
        <v>18</v>
      </c>
      <c r="C31" s="925" t="s">
        <v>192</v>
      </c>
      <c r="D31" s="205">
        <v>0</v>
      </c>
      <c r="E31" s="205" t="s">
        <v>194</v>
      </c>
    </row>
    <row r="32" spans="2:5" ht="24.95" customHeight="1">
      <c r="B32" s="925">
        <v>19</v>
      </c>
      <c r="C32" s="925" t="s">
        <v>193</v>
      </c>
      <c r="D32" s="205">
        <v>0</v>
      </c>
      <c r="E32" s="205" t="s">
        <v>195</v>
      </c>
    </row>
    <row r="33" spans="2:5" ht="15.95" customHeight="1">
      <c r="B33" s="925">
        <v>20</v>
      </c>
      <c r="C33" s="925" t="s">
        <v>62</v>
      </c>
      <c r="D33" s="205"/>
      <c r="E33" s="205"/>
    </row>
    <row r="34" spans="2:5" ht="24.95" customHeight="1">
      <c r="B34" s="925" t="s">
        <v>72</v>
      </c>
      <c r="C34" s="925" t="s">
        <v>73</v>
      </c>
      <c r="D34" s="205">
        <v>0</v>
      </c>
      <c r="E34" s="205" t="s">
        <v>74</v>
      </c>
    </row>
    <row r="35" spans="2:5" ht="15.95" customHeight="1">
      <c r="B35" s="925" t="s">
        <v>75</v>
      </c>
      <c r="C35" s="926" t="s">
        <v>76</v>
      </c>
      <c r="D35" s="205">
        <v>0</v>
      </c>
      <c r="E35" s="205" t="s">
        <v>77</v>
      </c>
    </row>
    <row r="36" spans="2:5" ht="15.95" customHeight="1">
      <c r="B36" s="925" t="s">
        <v>78</v>
      </c>
      <c r="C36" s="926" t="s">
        <v>79</v>
      </c>
      <c r="D36" s="205">
        <v>0</v>
      </c>
      <c r="E36" s="205" t="s">
        <v>80</v>
      </c>
    </row>
    <row r="37" spans="2:5" ht="15.95" customHeight="1">
      <c r="B37" s="925" t="s">
        <v>81</v>
      </c>
      <c r="C37" s="926" t="s">
        <v>82</v>
      </c>
      <c r="D37" s="205">
        <v>0</v>
      </c>
      <c r="E37" s="205" t="s">
        <v>83</v>
      </c>
    </row>
    <row r="38" spans="2:5" ht="24.95" customHeight="1">
      <c r="B38" s="925">
        <v>21</v>
      </c>
      <c r="C38" s="925" t="s">
        <v>84</v>
      </c>
      <c r="D38" s="232">
        <v>-114457.71862</v>
      </c>
      <c r="E38" s="205" t="s">
        <v>196</v>
      </c>
    </row>
    <row r="39" spans="2:5" ht="15.95" customHeight="1">
      <c r="B39" s="925">
        <v>22</v>
      </c>
      <c r="C39" s="925" t="s">
        <v>85</v>
      </c>
      <c r="D39" s="232">
        <v>-142197.46947000001</v>
      </c>
      <c r="E39" s="205" t="s">
        <v>86</v>
      </c>
    </row>
    <row r="40" spans="2:5" ht="24.95" customHeight="1">
      <c r="B40" s="925">
        <v>23</v>
      </c>
      <c r="C40" s="926" t="s">
        <v>87</v>
      </c>
      <c r="D40" s="232">
        <v>-57245.923044893978</v>
      </c>
      <c r="E40" s="205" t="s">
        <v>197</v>
      </c>
    </row>
    <row r="41" spans="2:5" ht="15.95" customHeight="1">
      <c r="B41" s="925">
        <v>24</v>
      </c>
      <c r="C41" s="925" t="s">
        <v>62</v>
      </c>
      <c r="D41" s="232">
        <v>0</v>
      </c>
      <c r="E41" s="205"/>
    </row>
    <row r="42" spans="2:5" ht="15.95" customHeight="1">
      <c r="B42" s="925">
        <v>25</v>
      </c>
      <c r="C42" s="926" t="s">
        <v>88</v>
      </c>
      <c r="D42" s="232">
        <f>D39-D40</f>
        <v>-84951.546425106033</v>
      </c>
      <c r="E42" s="205" t="s">
        <v>196</v>
      </c>
    </row>
    <row r="43" spans="2:5" ht="15.95" customHeight="1">
      <c r="B43" s="925" t="s">
        <v>89</v>
      </c>
      <c r="C43" s="925" t="s">
        <v>90</v>
      </c>
      <c r="D43" s="205">
        <v>0</v>
      </c>
      <c r="E43" s="205" t="s">
        <v>198</v>
      </c>
    </row>
    <row r="44" spans="2:5" ht="15.95" customHeight="1">
      <c r="B44" s="925" t="s">
        <v>91</v>
      </c>
      <c r="C44" s="925" t="s">
        <v>92</v>
      </c>
      <c r="D44" s="205"/>
      <c r="E44" s="205" t="s">
        <v>93</v>
      </c>
    </row>
    <row r="45" spans="2:5" ht="15.95" customHeight="1">
      <c r="B45" s="925">
        <v>27</v>
      </c>
      <c r="C45" s="925" t="s">
        <v>94</v>
      </c>
      <c r="D45" s="205">
        <v>0</v>
      </c>
      <c r="E45" s="205" t="s">
        <v>234</v>
      </c>
    </row>
    <row r="46" spans="2:5" ht="15.95" customHeight="1">
      <c r="B46" s="925" t="s">
        <v>903</v>
      </c>
      <c r="C46" s="925" t="s">
        <v>25</v>
      </c>
      <c r="D46" s="232">
        <v>-113052.84994</v>
      </c>
      <c r="E46" s="205"/>
    </row>
    <row r="47" spans="2:5" ht="20.100000000000001" customHeight="1">
      <c r="B47" s="932">
        <v>28</v>
      </c>
      <c r="C47" s="932" t="s">
        <v>95</v>
      </c>
      <c r="D47" s="913">
        <f>SUM(D20:D34)+D38+D39+SUM(D43:D46)</f>
        <v>-948908.52203000011</v>
      </c>
      <c r="E47" s="933" t="s">
        <v>199</v>
      </c>
    </row>
    <row r="48" spans="2:5" ht="20.100000000000001" customHeight="1">
      <c r="B48" s="934">
        <v>29</v>
      </c>
      <c r="C48" s="935" t="s">
        <v>26</v>
      </c>
      <c r="D48" s="914">
        <f>+D18+D47</f>
        <v>5602194.3996300008</v>
      </c>
      <c r="E48" s="936" t="s">
        <v>565</v>
      </c>
    </row>
    <row r="49" spans="2:5" ht="24.95" customHeight="1">
      <c r="B49" s="1177" t="s">
        <v>96</v>
      </c>
      <c r="C49" s="1177"/>
      <c r="D49" s="1177"/>
      <c r="E49" s="1177"/>
    </row>
    <row r="50" spans="2:5" ht="15.95" customHeight="1">
      <c r="B50" s="925">
        <v>30</v>
      </c>
      <c r="C50" s="925" t="s">
        <v>45</v>
      </c>
      <c r="D50" s="232">
        <v>399999.98</v>
      </c>
      <c r="E50" s="205" t="s">
        <v>97</v>
      </c>
    </row>
    <row r="51" spans="2:5" ht="15.95" customHeight="1">
      <c r="B51" s="925">
        <v>31</v>
      </c>
      <c r="C51" s="926" t="s">
        <v>98</v>
      </c>
      <c r="D51" s="232">
        <f>+D50</f>
        <v>399999.98</v>
      </c>
      <c r="E51" s="205"/>
    </row>
    <row r="52" spans="2:5" ht="15.95" customHeight="1">
      <c r="B52" s="925">
        <v>32</v>
      </c>
      <c r="C52" s="926" t="s">
        <v>99</v>
      </c>
      <c r="D52" s="232">
        <v>0</v>
      </c>
      <c r="E52" s="205"/>
    </row>
    <row r="53" spans="2:5" ht="24.95" customHeight="1">
      <c r="B53" s="925">
        <v>33</v>
      </c>
      <c r="C53" s="925" t="s">
        <v>100</v>
      </c>
      <c r="D53" s="205">
        <v>0</v>
      </c>
      <c r="E53" s="205" t="s">
        <v>101</v>
      </c>
    </row>
    <row r="54" spans="2:5" ht="24.95" customHeight="1">
      <c r="B54" s="925">
        <v>34</v>
      </c>
      <c r="C54" s="925" t="s">
        <v>102</v>
      </c>
      <c r="D54" s="232">
        <v>132751.56635000001</v>
      </c>
      <c r="E54" s="205" t="s">
        <v>200</v>
      </c>
    </row>
    <row r="55" spans="2:5" ht="15.95" customHeight="1">
      <c r="B55" s="937">
        <v>35</v>
      </c>
      <c r="C55" s="926" t="s">
        <v>103</v>
      </c>
      <c r="D55" s="232">
        <v>0</v>
      </c>
      <c r="E55" s="205" t="s">
        <v>101</v>
      </c>
    </row>
    <row r="56" spans="2:5" ht="20.100000000000001" customHeight="1">
      <c r="B56" s="934">
        <v>36</v>
      </c>
      <c r="C56" s="934" t="s">
        <v>104</v>
      </c>
      <c r="D56" s="914">
        <f>+D50+D53+D54</f>
        <v>532751.54634999996</v>
      </c>
      <c r="E56" s="933" t="s">
        <v>201</v>
      </c>
    </row>
    <row r="57" spans="2:5" ht="24.95" customHeight="1">
      <c r="B57" s="1177" t="s">
        <v>105</v>
      </c>
      <c r="C57" s="1177"/>
      <c r="D57" s="1177"/>
      <c r="E57" s="1177"/>
    </row>
    <row r="58" spans="2:5" ht="15.95" customHeight="1">
      <c r="B58" s="925">
        <v>37</v>
      </c>
      <c r="C58" s="925" t="s">
        <v>106</v>
      </c>
      <c r="D58" s="205">
        <v>0</v>
      </c>
      <c r="E58" s="205" t="s">
        <v>202</v>
      </c>
    </row>
    <row r="59" spans="2:5" ht="24.95" customHeight="1">
      <c r="B59" s="925">
        <v>38</v>
      </c>
      <c r="C59" s="925" t="s">
        <v>203</v>
      </c>
      <c r="D59" s="205">
        <v>0</v>
      </c>
      <c r="E59" s="205" t="s">
        <v>204</v>
      </c>
    </row>
    <row r="60" spans="2:5" ht="24.95" customHeight="1">
      <c r="B60" s="925">
        <v>39</v>
      </c>
      <c r="C60" s="925" t="s">
        <v>205</v>
      </c>
      <c r="D60" s="205">
        <v>0</v>
      </c>
      <c r="E60" s="205" t="s">
        <v>206</v>
      </c>
    </row>
    <row r="61" spans="2:5" ht="24.95" customHeight="1">
      <c r="B61" s="925">
        <v>40</v>
      </c>
      <c r="C61" s="925" t="s">
        <v>207</v>
      </c>
      <c r="D61" s="205">
        <v>0</v>
      </c>
      <c r="E61" s="205" t="s">
        <v>208</v>
      </c>
    </row>
    <row r="62" spans="2:5" ht="15.95" customHeight="1">
      <c r="B62" s="925">
        <v>41</v>
      </c>
      <c r="C62" s="925" t="s">
        <v>62</v>
      </c>
      <c r="D62" s="205"/>
      <c r="E62" s="205"/>
    </row>
    <row r="63" spans="2:5" ht="15.95" customHeight="1">
      <c r="B63" s="925">
        <v>42</v>
      </c>
      <c r="C63" s="925" t="s">
        <v>107</v>
      </c>
      <c r="D63" s="205">
        <v>0</v>
      </c>
      <c r="E63" s="205" t="s">
        <v>108</v>
      </c>
    </row>
    <row r="64" spans="2:5" ht="20.100000000000001" customHeight="1">
      <c r="B64" s="932">
        <v>43</v>
      </c>
      <c r="C64" s="938" t="s">
        <v>109</v>
      </c>
      <c r="D64" s="915">
        <f>SUM(D58:D63)</f>
        <v>0</v>
      </c>
      <c r="E64" s="915" t="s">
        <v>209</v>
      </c>
    </row>
    <row r="65" spans="2:5" ht="20.100000000000001" customHeight="1">
      <c r="B65" s="932">
        <v>44</v>
      </c>
      <c r="C65" s="938" t="s">
        <v>110</v>
      </c>
      <c r="D65" s="913">
        <f>+D56-D64</f>
        <v>532751.54634999996</v>
      </c>
      <c r="E65" s="915" t="s">
        <v>566</v>
      </c>
    </row>
    <row r="66" spans="2:5" ht="20.100000000000001" customHeight="1">
      <c r="B66" s="934">
        <v>45</v>
      </c>
      <c r="C66" s="935" t="s">
        <v>111</v>
      </c>
      <c r="D66" s="914">
        <f>+D48+D65</f>
        <v>6134945.9459800012</v>
      </c>
      <c r="E66" s="939" t="s">
        <v>210</v>
      </c>
    </row>
    <row r="67" spans="2:5" ht="20.100000000000001" customHeight="1">
      <c r="B67" s="1177" t="s">
        <v>112</v>
      </c>
      <c r="C67" s="1177"/>
      <c r="D67" s="1177"/>
      <c r="E67" s="1177"/>
    </row>
    <row r="68" spans="2:5" ht="15.95" customHeight="1">
      <c r="B68" s="925">
        <v>46</v>
      </c>
      <c r="C68" s="925" t="s">
        <v>45</v>
      </c>
      <c r="D68" s="205">
        <v>790154.81698</v>
      </c>
      <c r="E68" s="205" t="s">
        <v>113</v>
      </c>
    </row>
    <row r="69" spans="2:5" ht="24.95" customHeight="1">
      <c r="B69" s="925">
        <v>47</v>
      </c>
      <c r="C69" s="925" t="s">
        <v>114</v>
      </c>
      <c r="D69" s="205">
        <v>0</v>
      </c>
      <c r="E69" s="205" t="s">
        <v>115</v>
      </c>
    </row>
    <row r="70" spans="2:5" ht="24.95" customHeight="1">
      <c r="B70" s="925">
        <v>48</v>
      </c>
      <c r="C70" s="925" t="s">
        <v>235</v>
      </c>
      <c r="D70" s="205">
        <v>309251.39973</v>
      </c>
      <c r="E70" s="205" t="s">
        <v>211</v>
      </c>
    </row>
    <row r="71" spans="2:5" ht="15.95" customHeight="1">
      <c r="B71" s="925">
        <v>49</v>
      </c>
      <c r="C71" s="926" t="s">
        <v>103</v>
      </c>
      <c r="D71" s="232">
        <v>0</v>
      </c>
      <c r="E71" s="205" t="s">
        <v>115</v>
      </c>
    </row>
    <row r="72" spans="2:5" ht="15.95" customHeight="1">
      <c r="B72" s="925">
        <v>50</v>
      </c>
      <c r="C72" s="925" t="s">
        <v>116</v>
      </c>
      <c r="D72" s="205">
        <v>0</v>
      </c>
      <c r="E72" s="205" t="s">
        <v>117</v>
      </c>
    </row>
    <row r="73" spans="2:5" ht="20.100000000000001" customHeight="1">
      <c r="B73" s="940">
        <v>51</v>
      </c>
      <c r="C73" s="928" t="s">
        <v>118</v>
      </c>
      <c r="D73" s="911">
        <f>+D68+D69+D70+D72</f>
        <v>1099406.2167100001</v>
      </c>
      <c r="E73" s="929"/>
    </row>
    <row r="74" spans="2:5" ht="20.100000000000001" customHeight="1">
      <c r="B74" s="1177" t="s">
        <v>119</v>
      </c>
      <c r="C74" s="1177"/>
      <c r="D74" s="1177"/>
      <c r="E74" s="1177"/>
    </row>
    <row r="75" spans="2:5" ht="15.95" customHeight="1">
      <c r="B75" s="925">
        <v>52</v>
      </c>
      <c r="C75" s="925" t="s">
        <v>212</v>
      </c>
      <c r="D75" s="205">
        <v>0</v>
      </c>
      <c r="E75" s="205" t="s">
        <v>213</v>
      </c>
    </row>
    <row r="76" spans="2:5" ht="24.95" customHeight="1">
      <c r="B76" s="925">
        <v>53</v>
      </c>
      <c r="C76" s="925" t="s">
        <v>120</v>
      </c>
      <c r="D76" s="205">
        <v>0</v>
      </c>
      <c r="E76" s="205" t="s">
        <v>214</v>
      </c>
    </row>
    <row r="77" spans="2:5" ht="24.95" customHeight="1">
      <c r="B77" s="925">
        <v>54</v>
      </c>
      <c r="C77" s="925" t="s">
        <v>121</v>
      </c>
      <c r="D77" s="205">
        <v>0</v>
      </c>
      <c r="E77" s="205" t="s">
        <v>215</v>
      </c>
    </row>
    <row r="78" spans="2:5" ht="24.95" customHeight="1">
      <c r="B78" s="925">
        <v>55</v>
      </c>
      <c r="C78" s="925" t="s">
        <v>122</v>
      </c>
      <c r="D78" s="205">
        <v>-58800</v>
      </c>
      <c r="E78" s="205" t="s">
        <v>216</v>
      </c>
    </row>
    <row r="79" spans="2:5" ht="15.95" customHeight="1">
      <c r="B79" s="925">
        <v>56</v>
      </c>
      <c r="C79" s="925" t="s">
        <v>62</v>
      </c>
      <c r="D79" s="232">
        <v>0</v>
      </c>
      <c r="E79" s="205"/>
    </row>
    <row r="80" spans="2:5" ht="20.100000000000001" customHeight="1">
      <c r="B80" s="932">
        <v>57</v>
      </c>
      <c r="C80" s="938" t="s">
        <v>123</v>
      </c>
      <c r="D80" s="913">
        <f>SUM(D75:D79)</f>
        <v>-58800</v>
      </c>
      <c r="E80" s="915" t="s">
        <v>217</v>
      </c>
    </row>
    <row r="81" spans="2:5" ht="20.100000000000001" customHeight="1">
      <c r="B81" s="932">
        <v>58</v>
      </c>
      <c r="C81" s="938" t="s">
        <v>40</v>
      </c>
      <c r="D81" s="913">
        <f>+D73+D80</f>
        <v>1040606.2167100001</v>
      </c>
      <c r="E81" s="915" t="s">
        <v>567</v>
      </c>
    </row>
    <row r="82" spans="2:5" ht="20.100000000000001" customHeight="1">
      <c r="B82" s="932">
        <v>59</v>
      </c>
      <c r="C82" s="938" t="s">
        <v>124</v>
      </c>
      <c r="D82" s="913">
        <f>+D66+D81</f>
        <v>7175552.1626900015</v>
      </c>
      <c r="E82" s="915" t="s">
        <v>218</v>
      </c>
    </row>
    <row r="83" spans="2:5" ht="20.100000000000001" customHeight="1">
      <c r="B83" s="941">
        <v>60</v>
      </c>
      <c r="C83" s="942" t="s">
        <v>125</v>
      </c>
      <c r="D83" s="916">
        <v>46140558.164263964</v>
      </c>
      <c r="E83" s="916"/>
    </row>
    <row r="84" spans="2:5" ht="20.100000000000001" customHeight="1">
      <c r="B84" s="1177" t="s">
        <v>126</v>
      </c>
      <c r="C84" s="1177"/>
      <c r="D84" s="1177"/>
      <c r="E84" s="1177"/>
    </row>
    <row r="85" spans="2:5" ht="20.100000000000001" customHeight="1">
      <c r="B85" s="932">
        <v>61</v>
      </c>
      <c r="C85" s="938" t="s">
        <v>127</v>
      </c>
      <c r="D85" s="917">
        <f>+D48/D83</f>
        <v>0.12141583505959669</v>
      </c>
      <c r="E85" s="915" t="s">
        <v>219</v>
      </c>
    </row>
    <row r="86" spans="2:5" ht="20.100000000000001" customHeight="1">
      <c r="B86" s="932">
        <v>62</v>
      </c>
      <c r="C86" s="938" t="s">
        <v>128</v>
      </c>
      <c r="D86" s="917">
        <f>+D66/D83</f>
        <v>0.13296210947728718</v>
      </c>
      <c r="E86" s="915" t="s">
        <v>220</v>
      </c>
    </row>
    <row r="87" spans="2:5" ht="20.100000000000001" customHeight="1">
      <c r="B87" s="932">
        <v>63</v>
      </c>
      <c r="C87" s="938" t="s">
        <v>129</v>
      </c>
      <c r="D87" s="917">
        <f>+D82/D83</f>
        <v>0.15551507064878756</v>
      </c>
      <c r="E87" s="915" t="s">
        <v>130</v>
      </c>
    </row>
    <row r="88" spans="2:5" ht="63.75" customHeight="1">
      <c r="B88" s="943">
        <v>64</v>
      </c>
      <c r="C88" s="944" t="s">
        <v>1076</v>
      </c>
      <c r="D88" s="918">
        <v>8.8337461159561065E-2</v>
      </c>
      <c r="E88" s="945" t="s">
        <v>221</v>
      </c>
    </row>
    <row r="89" spans="2:5" ht="20.100000000000001" customHeight="1">
      <c r="B89" s="932">
        <v>65</v>
      </c>
      <c r="C89" s="946" t="s">
        <v>131</v>
      </c>
      <c r="D89" s="917">
        <v>2.5042017578696479E-2</v>
      </c>
      <c r="E89" s="915"/>
    </row>
    <row r="90" spans="2:5" ht="20.100000000000001" customHeight="1">
      <c r="B90" s="947">
        <v>66</v>
      </c>
      <c r="C90" s="948" t="s">
        <v>132</v>
      </c>
      <c r="D90" s="919">
        <v>4.7396256578800466E-6</v>
      </c>
      <c r="E90" s="949"/>
    </row>
    <row r="91" spans="2:5" ht="20.100000000000001" customHeight="1">
      <c r="B91" s="932">
        <v>67</v>
      </c>
      <c r="C91" s="946" t="s">
        <v>133</v>
      </c>
      <c r="D91" s="920">
        <v>0</v>
      </c>
      <c r="E91" s="915"/>
    </row>
    <row r="92" spans="2:5" ht="24.95" customHeight="1">
      <c r="B92" s="932" t="s">
        <v>134</v>
      </c>
      <c r="C92" s="946" t="s">
        <v>135</v>
      </c>
      <c r="D92" s="917">
        <v>5.6344539552067082E-3</v>
      </c>
      <c r="E92" s="915"/>
    </row>
    <row r="93" spans="2:5" ht="24.95" customHeight="1">
      <c r="B93" s="932">
        <v>68</v>
      </c>
      <c r="C93" s="938" t="s">
        <v>136</v>
      </c>
      <c r="D93" s="921">
        <f>+H93/D83</f>
        <v>0</v>
      </c>
      <c r="E93" s="915" t="s">
        <v>137</v>
      </c>
    </row>
    <row r="94" spans="2:5" ht="20.100000000000001" customHeight="1">
      <c r="B94" s="932">
        <v>69</v>
      </c>
      <c r="C94" s="938" t="s">
        <v>138</v>
      </c>
      <c r="D94" s="913"/>
      <c r="E94" s="915"/>
    </row>
    <row r="95" spans="2:5" ht="20.100000000000001" customHeight="1">
      <c r="B95" s="932">
        <v>70</v>
      </c>
      <c r="C95" s="938" t="s">
        <v>138</v>
      </c>
      <c r="D95" s="913"/>
      <c r="E95" s="915"/>
    </row>
    <row r="96" spans="2:5" ht="20.100000000000001" customHeight="1">
      <c r="B96" s="941">
        <v>71</v>
      </c>
      <c r="C96" s="942" t="s">
        <v>138</v>
      </c>
      <c r="D96" s="916"/>
      <c r="E96" s="950"/>
    </row>
    <row r="97" spans="2:5" ht="20.100000000000001" customHeight="1">
      <c r="B97" s="1177" t="s">
        <v>139</v>
      </c>
      <c r="C97" s="1177"/>
      <c r="D97" s="1177"/>
      <c r="E97" s="1177"/>
    </row>
    <row r="98" spans="2:5" ht="24.95" customHeight="1">
      <c r="B98" s="925">
        <v>72</v>
      </c>
      <c r="C98" s="925" t="s">
        <v>222</v>
      </c>
      <c r="D98" s="951">
        <v>42899.599070000004</v>
      </c>
      <c r="E98" s="951" t="s">
        <v>223</v>
      </c>
    </row>
    <row r="99" spans="2:5" ht="24.95" customHeight="1">
      <c r="B99" s="925">
        <v>73</v>
      </c>
      <c r="C99" s="925" t="s">
        <v>140</v>
      </c>
      <c r="D99" s="205">
        <v>402386.40549999999</v>
      </c>
      <c r="E99" s="205" t="s">
        <v>224</v>
      </c>
    </row>
    <row r="100" spans="2:5" ht="15.95" customHeight="1">
      <c r="B100" s="925">
        <v>74</v>
      </c>
      <c r="C100" s="925" t="s">
        <v>62</v>
      </c>
      <c r="D100" s="232">
        <v>0</v>
      </c>
      <c r="E100" s="205"/>
    </row>
    <row r="101" spans="2:5" ht="24.95" customHeight="1">
      <c r="B101" s="952">
        <v>75</v>
      </c>
      <c r="C101" s="952" t="s">
        <v>225</v>
      </c>
      <c r="D101" s="234">
        <v>597131.56147043267</v>
      </c>
      <c r="E101" s="953" t="s">
        <v>226</v>
      </c>
    </row>
    <row r="102" spans="2:5" ht="24.95" customHeight="1">
      <c r="B102" s="1177" t="s">
        <v>141</v>
      </c>
      <c r="C102" s="1177"/>
      <c r="D102" s="1177"/>
      <c r="E102" s="1177"/>
    </row>
    <row r="103" spans="2:5" ht="24.95" customHeight="1">
      <c r="B103" s="925">
        <v>76</v>
      </c>
      <c r="C103" s="925" t="s">
        <v>227</v>
      </c>
      <c r="D103" s="910">
        <v>0</v>
      </c>
      <c r="E103" s="910" t="s">
        <v>142</v>
      </c>
    </row>
    <row r="104" spans="2:5" ht="15.95" customHeight="1">
      <c r="B104" s="925">
        <v>77</v>
      </c>
      <c r="C104" s="925" t="s">
        <v>143</v>
      </c>
      <c r="D104" s="910">
        <v>162454.90412774999</v>
      </c>
      <c r="E104" s="910" t="s">
        <v>142</v>
      </c>
    </row>
    <row r="105" spans="2:5" ht="24.95" customHeight="1">
      <c r="B105" s="925">
        <v>78</v>
      </c>
      <c r="C105" s="925" t="s">
        <v>144</v>
      </c>
      <c r="D105" s="910">
        <v>0</v>
      </c>
      <c r="E105" s="910" t="s">
        <v>142</v>
      </c>
    </row>
    <row r="106" spans="2:5" ht="15.95" customHeight="1">
      <c r="B106" s="952">
        <v>79</v>
      </c>
      <c r="C106" s="952" t="s">
        <v>145</v>
      </c>
      <c r="D106" s="954">
        <v>155961.67965648</v>
      </c>
      <c r="E106" s="954" t="s">
        <v>142</v>
      </c>
    </row>
    <row r="107" spans="2:5" ht="15" customHeight="1">
      <c r="B107" s="1177" t="s">
        <v>146</v>
      </c>
      <c r="C107" s="1177"/>
      <c r="D107" s="1177"/>
      <c r="E107" s="1177"/>
    </row>
    <row r="108" spans="2:5" ht="15.95" customHeight="1">
      <c r="B108" s="925">
        <v>80</v>
      </c>
      <c r="C108" s="925" t="s">
        <v>147</v>
      </c>
      <c r="D108" s="232">
        <v>0</v>
      </c>
      <c r="E108" s="205" t="s">
        <v>148</v>
      </c>
    </row>
    <row r="109" spans="2:5" ht="15.95" customHeight="1">
      <c r="B109" s="930">
        <v>81</v>
      </c>
      <c r="C109" s="930" t="s">
        <v>149</v>
      </c>
      <c r="D109" s="912">
        <v>0</v>
      </c>
      <c r="E109" s="931" t="s">
        <v>148</v>
      </c>
    </row>
    <row r="110" spans="2:5" ht="15.95" customHeight="1">
      <c r="B110" s="925">
        <v>82</v>
      </c>
      <c r="C110" s="925" t="s">
        <v>150</v>
      </c>
      <c r="D110" s="232">
        <v>0</v>
      </c>
      <c r="E110" s="205" t="s">
        <v>151</v>
      </c>
    </row>
    <row r="111" spans="2:5" ht="15.95" customHeight="1">
      <c r="B111" s="925">
        <v>83</v>
      </c>
      <c r="C111" s="925" t="s">
        <v>152</v>
      </c>
      <c r="D111" s="232">
        <v>0</v>
      </c>
      <c r="E111" s="205" t="s">
        <v>151</v>
      </c>
    </row>
    <row r="112" spans="2:5" ht="15.95" customHeight="1">
      <c r="B112" s="925">
        <v>84</v>
      </c>
      <c r="C112" s="925" t="s">
        <v>153</v>
      </c>
      <c r="D112" s="232">
        <v>0</v>
      </c>
      <c r="E112" s="205" t="s">
        <v>154</v>
      </c>
    </row>
    <row r="113" spans="2:5" ht="15.95" customHeight="1" thickBot="1">
      <c r="B113" s="955">
        <v>85</v>
      </c>
      <c r="C113" s="955" t="s">
        <v>155</v>
      </c>
      <c r="D113" s="239">
        <v>0</v>
      </c>
      <c r="E113" s="210" t="s">
        <v>154</v>
      </c>
    </row>
    <row r="114" spans="2:5" ht="15" customHeight="1" thickTop="1"/>
    <row r="128" spans="2:5" ht="14.25">
      <c r="B128" s="1178"/>
      <c r="C128" s="1179"/>
      <c r="D128" s="1179"/>
      <c r="E128" s="1179"/>
    </row>
  </sheetData>
  <mergeCells count="12">
    <mergeCell ref="B2:E2"/>
    <mergeCell ref="B7:E7"/>
    <mergeCell ref="B19:E19"/>
    <mergeCell ref="B49:E49"/>
    <mergeCell ref="B102:E102"/>
    <mergeCell ref="B107:E107"/>
    <mergeCell ref="B128:E128"/>
    <mergeCell ref="B57:E57"/>
    <mergeCell ref="B67:E67"/>
    <mergeCell ref="B74:E74"/>
    <mergeCell ref="B84:E84"/>
    <mergeCell ref="B97:E97"/>
  </mergeCells>
  <hyperlinks>
    <hyperlink ref="G6" location="Índice!A1" display="Back to the Index" xr:uid="{7E3F09B9-4AB5-44B7-BC50-D666D63938EC}"/>
  </hyperlinks>
  <pageMargins left="0.7" right="0.7" top="0.75" bottom="0.75" header="0.3" footer="0.3"/>
  <pageSetup paperSize="9" orientation="portrait" r:id="rId1"/>
  <ignoredErrors>
    <ignoredError sqref="E103:E106"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D1005D"/>
  </sheetPr>
  <dimension ref="B2:Y68"/>
  <sheetViews>
    <sheetView showGridLines="0" showZeros="0" tabSelected="1" zoomScaleNormal="100" workbookViewId="0">
      <selection activeCell="B2" sqref="B2:N2"/>
    </sheetView>
  </sheetViews>
  <sheetFormatPr defaultRowHeight="15" customHeight="1"/>
  <cols>
    <col min="1" max="1" width="12.7109375" style="492" customWidth="1"/>
    <col min="2" max="2" width="4.7109375" style="492" customWidth="1"/>
    <col min="3" max="3" width="28.7109375" style="492" customWidth="1"/>
    <col min="4" max="8" width="15.7109375" style="492" customWidth="1"/>
    <col min="9" max="9" width="15.7109375" style="492" customWidth="1" collapsed="1"/>
    <col min="10" max="13" width="15.7109375" style="492" customWidth="1"/>
    <col min="14" max="14" width="15.7109375" style="492" customWidth="1" collapsed="1"/>
    <col min="15" max="18" width="15.7109375" style="492" customWidth="1"/>
    <col min="19" max="16384" width="9.140625" style="492"/>
  </cols>
  <sheetData>
    <row r="2" spans="2:25" ht="31.5" customHeight="1">
      <c r="B2" s="1176" t="s">
        <v>1354</v>
      </c>
      <c r="C2" s="1176"/>
      <c r="D2" s="1176"/>
      <c r="E2" s="1176"/>
      <c r="F2" s="1176"/>
      <c r="G2" s="1176"/>
      <c r="H2" s="1176"/>
      <c r="I2" s="1176"/>
      <c r="J2" s="1176"/>
      <c r="K2" s="1176"/>
      <c r="L2" s="1176"/>
      <c r="M2" s="1176"/>
      <c r="N2" s="1176"/>
    </row>
    <row r="3" spans="2:25" ht="15" customHeight="1">
      <c r="B3" s="899"/>
      <c r="C3" s="899"/>
      <c r="D3" s="899"/>
      <c r="E3" s="899"/>
      <c r="F3" s="899"/>
      <c r="G3" s="899"/>
      <c r="H3" s="899"/>
      <c r="I3" s="899"/>
      <c r="J3" s="899"/>
      <c r="K3" s="899"/>
      <c r="L3" s="899"/>
      <c r="M3" s="899"/>
      <c r="N3" s="899"/>
    </row>
    <row r="4" spans="2:25" ht="15" customHeight="1">
      <c r="B4" s="1180" t="s">
        <v>757</v>
      </c>
      <c r="C4" s="1180"/>
      <c r="D4" s="1180"/>
      <c r="E4" s="1180"/>
      <c r="F4" s="1180"/>
      <c r="G4" s="1180"/>
      <c r="I4" s="740" t="s">
        <v>575</v>
      </c>
    </row>
    <row r="6" spans="2:25" s="495" customFormat="1" ht="15" customHeight="1">
      <c r="B6" s="493"/>
      <c r="C6" s="494"/>
      <c r="D6" s="868" t="s">
        <v>156</v>
      </c>
      <c r="E6" s="869" t="s">
        <v>157</v>
      </c>
      <c r="F6" s="868" t="s">
        <v>158</v>
      </c>
      <c r="G6" s="868" t="s">
        <v>707</v>
      </c>
      <c r="H6" s="868" t="s">
        <v>708</v>
      </c>
      <c r="I6" s="869" t="s">
        <v>709</v>
      </c>
      <c r="J6" s="869" t="s">
        <v>710</v>
      </c>
      <c r="K6" s="869" t="s">
        <v>711</v>
      </c>
      <c r="L6" s="868" t="s">
        <v>712</v>
      </c>
      <c r="M6" s="868" t="s">
        <v>713</v>
      </c>
      <c r="N6" s="868" t="s">
        <v>714</v>
      </c>
      <c r="O6" s="19"/>
      <c r="P6" s="19"/>
      <c r="Q6" s="19"/>
      <c r="R6" s="19"/>
      <c r="S6" s="22"/>
      <c r="T6" s="22"/>
      <c r="U6" s="22"/>
      <c r="V6" s="22"/>
      <c r="W6" s="22"/>
      <c r="X6" s="22"/>
      <c r="Y6" s="22"/>
    </row>
    <row r="7" spans="2:25" s="498" customFormat="1" ht="24.95" customHeight="1">
      <c r="B7" s="496">
        <v>1</v>
      </c>
      <c r="C7" s="497" t="s">
        <v>715</v>
      </c>
      <c r="D7" s="870" t="s">
        <v>904</v>
      </c>
      <c r="E7" s="871" t="s">
        <v>904</v>
      </c>
      <c r="F7" s="871" t="s">
        <v>904</v>
      </c>
      <c r="G7" s="871" t="s">
        <v>904</v>
      </c>
      <c r="H7" s="872" t="s">
        <v>867</v>
      </c>
      <c r="I7" s="872" t="s">
        <v>904</v>
      </c>
      <c r="J7" s="872" t="s">
        <v>904</v>
      </c>
      <c r="K7" s="872" t="s">
        <v>905</v>
      </c>
      <c r="L7" s="872" t="s">
        <v>905</v>
      </c>
      <c r="M7" s="872" t="s">
        <v>904</v>
      </c>
      <c r="N7" s="872" t="s">
        <v>904</v>
      </c>
      <c r="O7" s="23"/>
      <c r="P7" s="23"/>
      <c r="Q7" s="23"/>
      <c r="R7" s="23"/>
      <c r="S7" s="23"/>
      <c r="T7" s="23"/>
      <c r="U7" s="23"/>
      <c r="V7" s="23"/>
      <c r="W7" s="23"/>
      <c r="X7" s="23"/>
      <c r="Y7" s="23"/>
    </row>
    <row r="8" spans="2:25" s="498" customFormat="1" ht="24.95" customHeight="1">
      <c r="B8" s="499">
        <v>2</v>
      </c>
      <c r="C8" s="500" t="s">
        <v>716</v>
      </c>
      <c r="D8" s="873" t="s">
        <v>906</v>
      </c>
      <c r="E8" s="873" t="s">
        <v>907</v>
      </c>
      <c r="F8" s="873" t="s">
        <v>908</v>
      </c>
      <c r="G8" s="873" t="s">
        <v>909</v>
      </c>
      <c r="H8" s="874" t="s">
        <v>910</v>
      </c>
      <c r="I8" s="874" t="s">
        <v>911</v>
      </c>
      <c r="J8" s="874" t="s">
        <v>912</v>
      </c>
      <c r="K8" s="874" t="s">
        <v>913</v>
      </c>
      <c r="L8" s="874" t="s">
        <v>914</v>
      </c>
      <c r="M8" s="874" t="s">
        <v>915</v>
      </c>
      <c r="N8" s="874" t="s">
        <v>916</v>
      </c>
      <c r="O8" s="23"/>
      <c r="P8" s="23"/>
      <c r="Q8" s="23"/>
      <c r="R8" s="23"/>
      <c r="S8" s="23"/>
      <c r="T8" s="23"/>
      <c r="U8" s="23"/>
      <c r="V8" s="23"/>
      <c r="W8" s="23"/>
      <c r="X8" s="23"/>
      <c r="Y8" s="23"/>
    </row>
    <row r="9" spans="2:25" s="498" customFormat="1" ht="24.95" customHeight="1">
      <c r="B9" s="499">
        <v>3</v>
      </c>
      <c r="C9" s="500" t="s">
        <v>717</v>
      </c>
      <c r="D9" s="873" t="s">
        <v>917</v>
      </c>
      <c r="E9" s="873" t="s">
        <v>917</v>
      </c>
      <c r="F9" s="873" t="s">
        <v>917</v>
      </c>
      <c r="G9" s="873" t="s">
        <v>917</v>
      </c>
      <c r="H9" s="874" t="s">
        <v>919</v>
      </c>
      <c r="I9" s="874" t="s">
        <v>917</v>
      </c>
      <c r="J9" s="874" t="s">
        <v>917</v>
      </c>
      <c r="K9" s="874" t="s">
        <v>920</v>
      </c>
      <c r="L9" s="874" t="s">
        <v>920</v>
      </c>
      <c r="M9" s="874" t="s">
        <v>917</v>
      </c>
      <c r="N9" s="874" t="s">
        <v>918</v>
      </c>
      <c r="O9" s="23"/>
      <c r="P9" s="23"/>
      <c r="Q9" s="23"/>
      <c r="R9" s="23"/>
      <c r="S9" s="23"/>
      <c r="T9" s="23"/>
      <c r="U9" s="23"/>
      <c r="V9" s="23"/>
      <c r="W9" s="23"/>
      <c r="X9" s="23"/>
      <c r="Y9" s="23"/>
    </row>
    <row r="10" spans="2:25" s="503" customFormat="1" ht="24.95" customHeight="1">
      <c r="B10" s="501" t="s">
        <v>718</v>
      </c>
      <c r="C10" s="502"/>
      <c r="D10" s="875"/>
      <c r="E10" s="876"/>
      <c r="F10" s="876"/>
      <c r="G10" s="876"/>
      <c r="H10" s="877"/>
      <c r="I10" s="877"/>
      <c r="J10" s="877"/>
      <c r="K10" s="877"/>
      <c r="L10" s="877"/>
      <c r="M10" s="877"/>
      <c r="N10" s="877"/>
      <c r="O10" s="24"/>
      <c r="P10" s="24"/>
      <c r="Q10" s="24"/>
      <c r="R10" s="24"/>
      <c r="S10" s="24"/>
      <c r="T10" s="24"/>
      <c r="U10" s="24"/>
      <c r="V10" s="24"/>
      <c r="W10" s="24"/>
      <c r="X10" s="24"/>
      <c r="Y10" s="24"/>
    </row>
    <row r="11" spans="2:25" s="498" customFormat="1" ht="24.95" customHeight="1">
      <c r="B11" s="499">
        <v>4</v>
      </c>
      <c r="C11" s="500" t="s">
        <v>719</v>
      </c>
      <c r="D11" s="873" t="s">
        <v>921</v>
      </c>
      <c r="E11" s="873" t="s">
        <v>921</v>
      </c>
      <c r="F11" s="873" t="s">
        <v>921</v>
      </c>
      <c r="G11" s="873" t="s">
        <v>921</v>
      </c>
      <c r="H11" s="874" t="s">
        <v>921</v>
      </c>
      <c r="I11" s="874" t="s">
        <v>921</v>
      </c>
      <c r="J11" s="874" t="s">
        <v>921</v>
      </c>
      <c r="K11" s="874" t="s">
        <v>921</v>
      </c>
      <c r="L11" s="874" t="s">
        <v>921</v>
      </c>
      <c r="M11" s="874" t="s">
        <v>922</v>
      </c>
      <c r="N11" s="874" t="s">
        <v>923</v>
      </c>
      <c r="O11" s="23"/>
      <c r="P11" s="23"/>
      <c r="Q11" s="23"/>
      <c r="R11" s="23"/>
      <c r="S11" s="23"/>
      <c r="T11" s="23"/>
      <c r="U11" s="23"/>
      <c r="V11" s="23"/>
      <c r="W11" s="23"/>
      <c r="X11" s="23"/>
      <c r="Y11" s="23"/>
    </row>
    <row r="12" spans="2:25" s="498" customFormat="1" ht="24.95" customHeight="1">
      <c r="B12" s="499">
        <v>5</v>
      </c>
      <c r="C12" s="500" t="s">
        <v>720</v>
      </c>
      <c r="D12" s="873" t="s">
        <v>921</v>
      </c>
      <c r="E12" s="873" t="s">
        <v>921</v>
      </c>
      <c r="F12" s="873" t="s">
        <v>921</v>
      </c>
      <c r="G12" s="873" t="s">
        <v>921</v>
      </c>
      <c r="H12" s="874" t="s">
        <v>921</v>
      </c>
      <c r="I12" s="874" t="s">
        <v>921</v>
      </c>
      <c r="J12" s="874" t="s">
        <v>921</v>
      </c>
      <c r="K12" s="874" t="s">
        <v>921</v>
      </c>
      <c r="L12" s="874" t="s">
        <v>921</v>
      </c>
      <c r="M12" s="874" t="s">
        <v>922</v>
      </c>
      <c r="N12" s="874" t="s">
        <v>923</v>
      </c>
      <c r="O12" s="23"/>
      <c r="P12" s="23"/>
      <c r="Q12" s="23"/>
      <c r="R12" s="23"/>
      <c r="S12" s="23"/>
      <c r="T12" s="23"/>
      <c r="U12" s="23"/>
      <c r="V12" s="23"/>
      <c r="W12" s="23"/>
      <c r="X12" s="23"/>
      <c r="Y12" s="23"/>
    </row>
    <row r="13" spans="2:25" s="498" customFormat="1" ht="39" customHeight="1">
      <c r="B13" s="499">
        <v>6</v>
      </c>
      <c r="C13" s="500" t="s">
        <v>721</v>
      </c>
      <c r="D13" s="873" t="s">
        <v>924</v>
      </c>
      <c r="E13" s="873" t="s">
        <v>924</v>
      </c>
      <c r="F13" s="873" t="s">
        <v>924</v>
      </c>
      <c r="G13" s="873" t="s">
        <v>924</v>
      </c>
      <c r="H13" s="874" t="s">
        <v>924</v>
      </c>
      <c r="I13" s="874" t="s">
        <v>924</v>
      </c>
      <c r="J13" s="874" t="s">
        <v>924</v>
      </c>
      <c r="K13" s="874" t="s">
        <v>924</v>
      </c>
      <c r="L13" s="874" t="s">
        <v>924</v>
      </c>
      <c r="M13" s="874" t="s">
        <v>924</v>
      </c>
      <c r="N13" s="874" t="s">
        <v>924</v>
      </c>
      <c r="O13" s="23"/>
      <c r="P13" s="23"/>
      <c r="Q13" s="23"/>
      <c r="R13" s="23"/>
      <c r="S13" s="23"/>
      <c r="T13" s="23"/>
      <c r="U13" s="23"/>
      <c r="V13" s="23"/>
      <c r="W13" s="23"/>
      <c r="X13" s="23"/>
      <c r="Y13" s="23"/>
    </row>
    <row r="14" spans="2:25" s="498" customFormat="1" ht="24.95" customHeight="1">
      <c r="B14" s="499">
        <v>7</v>
      </c>
      <c r="C14" s="500" t="s">
        <v>722</v>
      </c>
      <c r="D14" s="873" t="s">
        <v>925</v>
      </c>
      <c r="E14" s="873" t="s">
        <v>925</v>
      </c>
      <c r="F14" s="873" t="s">
        <v>925</v>
      </c>
      <c r="G14" s="873" t="s">
        <v>925</v>
      </c>
      <c r="H14" s="874" t="s">
        <v>925</v>
      </c>
      <c r="I14" s="874" t="s">
        <v>925</v>
      </c>
      <c r="J14" s="874" t="s">
        <v>925</v>
      </c>
      <c r="K14" s="874" t="s">
        <v>925</v>
      </c>
      <c r="L14" s="874" t="s">
        <v>925</v>
      </c>
      <c r="M14" s="874" t="s">
        <v>926</v>
      </c>
      <c r="N14" s="874" t="s">
        <v>927</v>
      </c>
      <c r="O14" s="23"/>
      <c r="P14" s="23"/>
      <c r="Q14" s="23"/>
      <c r="R14" s="23"/>
      <c r="S14" s="23"/>
      <c r="T14" s="23"/>
      <c r="U14" s="23"/>
      <c r="V14" s="23"/>
      <c r="W14" s="23"/>
      <c r="X14" s="23"/>
      <c r="Y14" s="23"/>
    </row>
    <row r="15" spans="2:25" s="498" customFormat="1" ht="39" customHeight="1">
      <c r="B15" s="499">
        <v>8</v>
      </c>
      <c r="C15" s="500" t="s">
        <v>978</v>
      </c>
      <c r="D15" s="878">
        <v>16973333.333333336</v>
      </c>
      <c r="E15" s="878">
        <v>9650611.1111111101</v>
      </c>
      <c r="F15" s="878">
        <v>5658333.333333334</v>
      </c>
      <c r="G15" s="878">
        <v>29166.666666666668</v>
      </c>
      <c r="H15" s="878">
        <v>7843372.5327777788</v>
      </c>
      <c r="I15" s="878">
        <v>300000000</v>
      </c>
      <c r="J15" s="878">
        <v>450000000</v>
      </c>
      <c r="K15" s="878">
        <v>57238012.541245945</v>
      </c>
      <c r="L15" s="878">
        <v>67867929.15604876</v>
      </c>
      <c r="M15" s="879">
        <v>399999980</v>
      </c>
      <c r="N15" s="879">
        <v>4723167851.8800001</v>
      </c>
      <c r="O15" s="23"/>
      <c r="P15" s="23"/>
      <c r="Q15" s="23"/>
      <c r="R15" s="23"/>
      <c r="S15" s="23"/>
      <c r="T15" s="23"/>
      <c r="U15" s="23"/>
      <c r="V15" s="23"/>
      <c r="W15" s="23"/>
      <c r="X15" s="23"/>
      <c r="Y15" s="23"/>
    </row>
    <row r="16" spans="2:25" s="498" customFormat="1" ht="24.95" customHeight="1">
      <c r="B16" s="499">
        <v>9</v>
      </c>
      <c r="C16" s="500" t="s">
        <v>979</v>
      </c>
      <c r="D16" s="878">
        <v>114000000</v>
      </c>
      <c r="E16" s="878">
        <v>64100000</v>
      </c>
      <c r="F16" s="878">
        <v>35000000</v>
      </c>
      <c r="G16" s="878">
        <v>26250000</v>
      </c>
      <c r="H16" s="879">
        <v>98850000</v>
      </c>
      <c r="I16" s="880">
        <v>300000000</v>
      </c>
      <c r="J16" s="880">
        <v>450000000</v>
      </c>
      <c r="K16" s="880" t="s">
        <v>928</v>
      </c>
      <c r="L16" s="880" t="s">
        <v>929</v>
      </c>
      <c r="M16" s="879">
        <v>400000000</v>
      </c>
      <c r="N16" s="881" t="s">
        <v>930</v>
      </c>
      <c r="O16" s="23"/>
      <c r="P16" s="23"/>
      <c r="Q16" s="23"/>
      <c r="R16" s="23"/>
      <c r="S16" s="23"/>
      <c r="T16" s="23"/>
      <c r="U16" s="23"/>
      <c r="V16" s="23"/>
      <c r="W16" s="23"/>
      <c r="X16" s="23"/>
      <c r="Y16" s="23"/>
    </row>
    <row r="17" spans="2:25" s="498" customFormat="1" ht="24.95" customHeight="1">
      <c r="B17" s="499" t="s">
        <v>723</v>
      </c>
      <c r="C17" s="500" t="s">
        <v>724</v>
      </c>
      <c r="D17" s="882">
        <v>1</v>
      </c>
      <c r="E17" s="882">
        <v>1</v>
      </c>
      <c r="F17" s="882">
        <v>1</v>
      </c>
      <c r="G17" s="883">
        <v>0.82550000000000001</v>
      </c>
      <c r="H17" s="884">
        <v>1</v>
      </c>
      <c r="I17" s="884">
        <v>1</v>
      </c>
      <c r="J17" s="884">
        <v>1</v>
      </c>
      <c r="K17" s="884">
        <v>1</v>
      </c>
      <c r="L17" s="884">
        <v>1</v>
      </c>
      <c r="M17" s="885">
        <v>1</v>
      </c>
      <c r="N17" s="886" t="s">
        <v>930</v>
      </c>
      <c r="O17" s="23"/>
      <c r="P17" s="23"/>
      <c r="Q17" s="23"/>
      <c r="R17" s="23"/>
      <c r="S17" s="23"/>
      <c r="T17" s="23"/>
      <c r="U17" s="23"/>
      <c r="V17" s="23"/>
      <c r="W17" s="23"/>
      <c r="X17" s="23"/>
      <c r="Y17" s="23"/>
    </row>
    <row r="18" spans="2:25" s="498" customFormat="1" ht="24.95" customHeight="1">
      <c r="B18" s="499" t="s">
        <v>725</v>
      </c>
      <c r="C18" s="500" t="s">
        <v>726</v>
      </c>
      <c r="D18" s="887">
        <v>1</v>
      </c>
      <c r="E18" s="887">
        <v>1</v>
      </c>
      <c r="F18" s="887">
        <v>1</v>
      </c>
      <c r="G18" s="887">
        <v>1</v>
      </c>
      <c r="H18" s="888">
        <v>1</v>
      </c>
      <c r="I18" s="888">
        <v>1</v>
      </c>
      <c r="J18" s="888">
        <v>1</v>
      </c>
      <c r="K18" s="888">
        <v>1</v>
      </c>
      <c r="L18" s="888">
        <v>1</v>
      </c>
      <c r="M18" s="888">
        <v>1</v>
      </c>
      <c r="N18" s="888" t="s">
        <v>930</v>
      </c>
      <c r="O18" s="23"/>
      <c r="P18" s="23"/>
      <c r="Q18" s="23"/>
      <c r="R18" s="23"/>
      <c r="S18" s="23"/>
      <c r="T18" s="23"/>
      <c r="U18" s="23"/>
      <c r="V18" s="23"/>
      <c r="W18" s="23"/>
      <c r="X18" s="23"/>
      <c r="Y18" s="23"/>
    </row>
    <row r="19" spans="2:25" s="498" customFormat="1" ht="24.95" customHeight="1">
      <c r="B19" s="499">
        <v>10</v>
      </c>
      <c r="C19" s="500" t="s">
        <v>727</v>
      </c>
      <c r="D19" s="873" t="s">
        <v>931</v>
      </c>
      <c r="E19" s="873" t="s">
        <v>931</v>
      </c>
      <c r="F19" s="873" t="s">
        <v>931</v>
      </c>
      <c r="G19" s="873" t="s">
        <v>931</v>
      </c>
      <c r="H19" s="874" t="s">
        <v>931</v>
      </c>
      <c r="I19" s="874" t="s">
        <v>931</v>
      </c>
      <c r="J19" s="874" t="s">
        <v>931</v>
      </c>
      <c r="K19" s="874" t="s">
        <v>931</v>
      </c>
      <c r="L19" s="874" t="s">
        <v>931</v>
      </c>
      <c r="M19" s="874" t="s">
        <v>11</v>
      </c>
      <c r="N19" s="874" t="s">
        <v>11</v>
      </c>
      <c r="O19" s="23"/>
      <c r="P19" s="23"/>
      <c r="Q19" s="23"/>
      <c r="R19" s="23"/>
      <c r="S19" s="23"/>
      <c r="T19" s="23"/>
      <c r="U19" s="23"/>
      <c r="V19" s="23"/>
      <c r="W19" s="23"/>
      <c r="X19" s="23"/>
      <c r="Y19" s="23"/>
    </row>
    <row r="20" spans="2:25" s="498" customFormat="1" ht="24.95" customHeight="1">
      <c r="B20" s="499">
        <v>11</v>
      </c>
      <c r="C20" s="500" t="s">
        <v>728</v>
      </c>
      <c r="D20" s="889" t="s">
        <v>932</v>
      </c>
      <c r="E20" s="873" t="s">
        <v>933</v>
      </c>
      <c r="F20" s="873" t="s">
        <v>934</v>
      </c>
      <c r="G20" s="873" t="s">
        <v>935</v>
      </c>
      <c r="H20" s="874" t="s">
        <v>936</v>
      </c>
      <c r="I20" s="874" t="s">
        <v>937</v>
      </c>
      <c r="J20" s="874" t="s">
        <v>938</v>
      </c>
      <c r="K20" s="874" t="s">
        <v>937</v>
      </c>
      <c r="L20" s="874" t="s">
        <v>939</v>
      </c>
      <c r="M20" s="874" t="s">
        <v>940</v>
      </c>
      <c r="N20" s="874" t="s">
        <v>930</v>
      </c>
      <c r="O20" s="23"/>
      <c r="P20" s="23"/>
      <c r="Q20" s="23"/>
      <c r="R20" s="23"/>
      <c r="S20" s="23"/>
      <c r="T20" s="23"/>
      <c r="U20" s="23"/>
      <c r="V20" s="23"/>
      <c r="W20" s="23"/>
      <c r="X20" s="23"/>
      <c r="Y20" s="23"/>
    </row>
    <row r="21" spans="2:25" s="498" customFormat="1" ht="24.95" customHeight="1">
      <c r="B21" s="499">
        <v>12</v>
      </c>
      <c r="C21" s="500" t="s">
        <v>729</v>
      </c>
      <c r="D21" s="873" t="s">
        <v>941</v>
      </c>
      <c r="E21" s="873" t="s">
        <v>941</v>
      </c>
      <c r="F21" s="873" t="s">
        <v>941</v>
      </c>
      <c r="G21" s="873" t="s">
        <v>941</v>
      </c>
      <c r="H21" s="874" t="s">
        <v>941</v>
      </c>
      <c r="I21" s="874" t="s">
        <v>941</v>
      </c>
      <c r="J21" s="874" t="s">
        <v>941</v>
      </c>
      <c r="K21" s="874" t="s">
        <v>941</v>
      </c>
      <c r="L21" s="874" t="s">
        <v>941</v>
      </c>
      <c r="M21" s="874" t="s">
        <v>942</v>
      </c>
      <c r="N21" s="874" t="s">
        <v>943</v>
      </c>
      <c r="O21" s="23"/>
      <c r="P21" s="23"/>
      <c r="Q21" s="23"/>
      <c r="R21" s="23"/>
      <c r="S21" s="23"/>
      <c r="T21" s="23"/>
      <c r="U21" s="23"/>
      <c r="V21" s="23"/>
      <c r="W21" s="23"/>
      <c r="X21" s="23"/>
      <c r="Y21" s="23"/>
    </row>
    <row r="22" spans="2:25" s="498" customFormat="1" ht="24.95" customHeight="1">
      <c r="B22" s="499">
        <v>13</v>
      </c>
      <c r="C22" s="500" t="s">
        <v>730</v>
      </c>
      <c r="D22" s="889" t="s">
        <v>944</v>
      </c>
      <c r="E22" s="873" t="s">
        <v>945</v>
      </c>
      <c r="F22" s="873" t="s">
        <v>946</v>
      </c>
      <c r="G22" s="873" t="s">
        <v>947</v>
      </c>
      <c r="H22" s="874" t="s">
        <v>948</v>
      </c>
      <c r="I22" s="874" t="s">
        <v>949</v>
      </c>
      <c r="J22" s="874" t="s">
        <v>950</v>
      </c>
      <c r="K22" s="874" t="s">
        <v>949</v>
      </c>
      <c r="L22" s="874" t="s">
        <v>951</v>
      </c>
      <c r="M22" s="874" t="s">
        <v>930</v>
      </c>
      <c r="N22" s="874" t="s">
        <v>930</v>
      </c>
      <c r="O22" s="23"/>
      <c r="P22" s="23"/>
      <c r="Q22" s="23"/>
      <c r="R22" s="23"/>
      <c r="S22" s="23"/>
      <c r="T22" s="23"/>
      <c r="U22" s="23"/>
      <c r="V22" s="23"/>
      <c r="W22" s="23"/>
      <c r="X22" s="23"/>
      <c r="Y22" s="23"/>
    </row>
    <row r="23" spans="2:25" s="498" customFormat="1" ht="36" customHeight="1">
      <c r="B23" s="499">
        <v>14</v>
      </c>
      <c r="C23" s="500" t="s">
        <v>731</v>
      </c>
      <c r="D23" s="873" t="s">
        <v>952</v>
      </c>
      <c r="E23" s="873" t="s">
        <v>952</v>
      </c>
      <c r="F23" s="873" t="s">
        <v>952</v>
      </c>
      <c r="G23" s="873" t="s">
        <v>952</v>
      </c>
      <c r="H23" s="874" t="s">
        <v>930</v>
      </c>
      <c r="I23" s="874" t="s">
        <v>952</v>
      </c>
      <c r="J23" s="874" t="s">
        <v>952</v>
      </c>
      <c r="K23" s="874" t="s">
        <v>952</v>
      </c>
      <c r="L23" s="874" t="s">
        <v>952</v>
      </c>
      <c r="M23" s="874" t="s">
        <v>952</v>
      </c>
      <c r="N23" s="874" t="s">
        <v>930</v>
      </c>
      <c r="O23" s="23"/>
      <c r="P23" s="23"/>
      <c r="Q23" s="23"/>
      <c r="R23" s="23"/>
      <c r="S23" s="23"/>
      <c r="T23" s="23"/>
      <c r="U23" s="23"/>
      <c r="V23" s="23"/>
      <c r="W23" s="23"/>
      <c r="X23" s="23"/>
      <c r="Y23" s="23"/>
    </row>
    <row r="24" spans="2:25" s="498" customFormat="1" ht="123.75">
      <c r="B24" s="499">
        <v>15</v>
      </c>
      <c r="C24" s="500" t="s">
        <v>732</v>
      </c>
      <c r="D24" s="873" t="s">
        <v>953</v>
      </c>
      <c r="E24" s="873" t="s">
        <v>953</v>
      </c>
      <c r="F24" s="873" t="s">
        <v>953</v>
      </c>
      <c r="G24" s="873" t="s">
        <v>953</v>
      </c>
      <c r="H24" s="890" t="s">
        <v>954</v>
      </c>
      <c r="I24" s="874" t="s">
        <v>955</v>
      </c>
      <c r="J24" s="874" t="s">
        <v>956</v>
      </c>
      <c r="K24" s="874" t="s">
        <v>957</v>
      </c>
      <c r="L24" s="874" t="s">
        <v>958</v>
      </c>
      <c r="M24" s="874" t="s">
        <v>959</v>
      </c>
      <c r="N24" s="874" t="s">
        <v>930</v>
      </c>
      <c r="O24" s="23"/>
      <c r="P24" s="23"/>
      <c r="Q24" s="23"/>
      <c r="R24" s="23"/>
      <c r="S24" s="23"/>
      <c r="T24" s="23"/>
      <c r="U24" s="23"/>
      <c r="V24" s="23"/>
      <c r="W24" s="23"/>
      <c r="X24" s="23"/>
      <c r="Y24" s="23"/>
    </row>
    <row r="25" spans="2:25" s="498" customFormat="1" ht="36" customHeight="1">
      <c r="B25" s="499">
        <v>16</v>
      </c>
      <c r="C25" s="504" t="s">
        <v>733</v>
      </c>
      <c r="D25" s="873" t="s">
        <v>930</v>
      </c>
      <c r="E25" s="873" t="s">
        <v>930</v>
      </c>
      <c r="F25" s="873" t="s">
        <v>930</v>
      </c>
      <c r="G25" s="873" t="s">
        <v>930</v>
      </c>
      <c r="H25" s="891" t="s">
        <v>930</v>
      </c>
      <c r="I25" s="891" t="s">
        <v>930</v>
      </c>
      <c r="J25" s="891" t="s">
        <v>930</v>
      </c>
      <c r="K25" s="891" t="s">
        <v>930</v>
      </c>
      <c r="L25" s="891" t="s">
        <v>930</v>
      </c>
      <c r="M25" s="874" t="s">
        <v>960</v>
      </c>
      <c r="N25" s="874" t="s">
        <v>930</v>
      </c>
      <c r="O25" s="23"/>
      <c r="P25" s="23"/>
      <c r="Q25" s="23"/>
      <c r="R25" s="23"/>
      <c r="S25" s="23"/>
      <c r="T25" s="23"/>
      <c r="U25" s="23"/>
      <c r="V25" s="23"/>
      <c r="W25" s="23"/>
      <c r="X25" s="23"/>
      <c r="Y25" s="23"/>
    </row>
    <row r="26" spans="2:25" s="503" customFormat="1" ht="24.95" customHeight="1">
      <c r="B26" s="501" t="s">
        <v>734</v>
      </c>
      <c r="C26" s="505"/>
      <c r="D26" s="875"/>
      <c r="E26" s="877"/>
      <c r="F26" s="877"/>
      <c r="G26" s="877"/>
      <c r="H26" s="877"/>
      <c r="I26" s="877"/>
      <c r="J26" s="877"/>
      <c r="K26" s="877"/>
      <c r="L26" s="877"/>
      <c r="M26" s="877"/>
      <c r="N26" s="877"/>
      <c r="O26" s="24"/>
      <c r="P26" s="24"/>
      <c r="Q26" s="24"/>
      <c r="R26" s="24"/>
      <c r="S26" s="24"/>
      <c r="T26" s="24"/>
      <c r="U26" s="24"/>
      <c r="V26" s="24"/>
      <c r="W26" s="24"/>
      <c r="X26" s="24"/>
      <c r="Y26" s="24"/>
    </row>
    <row r="27" spans="2:25" s="498" customFormat="1" ht="24.95" customHeight="1">
      <c r="B27" s="499">
        <v>17</v>
      </c>
      <c r="C27" s="500" t="s">
        <v>735</v>
      </c>
      <c r="D27" s="873" t="s">
        <v>961</v>
      </c>
      <c r="E27" s="873" t="s">
        <v>961</v>
      </c>
      <c r="F27" s="873" t="s">
        <v>961</v>
      </c>
      <c r="G27" s="873" t="s">
        <v>962</v>
      </c>
      <c r="H27" s="874" t="s">
        <v>962</v>
      </c>
      <c r="I27" s="874" t="s">
        <v>1070</v>
      </c>
      <c r="J27" s="874" t="s">
        <v>963</v>
      </c>
      <c r="K27" s="874" t="s">
        <v>961</v>
      </c>
      <c r="L27" s="874" t="s">
        <v>961</v>
      </c>
      <c r="M27" s="874" t="s">
        <v>962</v>
      </c>
      <c r="N27" s="874" t="s">
        <v>961</v>
      </c>
      <c r="O27" s="23"/>
      <c r="P27" s="23"/>
      <c r="Q27" s="23"/>
      <c r="R27" s="23"/>
      <c r="S27" s="23"/>
      <c r="T27" s="23"/>
      <c r="U27" s="23"/>
      <c r="V27" s="23"/>
      <c r="W27" s="23"/>
      <c r="X27" s="23"/>
      <c r="Y27" s="23"/>
    </row>
    <row r="28" spans="2:25" s="498" customFormat="1" ht="99.75" customHeight="1">
      <c r="B28" s="499">
        <v>18</v>
      </c>
      <c r="C28" s="504" t="s">
        <v>736</v>
      </c>
      <c r="D28" s="873" t="s">
        <v>964</v>
      </c>
      <c r="E28" s="873" t="s">
        <v>964</v>
      </c>
      <c r="F28" s="873" t="s">
        <v>964</v>
      </c>
      <c r="G28" s="892">
        <v>0.09</v>
      </c>
      <c r="H28" s="893">
        <v>0.13</v>
      </c>
      <c r="I28" s="874" t="s">
        <v>965</v>
      </c>
      <c r="J28" s="874" t="s">
        <v>966</v>
      </c>
      <c r="K28" s="874" t="s">
        <v>967</v>
      </c>
      <c r="L28" s="874" t="s">
        <v>967</v>
      </c>
      <c r="M28" s="874" t="s">
        <v>968</v>
      </c>
      <c r="N28" s="874" t="s">
        <v>930</v>
      </c>
      <c r="O28" s="23"/>
      <c r="P28" s="23"/>
      <c r="Q28" s="23"/>
      <c r="R28" s="23"/>
      <c r="S28" s="23"/>
      <c r="T28" s="23"/>
      <c r="U28" s="23"/>
      <c r="V28" s="23"/>
      <c r="W28" s="23"/>
      <c r="X28" s="23"/>
      <c r="Y28" s="23"/>
    </row>
    <row r="29" spans="2:25" s="498" customFormat="1" ht="24.95" customHeight="1">
      <c r="B29" s="499">
        <v>19</v>
      </c>
      <c r="C29" s="500" t="s">
        <v>737</v>
      </c>
      <c r="D29" s="873" t="s">
        <v>969</v>
      </c>
      <c r="E29" s="873" t="s">
        <v>969</v>
      </c>
      <c r="F29" s="873" t="s">
        <v>969</v>
      </c>
      <c r="G29" s="873" t="s">
        <v>969</v>
      </c>
      <c r="H29" s="874" t="s">
        <v>969</v>
      </c>
      <c r="I29" s="874" t="s">
        <v>969</v>
      </c>
      <c r="J29" s="874" t="s">
        <v>969</v>
      </c>
      <c r="K29" s="874" t="s">
        <v>969</v>
      </c>
      <c r="L29" s="874" t="s">
        <v>969</v>
      </c>
      <c r="M29" s="874" t="s">
        <v>969</v>
      </c>
      <c r="N29" s="874" t="s">
        <v>930</v>
      </c>
      <c r="O29" s="23"/>
      <c r="P29" s="23"/>
      <c r="Q29" s="23"/>
      <c r="R29" s="23"/>
      <c r="S29" s="23"/>
      <c r="T29" s="23"/>
      <c r="U29" s="23"/>
      <c r="V29" s="23"/>
      <c r="W29" s="23"/>
      <c r="X29" s="23"/>
      <c r="Y29" s="23"/>
    </row>
    <row r="30" spans="2:25" s="498" customFormat="1" ht="30" customHeight="1">
      <c r="B30" s="499" t="s">
        <v>72</v>
      </c>
      <c r="C30" s="504" t="s">
        <v>738</v>
      </c>
      <c r="D30" s="873" t="s">
        <v>970</v>
      </c>
      <c r="E30" s="874" t="s">
        <v>970</v>
      </c>
      <c r="F30" s="874" t="s">
        <v>970</v>
      </c>
      <c r="G30" s="874" t="s">
        <v>970</v>
      </c>
      <c r="H30" s="874" t="s">
        <v>970</v>
      </c>
      <c r="I30" s="874" t="s">
        <v>970</v>
      </c>
      <c r="J30" s="874" t="s">
        <v>970</v>
      </c>
      <c r="K30" s="874" t="s">
        <v>970</v>
      </c>
      <c r="L30" s="874" t="s">
        <v>970</v>
      </c>
      <c r="M30" s="874" t="s">
        <v>971</v>
      </c>
      <c r="N30" s="874" t="s">
        <v>971</v>
      </c>
      <c r="O30" s="23"/>
      <c r="P30" s="23"/>
      <c r="Q30" s="23"/>
      <c r="R30" s="23"/>
      <c r="S30" s="23"/>
      <c r="T30" s="23"/>
      <c r="U30" s="23"/>
      <c r="V30" s="23"/>
      <c r="W30" s="23"/>
      <c r="X30" s="23"/>
      <c r="Y30" s="23"/>
    </row>
    <row r="31" spans="2:25" s="498" customFormat="1" ht="39" customHeight="1">
      <c r="B31" s="499" t="s">
        <v>75</v>
      </c>
      <c r="C31" s="504" t="s">
        <v>739</v>
      </c>
      <c r="D31" s="873" t="s">
        <v>970</v>
      </c>
      <c r="E31" s="874" t="s">
        <v>970</v>
      </c>
      <c r="F31" s="874" t="s">
        <v>970</v>
      </c>
      <c r="G31" s="874" t="s">
        <v>970</v>
      </c>
      <c r="H31" s="874" t="s">
        <v>970</v>
      </c>
      <c r="I31" s="874" t="s">
        <v>970</v>
      </c>
      <c r="J31" s="874" t="s">
        <v>970</v>
      </c>
      <c r="K31" s="874" t="s">
        <v>970</v>
      </c>
      <c r="L31" s="874" t="s">
        <v>970</v>
      </c>
      <c r="M31" s="874" t="s">
        <v>971</v>
      </c>
      <c r="N31" s="874" t="s">
        <v>930</v>
      </c>
      <c r="O31" s="23"/>
      <c r="P31" s="23"/>
      <c r="Q31" s="23"/>
      <c r="R31" s="23"/>
      <c r="S31" s="23"/>
      <c r="T31" s="23"/>
      <c r="U31" s="23"/>
      <c r="V31" s="23"/>
      <c r="W31" s="23"/>
      <c r="X31" s="23"/>
      <c r="Y31" s="23"/>
    </row>
    <row r="32" spans="2:25" s="498" customFormat="1" ht="24.95" customHeight="1">
      <c r="B32" s="499">
        <v>21</v>
      </c>
      <c r="C32" s="504" t="s">
        <v>740</v>
      </c>
      <c r="D32" s="873" t="s">
        <v>969</v>
      </c>
      <c r="E32" s="874" t="s">
        <v>969</v>
      </c>
      <c r="F32" s="874" t="s">
        <v>969</v>
      </c>
      <c r="G32" s="874" t="s">
        <v>969</v>
      </c>
      <c r="H32" s="874" t="s">
        <v>969</v>
      </c>
      <c r="I32" s="874" t="s">
        <v>969</v>
      </c>
      <c r="J32" s="874" t="s">
        <v>969</v>
      </c>
      <c r="K32" s="874" t="s">
        <v>969</v>
      </c>
      <c r="L32" s="874" t="s">
        <v>969</v>
      </c>
      <c r="M32" s="874" t="s">
        <v>969</v>
      </c>
      <c r="N32" s="874" t="s">
        <v>930</v>
      </c>
      <c r="O32" s="23"/>
      <c r="P32" s="23"/>
      <c r="Q32" s="23"/>
      <c r="R32" s="23"/>
      <c r="S32" s="23"/>
      <c r="T32" s="23"/>
      <c r="U32" s="23"/>
      <c r="V32" s="23"/>
      <c r="W32" s="23"/>
      <c r="X32" s="23"/>
      <c r="Y32" s="23"/>
    </row>
    <row r="33" spans="2:25" s="498" customFormat="1" ht="24.95" customHeight="1">
      <c r="B33" s="499">
        <v>22</v>
      </c>
      <c r="C33" s="504" t="s">
        <v>741</v>
      </c>
      <c r="D33" s="873" t="s">
        <v>930</v>
      </c>
      <c r="E33" s="874" t="s">
        <v>930</v>
      </c>
      <c r="F33" s="874" t="s">
        <v>930</v>
      </c>
      <c r="G33" s="874" t="s">
        <v>930</v>
      </c>
      <c r="H33" s="874" t="s">
        <v>930</v>
      </c>
      <c r="I33" s="874" t="s">
        <v>930</v>
      </c>
      <c r="J33" s="874" t="s">
        <v>930</v>
      </c>
      <c r="K33" s="874" t="s">
        <v>930</v>
      </c>
      <c r="L33" s="874" t="s">
        <v>930</v>
      </c>
      <c r="M33" s="874" t="s">
        <v>972</v>
      </c>
      <c r="N33" s="874" t="s">
        <v>972</v>
      </c>
      <c r="O33" s="23"/>
      <c r="P33" s="23"/>
      <c r="Q33" s="23"/>
      <c r="R33" s="23"/>
      <c r="S33" s="23"/>
      <c r="T33" s="23"/>
      <c r="U33" s="23"/>
      <c r="V33" s="23"/>
      <c r="W33" s="23"/>
      <c r="X33" s="23"/>
      <c r="Y33" s="23"/>
    </row>
    <row r="34" spans="2:25" s="498" customFormat="1" ht="24.95" customHeight="1">
      <c r="B34" s="499">
        <v>23</v>
      </c>
      <c r="C34" s="504" t="s">
        <v>742</v>
      </c>
      <c r="D34" s="873" t="s">
        <v>973</v>
      </c>
      <c r="E34" s="874" t="s">
        <v>973</v>
      </c>
      <c r="F34" s="874" t="s">
        <v>973</v>
      </c>
      <c r="G34" s="874" t="s">
        <v>973</v>
      </c>
      <c r="H34" s="874" t="s">
        <v>973</v>
      </c>
      <c r="I34" s="874" t="s">
        <v>973</v>
      </c>
      <c r="J34" s="874" t="s">
        <v>973</v>
      </c>
      <c r="K34" s="874" t="s">
        <v>973</v>
      </c>
      <c r="L34" s="874" t="s">
        <v>973</v>
      </c>
      <c r="M34" s="874" t="s">
        <v>973</v>
      </c>
      <c r="N34" s="874" t="s">
        <v>973</v>
      </c>
      <c r="O34" s="23"/>
      <c r="P34" s="23"/>
      <c r="Q34" s="23"/>
      <c r="R34" s="23"/>
      <c r="S34" s="23"/>
      <c r="T34" s="23"/>
      <c r="U34" s="23"/>
      <c r="V34" s="23"/>
      <c r="W34" s="23"/>
      <c r="X34" s="23"/>
      <c r="Y34" s="23"/>
    </row>
    <row r="35" spans="2:25" s="498" customFormat="1" ht="24.95" customHeight="1">
      <c r="B35" s="499">
        <v>24</v>
      </c>
      <c r="C35" s="504" t="s">
        <v>743</v>
      </c>
      <c r="D35" s="873" t="s">
        <v>930</v>
      </c>
      <c r="E35" s="874" t="s">
        <v>930</v>
      </c>
      <c r="F35" s="874" t="s">
        <v>930</v>
      </c>
      <c r="G35" s="874" t="s">
        <v>930</v>
      </c>
      <c r="H35" s="874" t="s">
        <v>930</v>
      </c>
      <c r="I35" s="874" t="s">
        <v>930</v>
      </c>
      <c r="J35" s="874" t="s">
        <v>930</v>
      </c>
      <c r="K35" s="874" t="s">
        <v>930</v>
      </c>
      <c r="L35" s="874" t="s">
        <v>930</v>
      </c>
      <c r="M35" s="874" t="s">
        <v>930</v>
      </c>
      <c r="N35" s="874" t="s">
        <v>930</v>
      </c>
      <c r="O35" s="23"/>
      <c r="P35" s="23"/>
      <c r="Q35" s="23"/>
      <c r="R35" s="23"/>
      <c r="S35" s="23"/>
      <c r="T35" s="23"/>
      <c r="U35" s="23"/>
      <c r="V35" s="23"/>
      <c r="W35" s="23"/>
      <c r="X35" s="23"/>
      <c r="Y35" s="23"/>
    </row>
    <row r="36" spans="2:25" s="498" customFormat="1" ht="24.95" customHeight="1">
      <c r="B36" s="499">
        <v>25</v>
      </c>
      <c r="C36" s="504" t="s">
        <v>744</v>
      </c>
      <c r="D36" s="873" t="s">
        <v>930</v>
      </c>
      <c r="E36" s="874" t="s">
        <v>930</v>
      </c>
      <c r="F36" s="874" t="s">
        <v>930</v>
      </c>
      <c r="G36" s="874" t="s">
        <v>930</v>
      </c>
      <c r="H36" s="874" t="s">
        <v>930</v>
      </c>
      <c r="I36" s="874" t="s">
        <v>930</v>
      </c>
      <c r="J36" s="874" t="s">
        <v>930</v>
      </c>
      <c r="K36" s="874" t="s">
        <v>930</v>
      </c>
      <c r="L36" s="874" t="s">
        <v>930</v>
      </c>
      <c r="M36" s="874" t="s">
        <v>930</v>
      </c>
      <c r="N36" s="874" t="s">
        <v>930</v>
      </c>
      <c r="O36" s="23"/>
      <c r="P36" s="23"/>
      <c r="Q36" s="23"/>
      <c r="R36" s="23"/>
      <c r="S36" s="23"/>
      <c r="T36" s="23"/>
      <c r="U36" s="23"/>
      <c r="V36" s="23"/>
      <c r="W36" s="23"/>
      <c r="X36" s="23"/>
      <c r="Y36" s="23"/>
    </row>
    <row r="37" spans="2:25" s="498" customFormat="1" ht="24.95" customHeight="1">
      <c r="B37" s="499">
        <v>26</v>
      </c>
      <c r="C37" s="504" t="s">
        <v>745</v>
      </c>
      <c r="D37" s="873" t="s">
        <v>930</v>
      </c>
      <c r="E37" s="874" t="s">
        <v>930</v>
      </c>
      <c r="F37" s="874" t="s">
        <v>930</v>
      </c>
      <c r="G37" s="874" t="s">
        <v>930</v>
      </c>
      <c r="H37" s="874" t="s">
        <v>930</v>
      </c>
      <c r="I37" s="874" t="s">
        <v>930</v>
      </c>
      <c r="J37" s="874" t="s">
        <v>930</v>
      </c>
      <c r="K37" s="874" t="s">
        <v>930</v>
      </c>
      <c r="L37" s="874" t="s">
        <v>930</v>
      </c>
      <c r="M37" s="874" t="s">
        <v>930</v>
      </c>
      <c r="N37" s="874" t="s">
        <v>930</v>
      </c>
      <c r="O37" s="23"/>
      <c r="P37" s="23"/>
      <c r="Q37" s="23"/>
      <c r="R37" s="23"/>
      <c r="S37" s="23"/>
      <c r="T37" s="23"/>
      <c r="U37" s="23"/>
      <c r="V37" s="23"/>
      <c r="W37" s="23"/>
      <c r="X37" s="23"/>
      <c r="Y37" s="23"/>
    </row>
    <row r="38" spans="2:25" s="498" customFormat="1" ht="24.95" customHeight="1">
      <c r="B38" s="499">
        <v>27</v>
      </c>
      <c r="C38" s="504" t="s">
        <v>746</v>
      </c>
      <c r="D38" s="873" t="s">
        <v>930</v>
      </c>
      <c r="E38" s="874" t="s">
        <v>930</v>
      </c>
      <c r="F38" s="874" t="s">
        <v>930</v>
      </c>
      <c r="G38" s="874" t="s">
        <v>930</v>
      </c>
      <c r="H38" s="874" t="s">
        <v>930</v>
      </c>
      <c r="I38" s="874" t="s">
        <v>930</v>
      </c>
      <c r="J38" s="874" t="s">
        <v>930</v>
      </c>
      <c r="K38" s="874" t="s">
        <v>930</v>
      </c>
      <c r="L38" s="874" t="s">
        <v>930</v>
      </c>
      <c r="M38" s="874" t="s">
        <v>930</v>
      </c>
      <c r="N38" s="874" t="s">
        <v>930</v>
      </c>
      <c r="O38" s="23"/>
      <c r="P38" s="23"/>
      <c r="Q38" s="23"/>
      <c r="R38" s="23"/>
      <c r="S38" s="23"/>
      <c r="T38" s="23"/>
      <c r="U38" s="23"/>
      <c r="V38" s="23"/>
      <c r="W38" s="23"/>
      <c r="X38" s="23"/>
      <c r="Y38" s="23"/>
    </row>
    <row r="39" spans="2:25" s="498" customFormat="1" ht="39" customHeight="1">
      <c r="B39" s="499">
        <v>28</v>
      </c>
      <c r="C39" s="504" t="s">
        <v>747</v>
      </c>
      <c r="D39" s="873" t="s">
        <v>930</v>
      </c>
      <c r="E39" s="874" t="s">
        <v>930</v>
      </c>
      <c r="F39" s="874" t="s">
        <v>930</v>
      </c>
      <c r="G39" s="874" t="s">
        <v>930</v>
      </c>
      <c r="H39" s="874" t="s">
        <v>930</v>
      </c>
      <c r="I39" s="874" t="s">
        <v>930</v>
      </c>
      <c r="J39" s="874" t="s">
        <v>930</v>
      </c>
      <c r="K39" s="874" t="s">
        <v>930</v>
      </c>
      <c r="L39" s="874" t="s">
        <v>930</v>
      </c>
      <c r="M39" s="874" t="s">
        <v>930</v>
      </c>
      <c r="N39" s="874" t="s">
        <v>930</v>
      </c>
      <c r="O39" s="23"/>
      <c r="P39" s="23"/>
      <c r="Q39" s="23"/>
      <c r="R39" s="23"/>
      <c r="S39" s="23"/>
      <c r="T39" s="23"/>
      <c r="U39" s="23"/>
      <c r="V39" s="23"/>
      <c r="W39" s="23"/>
      <c r="X39" s="23"/>
      <c r="Y39" s="23"/>
    </row>
    <row r="40" spans="2:25" s="498" customFormat="1" ht="39" customHeight="1">
      <c r="B40" s="499">
        <v>29</v>
      </c>
      <c r="C40" s="504" t="s">
        <v>748</v>
      </c>
      <c r="D40" s="894" t="s">
        <v>930</v>
      </c>
      <c r="E40" s="895" t="s">
        <v>930</v>
      </c>
      <c r="F40" s="895" t="s">
        <v>930</v>
      </c>
      <c r="G40" s="895" t="s">
        <v>930</v>
      </c>
      <c r="H40" s="895" t="s">
        <v>930</v>
      </c>
      <c r="I40" s="895" t="s">
        <v>930</v>
      </c>
      <c r="J40" s="895" t="s">
        <v>930</v>
      </c>
      <c r="K40" s="895" t="s">
        <v>930</v>
      </c>
      <c r="L40" s="895" t="s">
        <v>930</v>
      </c>
      <c r="M40" s="895" t="s">
        <v>930</v>
      </c>
      <c r="N40" s="895" t="s">
        <v>930</v>
      </c>
      <c r="O40" s="23"/>
      <c r="P40" s="23"/>
      <c r="Q40" s="23"/>
      <c r="R40" s="23"/>
      <c r="S40" s="23"/>
      <c r="T40" s="23"/>
      <c r="U40" s="23"/>
      <c r="V40" s="23"/>
      <c r="W40" s="23"/>
      <c r="X40" s="23"/>
      <c r="Y40" s="23"/>
    </row>
    <row r="41" spans="2:25" s="498" customFormat="1" ht="24.95" customHeight="1">
      <c r="B41" s="499">
        <v>30</v>
      </c>
      <c r="C41" s="504" t="s">
        <v>749</v>
      </c>
      <c r="D41" s="873" t="s">
        <v>969</v>
      </c>
      <c r="E41" s="874" t="s">
        <v>969</v>
      </c>
      <c r="F41" s="874" t="s">
        <v>969</v>
      </c>
      <c r="G41" s="874" t="s">
        <v>969</v>
      </c>
      <c r="H41" s="874" t="s">
        <v>969</v>
      </c>
      <c r="I41" s="874" t="s">
        <v>930</v>
      </c>
      <c r="J41" s="874" t="s">
        <v>969</v>
      </c>
      <c r="K41" s="874" t="s">
        <v>930</v>
      </c>
      <c r="L41" s="874" t="s">
        <v>969</v>
      </c>
      <c r="M41" s="895" t="s">
        <v>952</v>
      </c>
      <c r="N41" s="895" t="s">
        <v>969</v>
      </c>
      <c r="O41" s="23"/>
      <c r="P41" s="23"/>
      <c r="Q41" s="23"/>
      <c r="R41" s="23"/>
      <c r="S41" s="23"/>
      <c r="T41" s="23"/>
      <c r="U41" s="23"/>
      <c r="V41" s="23"/>
      <c r="W41" s="23"/>
      <c r="X41" s="23"/>
      <c r="Y41" s="23"/>
    </row>
    <row r="42" spans="2:25" s="498" customFormat="1" ht="24.95" customHeight="1">
      <c r="B42" s="499">
        <v>31</v>
      </c>
      <c r="C42" s="504" t="s">
        <v>750</v>
      </c>
      <c r="D42" s="873" t="s">
        <v>930</v>
      </c>
      <c r="E42" s="874" t="s">
        <v>930</v>
      </c>
      <c r="F42" s="874" t="s">
        <v>930</v>
      </c>
      <c r="G42" s="874" t="s">
        <v>930</v>
      </c>
      <c r="H42" s="874" t="s">
        <v>930</v>
      </c>
      <c r="I42" s="874" t="s">
        <v>930</v>
      </c>
      <c r="J42" s="874" t="s">
        <v>930</v>
      </c>
      <c r="K42" s="874" t="s">
        <v>930</v>
      </c>
      <c r="L42" s="874" t="s">
        <v>930</v>
      </c>
      <c r="M42" s="874" t="s">
        <v>974</v>
      </c>
      <c r="N42" s="874" t="s">
        <v>930</v>
      </c>
      <c r="O42" s="23"/>
      <c r="P42" s="23"/>
      <c r="Q42" s="23"/>
      <c r="R42" s="23"/>
      <c r="S42" s="23"/>
      <c r="T42" s="23"/>
      <c r="U42" s="23"/>
      <c r="V42" s="23"/>
      <c r="W42" s="23"/>
      <c r="X42" s="23"/>
      <c r="Y42" s="23"/>
    </row>
    <row r="43" spans="2:25" s="498" customFormat="1" ht="24.95" customHeight="1">
      <c r="B43" s="496">
        <v>32</v>
      </c>
      <c r="C43" s="506" t="s">
        <v>751</v>
      </c>
      <c r="D43" s="870" t="s">
        <v>930</v>
      </c>
      <c r="E43" s="874" t="s">
        <v>930</v>
      </c>
      <c r="F43" s="874" t="s">
        <v>930</v>
      </c>
      <c r="G43" s="874" t="s">
        <v>930</v>
      </c>
      <c r="H43" s="874" t="s">
        <v>930</v>
      </c>
      <c r="I43" s="874" t="s">
        <v>930</v>
      </c>
      <c r="J43" s="874" t="s">
        <v>930</v>
      </c>
      <c r="K43" s="874" t="s">
        <v>930</v>
      </c>
      <c r="L43" s="874" t="s">
        <v>930</v>
      </c>
      <c r="M43" s="874" t="s">
        <v>975</v>
      </c>
      <c r="N43" s="874" t="s">
        <v>930</v>
      </c>
      <c r="O43" s="23"/>
      <c r="P43" s="23"/>
      <c r="Q43" s="23"/>
      <c r="R43" s="23"/>
      <c r="S43" s="23"/>
      <c r="T43" s="23"/>
      <c r="U43" s="23"/>
      <c r="V43" s="23"/>
      <c r="W43" s="23"/>
      <c r="X43" s="23"/>
      <c r="Y43" s="23"/>
    </row>
    <row r="44" spans="2:25" s="498" customFormat="1" ht="24.95" customHeight="1">
      <c r="B44" s="499">
        <v>33</v>
      </c>
      <c r="C44" s="504" t="s">
        <v>752</v>
      </c>
      <c r="D44" s="873" t="s">
        <v>930</v>
      </c>
      <c r="E44" s="874" t="s">
        <v>930</v>
      </c>
      <c r="F44" s="874" t="s">
        <v>930</v>
      </c>
      <c r="G44" s="874" t="s">
        <v>930</v>
      </c>
      <c r="H44" s="874" t="s">
        <v>930</v>
      </c>
      <c r="I44" s="874" t="s">
        <v>930</v>
      </c>
      <c r="J44" s="874" t="s">
        <v>930</v>
      </c>
      <c r="K44" s="874" t="s">
        <v>930</v>
      </c>
      <c r="L44" s="874" t="s">
        <v>930</v>
      </c>
      <c r="M44" s="874" t="s">
        <v>976</v>
      </c>
      <c r="N44" s="874" t="s">
        <v>930</v>
      </c>
      <c r="O44" s="23"/>
      <c r="P44" s="23"/>
      <c r="Q44" s="23"/>
      <c r="R44" s="23"/>
      <c r="S44" s="23"/>
      <c r="T44" s="23"/>
      <c r="U44" s="23"/>
      <c r="V44" s="23"/>
      <c r="W44" s="23"/>
      <c r="X44" s="23"/>
      <c r="Y44" s="23"/>
    </row>
    <row r="45" spans="2:25" s="498" customFormat="1" ht="39" customHeight="1">
      <c r="B45" s="499">
        <v>34</v>
      </c>
      <c r="C45" s="504" t="s">
        <v>753</v>
      </c>
      <c r="D45" s="873" t="s">
        <v>930</v>
      </c>
      <c r="E45" s="874" t="s">
        <v>930</v>
      </c>
      <c r="F45" s="874" t="s">
        <v>930</v>
      </c>
      <c r="G45" s="874" t="s">
        <v>930</v>
      </c>
      <c r="H45" s="874" t="s">
        <v>930</v>
      </c>
      <c r="I45" s="874" t="s">
        <v>930</v>
      </c>
      <c r="J45" s="874" t="s">
        <v>930</v>
      </c>
      <c r="K45" s="874" t="s">
        <v>930</v>
      </c>
      <c r="L45" s="874" t="s">
        <v>930</v>
      </c>
      <c r="M45" s="896" t="s">
        <v>158</v>
      </c>
      <c r="N45" s="874" t="s">
        <v>930</v>
      </c>
      <c r="O45" s="23"/>
      <c r="P45" s="23"/>
      <c r="Q45" s="23"/>
      <c r="R45" s="23"/>
      <c r="S45" s="23"/>
      <c r="T45" s="23"/>
      <c r="U45" s="23"/>
      <c r="V45" s="23"/>
      <c r="W45" s="23"/>
      <c r="X45" s="23"/>
      <c r="Y45" s="23"/>
    </row>
    <row r="46" spans="2:25" s="498" customFormat="1" ht="58.5" customHeight="1">
      <c r="B46" s="499">
        <v>35</v>
      </c>
      <c r="C46" s="504" t="s">
        <v>754</v>
      </c>
      <c r="D46" s="873" t="s">
        <v>977</v>
      </c>
      <c r="E46" s="874" t="s">
        <v>977</v>
      </c>
      <c r="F46" s="874" t="s">
        <v>977</v>
      </c>
      <c r="G46" s="874" t="s">
        <v>977</v>
      </c>
      <c r="H46" s="874" t="s">
        <v>977</v>
      </c>
      <c r="I46" s="874" t="s">
        <v>977</v>
      </c>
      <c r="J46" s="874" t="s">
        <v>977</v>
      </c>
      <c r="K46" s="874" t="s">
        <v>977</v>
      </c>
      <c r="L46" s="874" t="s">
        <v>977</v>
      </c>
      <c r="M46" s="874" t="s">
        <v>921</v>
      </c>
      <c r="N46" s="874" t="s">
        <v>922</v>
      </c>
      <c r="O46" s="23"/>
      <c r="P46" s="23"/>
      <c r="Q46" s="23"/>
      <c r="R46" s="23"/>
      <c r="S46" s="23"/>
      <c r="T46" s="23"/>
      <c r="U46" s="23"/>
      <c r="V46" s="23"/>
      <c r="W46" s="23"/>
      <c r="X46" s="23"/>
      <c r="Y46" s="23"/>
    </row>
    <row r="47" spans="2:25" s="498" customFormat="1" ht="24.95" customHeight="1">
      <c r="B47" s="499">
        <v>36</v>
      </c>
      <c r="C47" s="504" t="s">
        <v>755</v>
      </c>
      <c r="D47" s="959" t="s">
        <v>969</v>
      </c>
      <c r="E47" s="960" t="s">
        <v>969</v>
      </c>
      <c r="F47" s="960" t="s">
        <v>969</v>
      </c>
      <c r="G47" s="960" t="s">
        <v>969</v>
      </c>
      <c r="H47" s="960" t="s">
        <v>969</v>
      </c>
      <c r="I47" s="960" t="s">
        <v>930</v>
      </c>
      <c r="J47" s="960" t="s">
        <v>969</v>
      </c>
      <c r="K47" s="960" t="s">
        <v>930</v>
      </c>
      <c r="L47" s="960" t="s">
        <v>930</v>
      </c>
      <c r="M47" s="960" t="s">
        <v>930</v>
      </c>
      <c r="N47" s="960" t="s">
        <v>969</v>
      </c>
      <c r="O47" s="904"/>
      <c r="P47" s="23"/>
      <c r="Q47" s="23"/>
      <c r="R47" s="23"/>
      <c r="S47" s="23"/>
      <c r="T47" s="23"/>
      <c r="U47" s="23"/>
      <c r="V47" s="23"/>
      <c r="W47" s="23"/>
      <c r="X47" s="23"/>
      <c r="Y47" s="23"/>
    </row>
    <row r="48" spans="2:25" s="498" customFormat="1" ht="39.75" customHeight="1" thickBot="1">
      <c r="B48" s="507">
        <v>37</v>
      </c>
      <c r="C48" s="508" t="s">
        <v>756</v>
      </c>
      <c r="D48" s="897" t="s">
        <v>930</v>
      </c>
      <c r="E48" s="898" t="s">
        <v>930</v>
      </c>
      <c r="F48" s="898" t="s">
        <v>930</v>
      </c>
      <c r="G48" s="898" t="s">
        <v>930</v>
      </c>
      <c r="H48" s="898" t="s">
        <v>930</v>
      </c>
      <c r="I48" s="898" t="s">
        <v>930</v>
      </c>
      <c r="J48" s="898" t="s">
        <v>930</v>
      </c>
      <c r="K48" s="898" t="s">
        <v>930</v>
      </c>
      <c r="L48" s="898" t="s">
        <v>930</v>
      </c>
      <c r="M48" s="898" t="s">
        <v>930</v>
      </c>
      <c r="N48" s="898" t="s">
        <v>930</v>
      </c>
      <c r="O48" s="23"/>
      <c r="P48" s="23"/>
      <c r="Q48" s="23"/>
      <c r="R48" s="23"/>
      <c r="S48" s="23"/>
      <c r="T48" s="23"/>
      <c r="U48" s="23"/>
      <c r="V48" s="23"/>
      <c r="W48" s="23"/>
      <c r="X48" s="23"/>
      <c r="Y48" s="23"/>
    </row>
    <row r="49" spans="2:18" s="498" customFormat="1" ht="12" thickTop="1">
      <c r="B49" s="509"/>
      <c r="C49" s="510"/>
      <c r="D49" s="511"/>
      <c r="E49" s="511"/>
      <c r="F49" s="511"/>
      <c r="G49" s="511"/>
      <c r="H49" s="511"/>
      <c r="I49" s="512"/>
      <c r="J49" s="512"/>
      <c r="K49" s="512"/>
      <c r="L49" s="512"/>
      <c r="M49" s="512"/>
      <c r="N49" s="512"/>
      <c r="O49" s="512"/>
      <c r="P49" s="512"/>
      <c r="Q49" s="512"/>
      <c r="R49" s="512"/>
    </row>
    <row r="50" spans="2:18" ht="15" customHeight="1">
      <c r="B50" s="900" t="s">
        <v>1071</v>
      </c>
      <c r="C50" s="901"/>
      <c r="D50" s="901"/>
      <c r="E50" s="902"/>
      <c r="F50" s="902"/>
      <c r="G50" s="902"/>
      <c r="H50" s="902"/>
      <c r="I50" s="902"/>
      <c r="J50" s="902"/>
      <c r="K50" s="902"/>
      <c r="L50" s="902"/>
      <c r="M50" s="902"/>
      <c r="N50" s="902"/>
    </row>
    <row r="51" spans="2:18" ht="12">
      <c r="B51" s="900" t="s">
        <v>1072</v>
      </c>
      <c r="C51" s="901"/>
      <c r="D51" s="901"/>
      <c r="E51" s="902"/>
      <c r="F51" s="902"/>
      <c r="G51" s="902"/>
      <c r="H51" s="902"/>
      <c r="I51" s="902"/>
      <c r="J51" s="902"/>
      <c r="K51" s="902"/>
      <c r="L51" s="902"/>
      <c r="M51" s="902"/>
      <c r="N51" s="902"/>
    </row>
    <row r="52" spans="2:18" ht="26.1" customHeight="1">
      <c r="B52" s="1181" t="s">
        <v>1073</v>
      </c>
      <c r="C52" s="1181"/>
      <c r="D52" s="1181"/>
      <c r="E52" s="1181"/>
      <c r="F52" s="1181"/>
      <c r="G52" s="1181"/>
      <c r="H52" s="1181"/>
      <c r="I52" s="1181"/>
      <c r="J52" s="1181"/>
      <c r="K52" s="1181"/>
      <c r="L52" s="1181"/>
      <c r="M52" s="1181"/>
      <c r="N52" s="1181"/>
    </row>
    <row r="53" spans="2:18" ht="15" customHeight="1">
      <c r="B53" s="513"/>
      <c r="C53" s="513"/>
      <c r="D53" s="513"/>
      <c r="E53" s="513"/>
      <c r="F53" s="513"/>
      <c r="G53" s="513"/>
      <c r="H53" s="513"/>
    </row>
    <row r="54" spans="2:18" ht="15" customHeight="1">
      <c r="B54" s="513"/>
      <c r="C54" s="513"/>
      <c r="D54" s="513"/>
      <c r="E54" s="513"/>
      <c r="F54" s="513"/>
      <c r="G54" s="513"/>
      <c r="H54" s="513"/>
    </row>
    <row r="55" spans="2:18" ht="15" customHeight="1">
      <c r="B55" s="513"/>
      <c r="C55" s="513"/>
      <c r="D55" s="513"/>
      <c r="E55" s="513"/>
      <c r="F55" s="513"/>
      <c r="G55" s="513"/>
      <c r="H55" s="513"/>
    </row>
    <row r="56" spans="2:18" ht="15" customHeight="1">
      <c r="B56" s="513"/>
      <c r="C56" s="513"/>
      <c r="D56" s="513"/>
      <c r="E56" s="513"/>
      <c r="F56" s="513"/>
      <c r="G56" s="513"/>
      <c r="H56" s="513"/>
    </row>
    <row r="57" spans="2:18" ht="15" customHeight="1">
      <c r="B57" s="513"/>
      <c r="C57" s="513"/>
      <c r="D57" s="513"/>
      <c r="E57" s="513"/>
      <c r="F57" s="513"/>
      <c r="G57" s="513"/>
      <c r="H57" s="513"/>
    </row>
    <row r="58" spans="2:18" ht="15" customHeight="1">
      <c r="B58" s="513"/>
      <c r="C58" s="513"/>
      <c r="D58" s="513"/>
      <c r="E58" s="513"/>
      <c r="F58" s="513"/>
      <c r="G58" s="513"/>
      <c r="H58" s="513"/>
    </row>
    <row r="59" spans="2:18" ht="15" customHeight="1">
      <c r="B59" s="513"/>
      <c r="C59" s="513"/>
      <c r="D59" s="513"/>
      <c r="E59" s="513"/>
      <c r="F59" s="513"/>
      <c r="G59" s="513"/>
      <c r="H59" s="513"/>
    </row>
    <row r="60" spans="2:18" ht="15" customHeight="1">
      <c r="B60" s="513"/>
      <c r="C60" s="513"/>
      <c r="D60" s="513"/>
      <c r="E60" s="513"/>
      <c r="F60" s="513"/>
      <c r="G60" s="513"/>
      <c r="H60" s="513"/>
    </row>
    <row r="61" spans="2:18" ht="15" customHeight="1">
      <c r="B61" s="513"/>
      <c r="C61" s="513"/>
      <c r="D61" s="513"/>
      <c r="E61" s="513"/>
      <c r="F61" s="513"/>
      <c r="G61" s="513"/>
      <c r="H61" s="513"/>
    </row>
    <row r="62" spans="2:18" ht="15" customHeight="1">
      <c r="B62" s="513"/>
      <c r="C62" s="513"/>
      <c r="D62" s="513"/>
      <c r="E62" s="513"/>
      <c r="F62" s="513"/>
      <c r="G62" s="513"/>
      <c r="H62" s="513"/>
    </row>
    <row r="63" spans="2:18" ht="15" customHeight="1">
      <c r="B63" s="513"/>
      <c r="C63" s="513"/>
      <c r="D63" s="513"/>
      <c r="E63" s="513"/>
      <c r="F63" s="513"/>
      <c r="G63" s="513"/>
      <c r="H63" s="513"/>
    </row>
    <row r="64" spans="2:18" ht="15" customHeight="1">
      <c r="B64" s="513"/>
      <c r="C64" s="513"/>
      <c r="D64" s="513"/>
      <c r="E64" s="513"/>
      <c r="F64" s="513"/>
      <c r="G64" s="513"/>
      <c r="H64" s="513"/>
    </row>
    <row r="65" spans="2:8" ht="15" customHeight="1">
      <c r="B65" s="513"/>
      <c r="C65" s="513"/>
      <c r="D65" s="513"/>
      <c r="E65" s="513"/>
      <c r="F65" s="513"/>
      <c r="G65" s="513"/>
      <c r="H65" s="513"/>
    </row>
    <row r="66" spans="2:8" ht="15" customHeight="1">
      <c r="B66" s="513"/>
      <c r="C66" s="513"/>
      <c r="D66" s="513"/>
      <c r="E66" s="513"/>
      <c r="F66" s="513"/>
      <c r="G66" s="513"/>
      <c r="H66" s="513"/>
    </row>
    <row r="67" spans="2:8" ht="15" customHeight="1">
      <c r="B67" s="513"/>
      <c r="C67" s="513"/>
      <c r="D67" s="513"/>
      <c r="E67" s="513"/>
      <c r="F67" s="513"/>
      <c r="G67" s="513"/>
      <c r="H67" s="513"/>
    </row>
    <row r="68" spans="2:8" ht="15" customHeight="1">
      <c r="B68" s="513"/>
      <c r="C68" s="513"/>
      <c r="D68" s="513"/>
      <c r="E68" s="513"/>
      <c r="F68" s="513"/>
      <c r="G68" s="513"/>
      <c r="H68" s="513"/>
    </row>
  </sheetData>
  <mergeCells count="3">
    <mergeCell ref="B4:G4"/>
    <mergeCell ref="B52:N52"/>
    <mergeCell ref="B2:N2"/>
  </mergeCells>
  <hyperlinks>
    <hyperlink ref="I4" location="Índice!A1" display="Back to the Index" xr:uid="{0A3EFCB8-DD04-4249-A1A7-254D6220DFAA}"/>
  </hyperlinks>
  <pageMargins left="0.31496062992125984" right="0.19685039370078741" top="0.35433070866141736" bottom="0.31496062992125984" header="0.27559055118110237" footer="0.19685039370078741"/>
  <pageSetup paperSize="8" scale="60" orientation="portrait" r:id="rId1"/>
  <ignoredErrors>
    <ignoredError sqref="C6 D6:N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1005D"/>
  </sheetPr>
  <dimension ref="A1:P66"/>
  <sheetViews>
    <sheetView showGridLines="0" showZeros="0" zoomScaleNormal="100" workbookViewId="0">
      <selection activeCell="K6" sqref="K6"/>
    </sheetView>
  </sheetViews>
  <sheetFormatPr defaultRowHeight="12"/>
  <cols>
    <col min="1" max="1" width="12.7109375" style="2" customWidth="1"/>
    <col min="2" max="2" width="45.7109375" style="2" customWidth="1"/>
    <col min="3" max="9" width="15.7109375" style="2" customWidth="1"/>
    <col min="10" max="10" width="8.7109375" style="2" customWidth="1"/>
    <col min="11" max="11" width="15.140625" style="2" customWidth="1"/>
    <col min="12" max="16384" width="9.140625" style="2"/>
  </cols>
  <sheetData>
    <row r="1" spans="2:11" ht="15" customHeight="1"/>
    <row r="2" spans="2:11" ht="15" customHeight="1">
      <c r="B2" s="542" t="s">
        <v>284</v>
      </c>
      <c r="C2" s="542"/>
      <c r="D2" s="579" t="s">
        <v>849</v>
      </c>
    </row>
    <row r="3" spans="2:11" ht="15" customHeight="1">
      <c r="B3" s="1056" t="s">
        <v>285</v>
      </c>
      <c r="C3" s="1056"/>
      <c r="D3" s="1056"/>
    </row>
    <row r="4" spans="2:11" ht="15" customHeight="1">
      <c r="B4" s="467" t="s">
        <v>0</v>
      </c>
      <c r="C4" s="467"/>
    </row>
    <row r="5" spans="2:11" ht="15" customHeight="1">
      <c r="B5" s="458"/>
      <c r="C5" s="458"/>
      <c r="K5"/>
    </row>
    <row r="6" spans="2:11" ht="15" customHeight="1">
      <c r="C6" s="1057" t="s">
        <v>1008</v>
      </c>
      <c r="D6" s="1057"/>
      <c r="E6" s="1057"/>
      <c r="F6" s="1057"/>
      <c r="G6" s="1057"/>
      <c r="H6" s="1057"/>
      <c r="I6" s="1057"/>
      <c r="K6" s="740" t="s">
        <v>575</v>
      </c>
    </row>
    <row r="7" spans="2:11" ht="15" customHeight="1">
      <c r="B7" s="244"/>
      <c r="C7" s="447" t="s">
        <v>286</v>
      </c>
      <c r="D7" s="447" t="s">
        <v>287</v>
      </c>
      <c r="E7" s="447" t="s">
        <v>288</v>
      </c>
      <c r="F7" s="447" t="s">
        <v>289</v>
      </c>
      <c r="G7" s="447" t="s">
        <v>290</v>
      </c>
      <c r="H7" s="447" t="s">
        <v>291</v>
      </c>
      <c r="I7" s="447" t="s">
        <v>292</v>
      </c>
    </row>
    <row r="8" spans="2:11" s="75" customFormat="1" ht="35.1" customHeight="1">
      <c r="B8" s="244"/>
      <c r="C8" s="1059" t="s">
        <v>293</v>
      </c>
      <c r="D8" s="1059"/>
      <c r="E8" s="1060" t="s">
        <v>294</v>
      </c>
      <c r="F8" s="1060" t="s">
        <v>295</v>
      </c>
      <c r="G8" s="1062" t="s">
        <v>296</v>
      </c>
      <c r="H8" s="1060" t="s">
        <v>297</v>
      </c>
      <c r="I8" s="76" t="s">
        <v>298</v>
      </c>
    </row>
    <row r="9" spans="2:11" s="75" customFormat="1" ht="35.1" customHeight="1">
      <c r="B9" s="41"/>
      <c r="C9" s="38" t="s">
        <v>299</v>
      </c>
      <c r="D9" s="38" t="s">
        <v>300</v>
      </c>
      <c r="E9" s="1061"/>
      <c r="F9" s="1061"/>
      <c r="G9" s="1063"/>
      <c r="H9" s="1061"/>
      <c r="I9" s="38" t="s">
        <v>301</v>
      </c>
    </row>
    <row r="10" spans="2:11" s="36" customFormat="1" ht="15" customHeight="1">
      <c r="B10" s="77" t="s">
        <v>302</v>
      </c>
      <c r="C10" s="611"/>
      <c r="D10" s="611"/>
      <c r="E10" s="611"/>
      <c r="F10" s="611"/>
      <c r="G10" s="611"/>
      <c r="H10" s="611"/>
      <c r="I10" s="611"/>
    </row>
    <row r="11" spans="2:11" s="36" customFormat="1" ht="15" customHeight="1">
      <c r="B11" s="50" t="s">
        <v>303</v>
      </c>
      <c r="C11" s="612"/>
      <c r="D11" s="612"/>
      <c r="E11" s="612"/>
      <c r="F11" s="612"/>
      <c r="G11" s="612"/>
      <c r="H11" s="612"/>
      <c r="I11" s="612"/>
    </row>
    <row r="12" spans="2:11" s="36" customFormat="1" ht="15" customHeight="1">
      <c r="B12" s="50" t="s">
        <v>304</v>
      </c>
      <c r="C12" s="612">
        <v>2183778.0596071193</v>
      </c>
      <c r="D12" s="612">
        <v>16731084.301551146</v>
      </c>
      <c r="E12" s="612"/>
      <c r="F12" s="612">
        <v>1417095.5324758382</v>
      </c>
      <c r="G12" s="612"/>
      <c r="H12" s="612"/>
      <c r="I12" s="612">
        <f>C12+D12-E12-F12</f>
        <v>17497766.82868243</v>
      </c>
    </row>
    <row r="13" spans="2:11" ht="15" customHeight="1">
      <c r="B13" s="50" t="s">
        <v>305</v>
      </c>
      <c r="C13" s="612">
        <v>1087740.4120341386</v>
      </c>
      <c r="D13" s="612">
        <v>30589734.648758613</v>
      </c>
      <c r="E13" s="612"/>
      <c r="F13" s="612">
        <v>348215.25834074296</v>
      </c>
      <c r="G13" s="612"/>
      <c r="H13" s="612"/>
      <c r="I13" s="612">
        <f t="shared" ref="I13:I32" si="0">C13+D13-E13-F13</f>
        <v>31329259.802452009</v>
      </c>
    </row>
    <row r="14" spans="2:11" ht="15" customHeight="1">
      <c r="B14" s="50" t="s">
        <v>307</v>
      </c>
      <c r="C14" s="612"/>
      <c r="D14" s="612">
        <v>1379789.2727486733</v>
      </c>
      <c r="E14" s="612"/>
      <c r="F14" s="612">
        <v>18246.536727842249</v>
      </c>
      <c r="G14" s="612"/>
      <c r="H14" s="612"/>
      <c r="I14" s="612">
        <f t="shared" si="0"/>
        <v>1361542.7360208312</v>
      </c>
    </row>
    <row r="15" spans="2:11" ht="20.100000000000001" customHeight="1">
      <c r="B15" s="54" t="s">
        <v>308</v>
      </c>
      <c r="C15" s="613">
        <f>SUM(C10:C14)</f>
        <v>3271518.4716412579</v>
      </c>
      <c r="D15" s="613">
        <f t="shared" ref="D15" si="1">SUM(D10:D14)</f>
        <v>48700608.223058432</v>
      </c>
      <c r="E15" s="613"/>
      <c r="F15" s="613">
        <f t="shared" ref="F15" si="2">SUM(F10:F14)</f>
        <v>1783557.3275444233</v>
      </c>
      <c r="G15" s="613"/>
      <c r="H15" s="613"/>
      <c r="I15" s="613">
        <f t="shared" si="0"/>
        <v>50188569.367155269</v>
      </c>
    </row>
    <row r="16" spans="2:11" ht="15" customHeight="1">
      <c r="B16" s="50" t="s">
        <v>302</v>
      </c>
      <c r="C16" s="612"/>
      <c r="D16" s="612">
        <v>18863771.703561503</v>
      </c>
      <c r="E16" s="612"/>
      <c r="F16" s="612">
        <v>3500.6757285041999</v>
      </c>
      <c r="G16" s="612"/>
      <c r="H16" s="612"/>
      <c r="I16" s="612">
        <f t="shared" si="0"/>
        <v>18860271.027833</v>
      </c>
    </row>
    <row r="17" spans="1:16" ht="15" customHeight="1">
      <c r="B17" s="50" t="s">
        <v>309</v>
      </c>
      <c r="C17" s="612"/>
      <c r="D17" s="612">
        <v>1129881.1776469604</v>
      </c>
      <c r="E17" s="612"/>
      <c r="F17" s="612">
        <v>2136.8640499951994</v>
      </c>
      <c r="G17" s="612"/>
      <c r="H17" s="612"/>
      <c r="I17" s="612">
        <f t="shared" si="0"/>
        <v>1127744.3135969653</v>
      </c>
    </row>
    <row r="18" spans="1:16" ht="15" customHeight="1">
      <c r="B18" s="50" t="s">
        <v>310</v>
      </c>
      <c r="C18" s="612"/>
      <c r="D18" s="612">
        <v>305893.27029638481</v>
      </c>
      <c r="E18" s="612"/>
      <c r="F18" s="612">
        <v>389.89094017640002</v>
      </c>
      <c r="G18" s="612"/>
      <c r="H18" s="612"/>
      <c r="I18" s="612">
        <f t="shared" si="0"/>
        <v>305503.37935620843</v>
      </c>
      <c r="J18" s="6"/>
      <c r="K18" s="6"/>
      <c r="L18" s="6">
        <f t="shared" ref="L18:P18" si="3">SUM(E10:E14)-E15</f>
        <v>0</v>
      </c>
      <c r="M18" s="6">
        <f t="shared" si="3"/>
        <v>0</v>
      </c>
      <c r="N18" s="6">
        <f t="shared" si="3"/>
        <v>0</v>
      </c>
      <c r="O18" s="6">
        <f t="shared" si="3"/>
        <v>0</v>
      </c>
      <c r="P18" s="6">
        <f t="shared" si="3"/>
        <v>0</v>
      </c>
    </row>
    <row r="19" spans="1:16" ht="15" customHeight="1">
      <c r="B19" s="50" t="s">
        <v>311</v>
      </c>
      <c r="C19" s="612"/>
      <c r="D19" s="612">
        <v>40856.468874575301</v>
      </c>
      <c r="E19" s="612"/>
      <c r="F19" s="612">
        <v>0</v>
      </c>
      <c r="G19" s="612"/>
      <c r="H19" s="612"/>
      <c r="I19" s="612">
        <f t="shared" si="0"/>
        <v>40856.468874575301</v>
      </c>
    </row>
    <row r="20" spans="1:16" ht="15" customHeight="1">
      <c r="B20" s="50" t="s">
        <v>312</v>
      </c>
      <c r="C20" s="612"/>
      <c r="D20" s="612">
        <v>0</v>
      </c>
      <c r="E20" s="612"/>
      <c r="F20" s="612">
        <v>0</v>
      </c>
      <c r="G20" s="612"/>
      <c r="H20" s="612"/>
      <c r="I20" s="612">
        <f t="shared" si="0"/>
        <v>0</v>
      </c>
    </row>
    <row r="21" spans="1:16" ht="15" customHeight="1">
      <c r="B21" s="50" t="s">
        <v>303</v>
      </c>
      <c r="C21" s="612"/>
      <c r="D21" s="612">
        <v>3048875.1867095623</v>
      </c>
      <c r="E21" s="612"/>
      <c r="F21" s="612">
        <v>3155.832206342699</v>
      </c>
      <c r="G21" s="612"/>
      <c r="H21" s="612"/>
      <c r="I21" s="612">
        <f t="shared" si="0"/>
        <v>3045719.3545032195</v>
      </c>
    </row>
    <row r="22" spans="1:16" ht="15" customHeight="1">
      <c r="B22" s="50" t="s">
        <v>304</v>
      </c>
      <c r="C22" s="612"/>
      <c r="D22" s="612">
        <v>9346320.2443113755</v>
      </c>
      <c r="E22" s="612"/>
      <c r="F22" s="612">
        <v>53069.976820445423</v>
      </c>
      <c r="G22" s="612"/>
      <c r="H22" s="612"/>
      <c r="I22" s="612">
        <f t="shared" si="0"/>
        <v>9293250.2674909309</v>
      </c>
    </row>
    <row r="23" spans="1:16" ht="15" customHeight="1">
      <c r="B23" s="50" t="s">
        <v>305</v>
      </c>
      <c r="C23" s="612"/>
      <c r="D23" s="612">
        <v>5726280.6149756238</v>
      </c>
      <c r="E23" s="612"/>
      <c r="F23" s="612">
        <v>65319.667339051564</v>
      </c>
      <c r="G23" s="612"/>
      <c r="H23" s="612"/>
      <c r="I23" s="612">
        <f t="shared" si="0"/>
        <v>5660960.9476365726</v>
      </c>
    </row>
    <row r="24" spans="1:16" ht="15" customHeight="1">
      <c r="B24" s="50" t="s">
        <v>313</v>
      </c>
      <c r="C24" s="612"/>
      <c r="D24" s="612">
        <v>2249681.1037303805</v>
      </c>
      <c r="E24" s="612"/>
      <c r="F24" s="612">
        <v>13222.065948732492</v>
      </c>
      <c r="G24" s="612"/>
      <c r="H24" s="612"/>
      <c r="I24" s="612">
        <f t="shared" si="0"/>
        <v>2236459.0377816479</v>
      </c>
    </row>
    <row r="25" spans="1:16" ht="15" customHeight="1">
      <c r="B25" s="50" t="s">
        <v>314</v>
      </c>
      <c r="C25" s="612">
        <v>916355.94818113686</v>
      </c>
      <c r="D25" s="612">
        <v>0</v>
      </c>
      <c r="E25" s="612"/>
      <c r="F25" s="612">
        <v>365487.55509105197</v>
      </c>
      <c r="G25" s="612"/>
      <c r="H25" s="612"/>
      <c r="I25" s="612">
        <f t="shared" si="0"/>
        <v>550868.39309008489</v>
      </c>
    </row>
    <row r="26" spans="1:16" ht="15" customHeight="1">
      <c r="A26" s="6"/>
      <c r="B26" s="50" t="s">
        <v>315</v>
      </c>
      <c r="C26" s="612"/>
      <c r="D26" s="612">
        <v>1540.6673134178</v>
      </c>
      <c r="E26" s="612"/>
      <c r="F26" s="612">
        <v>5.9211874729999998</v>
      </c>
      <c r="G26" s="612"/>
      <c r="H26" s="612"/>
      <c r="I26" s="612">
        <f t="shared" si="0"/>
        <v>1534.7461259448</v>
      </c>
    </row>
    <row r="27" spans="1:16" ht="15" customHeight="1">
      <c r="A27" s="6"/>
      <c r="B27" s="50" t="s">
        <v>316</v>
      </c>
      <c r="C27" s="612"/>
      <c r="D27" s="612">
        <v>0</v>
      </c>
      <c r="E27" s="612"/>
      <c r="F27" s="612">
        <v>0</v>
      </c>
      <c r="G27" s="612"/>
      <c r="H27" s="612"/>
      <c r="I27" s="612">
        <f t="shared" si="0"/>
        <v>0</v>
      </c>
    </row>
    <row r="28" spans="1:16" ht="15" customHeight="1">
      <c r="A28" s="6"/>
      <c r="B28" s="50" t="s">
        <v>317</v>
      </c>
      <c r="C28" s="612"/>
      <c r="D28" s="612">
        <v>0</v>
      </c>
      <c r="E28" s="612"/>
      <c r="F28" s="612">
        <v>0</v>
      </c>
      <c r="G28" s="612"/>
      <c r="H28" s="612"/>
      <c r="I28" s="612">
        <f t="shared" si="0"/>
        <v>0</v>
      </c>
    </row>
    <row r="29" spans="1:16" ht="15" customHeight="1">
      <c r="A29" s="6"/>
      <c r="B29" s="50" t="s">
        <v>318</v>
      </c>
      <c r="C29" s="612"/>
      <c r="D29" s="778">
        <v>108898.84514</v>
      </c>
      <c r="E29" s="612"/>
      <c r="F29" s="612">
        <v>0</v>
      </c>
      <c r="G29" s="612"/>
      <c r="H29" s="612"/>
      <c r="I29" s="612">
        <f t="shared" si="0"/>
        <v>108898.84514</v>
      </c>
    </row>
    <row r="30" spans="1:16" ht="15" customHeight="1">
      <c r="A30" s="6"/>
      <c r="B30" s="50" t="s">
        <v>319</v>
      </c>
      <c r="C30" s="612"/>
      <c r="D30" s="778">
        <v>32832.181190000003</v>
      </c>
      <c r="E30" s="612"/>
      <c r="F30" s="612">
        <v>0</v>
      </c>
      <c r="G30" s="612"/>
      <c r="H30" s="612"/>
      <c r="I30" s="612">
        <f t="shared" si="0"/>
        <v>32832.181190000003</v>
      </c>
    </row>
    <row r="31" spans="1:16" ht="15" customHeight="1">
      <c r="A31" s="6"/>
      <c r="B31" s="50" t="s">
        <v>320</v>
      </c>
      <c r="C31" s="612"/>
      <c r="D31" s="612">
        <v>0</v>
      </c>
      <c r="E31" s="612"/>
      <c r="F31" s="612">
        <v>0</v>
      </c>
      <c r="G31" s="612"/>
      <c r="H31" s="612"/>
      <c r="I31" s="612">
        <f t="shared" si="0"/>
        <v>0</v>
      </c>
    </row>
    <row r="32" spans="1:16" ht="20.100000000000001" customHeight="1">
      <c r="A32" s="6"/>
      <c r="B32" s="81" t="s">
        <v>321</v>
      </c>
      <c r="C32" s="613">
        <f>SUM(C16:C31)</f>
        <v>916355.94818113686</v>
      </c>
      <c r="D32" s="613">
        <f>SUM(D16:D31)</f>
        <v>40854831.463749789</v>
      </c>
      <c r="E32" s="613"/>
      <c r="F32" s="613">
        <f>SUM(F16:F31)</f>
        <v>506288.44931177294</v>
      </c>
      <c r="G32" s="613"/>
      <c r="H32" s="613"/>
      <c r="I32" s="613">
        <f t="shared" si="0"/>
        <v>41264898.962619156</v>
      </c>
    </row>
    <row r="33" spans="1:9" ht="20.100000000000001" customHeight="1" thickBot="1">
      <c r="A33" s="6"/>
      <c r="B33" s="82" t="s">
        <v>2</v>
      </c>
      <c r="C33" s="614">
        <f>C15+C32</f>
        <v>4187874.4198223948</v>
      </c>
      <c r="D33" s="614">
        <f>D32+D15</f>
        <v>89555439.686808228</v>
      </c>
      <c r="E33" s="614"/>
      <c r="F33" s="614">
        <f>F15+F32</f>
        <v>2289845.7768561961</v>
      </c>
      <c r="G33" s="614"/>
      <c r="H33" s="614"/>
      <c r="I33" s="614">
        <f>I15+I32</f>
        <v>91453468.329774424</v>
      </c>
    </row>
    <row r="34" spans="1:9" ht="15" customHeight="1" thickTop="1">
      <c r="A34" s="6"/>
      <c r="B34" s="244"/>
      <c r="C34" s="295"/>
      <c r="D34" s="295"/>
      <c r="E34" s="295"/>
      <c r="F34" s="295"/>
      <c r="G34" s="295"/>
      <c r="H34" s="295"/>
      <c r="I34" s="295"/>
    </row>
    <row r="35" spans="1:9" ht="15" customHeight="1">
      <c r="A35" s="6"/>
      <c r="C35" s="295"/>
      <c r="D35" s="295"/>
      <c r="E35" s="295"/>
      <c r="F35" s="295"/>
      <c r="G35" s="295"/>
      <c r="H35" s="1064"/>
      <c r="I35" s="1064"/>
    </row>
    <row r="36" spans="1:9" ht="15" customHeight="1">
      <c r="A36" s="6"/>
      <c r="C36" s="1057" t="s">
        <v>863</v>
      </c>
      <c r="D36" s="1057"/>
      <c r="E36" s="1057"/>
      <c r="F36" s="1057"/>
      <c r="G36" s="1057"/>
      <c r="H36" s="1057"/>
      <c r="I36" s="1057"/>
    </row>
    <row r="37" spans="1:9" ht="15" customHeight="1">
      <c r="A37" s="6"/>
      <c r="B37" s="244"/>
      <c r="C37" s="447" t="s">
        <v>286</v>
      </c>
      <c r="D37" s="447" t="s">
        <v>287</v>
      </c>
      <c r="E37" s="447" t="s">
        <v>288</v>
      </c>
      <c r="F37" s="447" t="s">
        <v>289</v>
      </c>
      <c r="G37" s="447" t="s">
        <v>290</v>
      </c>
      <c r="H37" s="447" t="s">
        <v>291</v>
      </c>
      <c r="I37" s="447" t="s">
        <v>292</v>
      </c>
    </row>
    <row r="38" spans="1:9" ht="35.1" customHeight="1">
      <c r="B38" s="198"/>
      <c r="C38" s="1059" t="s">
        <v>293</v>
      </c>
      <c r="D38" s="1059"/>
      <c r="E38" s="1060" t="s">
        <v>294</v>
      </c>
      <c r="F38" s="1060" t="s">
        <v>295</v>
      </c>
      <c r="G38" s="1062" t="s">
        <v>296</v>
      </c>
      <c r="H38" s="1060" t="s">
        <v>297</v>
      </c>
      <c r="I38" s="76" t="s">
        <v>298</v>
      </c>
    </row>
    <row r="39" spans="1:9" ht="35.1" customHeight="1">
      <c r="B39" s="199"/>
      <c r="C39" s="761" t="s">
        <v>299</v>
      </c>
      <c r="D39" s="761" t="s">
        <v>300</v>
      </c>
      <c r="E39" s="1061"/>
      <c r="F39" s="1061"/>
      <c r="G39" s="1063"/>
      <c r="H39" s="1061"/>
      <c r="I39" s="761" t="s">
        <v>301</v>
      </c>
    </row>
    <row r="40" spans="1:9" s="36" customFormat="1" ht="15" customHeight="1">
      <c r="B40" s="77" t="s">
        <v>302</v>
      </c>
      <c r="C40" s="611"/>
      <c r="D40" s="611"/>
      <c r="E40" s="611"/>
      <c r="F40" s="611"/>
      <c r="G40" s="611"/>
      <c r="H40" s="611"/>
      <c r="I40" s="611"/>
    </row>
    <row r="41" spans="1:9" s="36" customFormat="1" ht="15" customHeight="1">
      <c r="B41" s="50" t="s">
        <v>303</v>
      </c>
      <c r="C41" s="612"/>
      <c r="D41" s="612"/>
      <c r="E41" s="612"/>
      <c r="F41" s="612"/>
      <c r="G41" s="612"/>
      <c r="H41" s="612"/>
      <c r="I41" s="612"/>
    </row>
    <row r="42" spans="1:9" s="36" customFormat="1" ht="15" customHeight="1">
      <c r="B42" s="50" t="s">
        <v>304</v>
      </c>
      <c r="C42" s="612">
        <v>2333177.4785266765</v>
      </c>
      <c r="D42" s="612">
        <v>14896524.293956976</v>
      </c>
      <c r="E42" s="612"/>
      <c r="F42" s="612">
        <v>1622809.3488973591</v>
      </c>
      <c r="G42" s="612"/>
      <c r="H42" s="612"/>
      <c r="I42" s="612">
        <f>C42+D42-E42-F42</f>
        <v>15606892.423586296</v>
      </c>
    </row>
    <row r="43" spans="1:9" ht="15" customHeight="1">
      <c r="B43" s="50" t="s">
        <v>305</v>
      </c>
      <c r="C43" s="612">
        <v>1036172.9877825675</v>
      </c>
      <c r="D43" s="612">
        <v>30041759.455719963</v>
      </c>
      <c r="E43" s="612"/>
      <c r="F43" s="612">
        <v>325456.05147326825</v>
      </c>
      <c r="G43" s="612"/>
      <c r="H43" s="612"/>
      <c r="I43" s="612">
        <f t="shared" ref="I43:I62" si="4">C43+D43-E43-F43</f>
        <v>30752476.392029263</v>
      </c>
    </row>
    <row r="44" spans="1:9" ht="15" customHeight="1">
      <c r="B44" s="50" t="s">
        <v>307</v>
      </c>
      <c r="C44" s="612"/>
      <c r="D44" s="612">
        <v>1420647.2905398586</v>
      </c>
      <c r="E44" s="612"/>
      <c r="F44" s="612">
        <v>25033.353911003298</v>
      </c>
      <c r="G44" s="612"/>
      <c r="H44" s="612"/>
      <c r="I44" s="612">
        <f t="shared" si="4"/>
        <v>1395613.9366288553</v>
      </c>
    </row>
    <row r="45" spans="1:9" ht="20.100000000000001" customHeight="1">
      <c r="B45" s="54" t="s">
        <v>308</v>
      </c>
      <c r="C45" s="613">
        <f>SUM(C40:C44)</f>
        <v>3369350.4663092438</v>
      </c>
      <c r="D45" s="613">
        <f t="shared" ref="D45" si="5">SUM(D40:D44)</f>
        <v>46358931.040216804</v>
      </c>
      <c r="E45" s="613"/>
      <c r="F45" s="613">
        <f t="shared" ref="F45" si="6">SUM(F40:F44)</f>
        <v>1973298.7542816307</v>
      </c>
      <c r="G45" s="613"/>
      <c r="H45" s="613"/>
      <c r="I45" s="613">
        <f t="shared" si="4"/>
        <v>47754982.752244413</v>
      </c>
    </row>
    <row r="46" spans="1:9" ht="15" customHeight="1">
      <c r="B46" s="50" t="s">
        <v>302</v>
      </c>
      <c r="C46" s="612"/>
      <c r="D46" s="612">
        <v>15679201.389876686</v>
      </c>
      <c r="E46" s="612"/>
      <c r="F46" s="612">
        <v>1359.1412293706003</v>
      </c>
      <c r="G46" s="612"/>
      <c r="H46" s="612"/>
      <c r="I46" s="612">
        <f t="shared" si="4"/>
        <v>15677842.248647315</v>
      </c>
    </row>
    <row r="47" spans="1:9" ht="15" customHeight="1">
      <c r="B47" s="50" t="s">
        <v>309</v>
      </c>
      <c r="C47" s="612"/>
      <c r="D47" s="612">
        <v>818986.31552862108</v>
      </c>
      <c r="E47" s="612"/>
      <c r="F47" s="612">
        <v>1243.3823630039003</v>
      </c>
      <c r="G47" s="612"/>
      <c r="H47" s="612"/>
      <c r="I47" s="612">
        <f t="shared" si="4"/>
        <v>817742.93316561717</v>
      </c>
    </row>
    <row r="48" spans="1:9" ht="15" customHeight="1">
      <c r="B48" s="50" t="s">
        <v>310</v>
      </c>
      <c r="C48" s="612"/>
      <c r="D48" s="612">
        <v>301478.80499771214</v>
      </c>
      <c r="E48" s="612"/>
      <c r="F48" s="612">
        <v>377.07486844860006</v>
      </c>
      <c r="G48" s="612"/>
      <c r="H48" s="612"/>
      <c r="I48" s="612">
        <f t="shared" si="4"/>
        <v>301101.73012926354</v>
      </c>
    </row>
    <row r="49" spans="1:9" ht="15" customHeight="1">
      <c r="B49" s="50" t="s">
        <v>311</v>
      </c>
      <c r="C49" s="612"/>
      <c r="D49" s="612">
        <v>41421.793585422594</v>
      </c>
      <c r="E49" s="612"/>
      <c r="F49" s="612">
        <v>0</v>
      </c>
      <c r="G49" s="612"/>
      <c r="H49" s="612"/>
      <c r="I49" s="612">
        <f t="shared" si="4"/>
        <v>41421.793585422594</v>
      </c>
    </row>
    <row r="50" spans="1:9" ht="15" customHeight="1">
      <c r="B50" s="50" t="s">
        <v>312</v>
      </c>
      <c r="C50" s="612"/>
      <c r="D50" s="612">
        <v>0</v>
      </c>
      <c r="E50" s="612"/>
      <c r="F50" s="612">
        <v>0</v>
      </c>
      <c r="G50" s="612"/>
      <c r="H50" s="612"/>
      <c r="I50" s="612">
        <f t="shared" si="4"/>
        <v>0</v>
      </c>
    </row>
    <row r="51" spans="1:9" ht="15" customHeight="1">
      <c r="B51" s="50" t="s">
        <v>303</v>
      </c>
      <c r="C51" s="612"/>
      <c r="D51" s="612">
        <v>2704245.6149221826</v>
      </c>
      <c r="E51" s="612"/>
      <c r="F51" s="612">
        <v>1402.0992924675984</v>
      </c>
      <c r="G51" s="612"/>
      <c r="H51" s="612"/>
      <c r="I51" s="612">
        <f t="shared" si="4"/>
        <v>2702843.5156297148</v>
      </c>
    </row>
    <row r="52" spans="1:9" ht="15" customHeight="1">
      <c r="B52" s="50" t="s">
        <v>304</v>
      </c>
      <c r="C52" s="612"/>
      <c r="D52" s="612">
        <v>9681595.0367765166</v>
      </c>
      <c r="E52" s="612"/>
      <c r="F52" s="612">
        <v>109660.52009797154</v>
      </c>
      <c r="G52" s="612"/>
      <c r="H52" s="612"/>
      <c r="I52" s="612">
        <f t="shared" si="4"/>
        <v>9571934.5166785456</v>
      </c>
    </row>
    <row r="53" spans="1:9" ht="15" customHeight="1">
      <c r="B53" s="50" t="s">
        <v>305</v>
      </c>
      <c r="C53" s="612"/>
      <c r="D53" s="612">
        <v>5538956.5693203527</v>
      </c>
      <c r="E53" s="612"/>
      <c r="F53" s="612">
        <v>60215.05302568178</v>
      </c>
      <c r="G53" s="612"/>
      <c r="H53" s="612"/>
      <c r="I53" s="612">
        <f t="shared" si="4"/>
        <v>5478741.5162946712</v>
      </c>
    </row>
    <row r="54" spans="1:9" ht="15" customHeight="1">
      <c r="B54" s="50" t="s">
        <v>313</v>
      </c>
      <c r="C54" s="612"/>
      <c r="D54" s="612">
        <v>2274468.5865375386</v>
      </c>
      <c r="E54" s="612"/>
      <c r="F54" s="612">
        <v>14746.071304546005</v>
      </c>
      <c r="G54" s="612"/>
      <c r="H54" s="612"/>
      <c r="I54" s="612">
        <f t="shared" si="4"/>
        <v>2259722.5152329924</v>
      </c>
    </row>
    <row r="55" spans="1:9" ht="15" customHeight="1">
      <c r="B55" s="50" t="s">
        <v>314</v>
      </c>
      <c r="C55" s="612">
        <v>843397.43980938301</v>
      </c>
      <c r="D55" s="612">
        <v>0</v>
      </c>
      <c r="E55" s="612"/>
      <c r="F55" s="612">
        <v>341889.60755992698</v>
      </c>
      <c r="G55" s="612"/>
      <c r="H55" s="612"/>
      <c r="I55" s="612">
        <f t="shared" si="4"/>
        <v>501507.83224945603</v>
      </c>
    </row>
    <row r="56" spans="1:9" ht="15" customHeight="1">
      <c r="A56" s="6"/>
      <c r="B56" s="50" t="s">
        <v>315</v>
      </c>
      <c r="C56" s="612"/>
      <c r="D56" s="612">
        <v>1521.067600678</v>
      </c>
      <c r="E56" s="612"/>
      <c r="F56" s="612">
        <v>7.5080163243999998</v>
      </c>
      <c r="G56" s="612"/>
      <c r="H56" s="612"/>
      <c r="I56" s="612">
        <f t="shared" si="4"/>
        <v>1513.5595843536</v>
      </c>
    </row>
    <row r="57" spans="1:9" ht="15" customHeight="1">
      <c r="A57" s="6"/>
      <c r="B57" s="50" t="s">
        <v>316</v>
      </c>
      <c r="C57" s="612"/>
      <c r="D57" s="612">
        <v>0</v>
      </c>
      <c r="E57" s="612"/>
      <c r="F57" s="612">
        <v>0</v>
      </c>
      <c r="G57" s="612"/>
      <c r="H57" s="612"/>
      <c r="I57" s="612">
        <f t="shared" si="4"/>
        <v>0</v>
      </c>
    </row>
    <row r="58" spans="1:9" ht="15" customHeight="1">
      <c r="A58" s="6"/>
      <c r="B58" s="50" t="s">
        <v>317</v>
      </c>
      <c r="C58" s="612"/>
      <c r="D58" s="612">
        <v>0</v>
      </c>
      <c r="E58" s="612"/>
      <c r="F58" s="612">
        <v>0</v>
      </c>
      <c r="G58" s="612"/>
      <c r="H58" s="612"/>
      <c r="I58" s="612">
        <f t="shared" si="4"/>
        <v>0</v>
      </c>
    </row>
    <row r="59" spans="1:9" ht="15" customHeight="1">
      <c r="A59" s="6"/>
      <c r="B59" s="50" t="s">
        <v>318</v>
      </c>
      <c r="C59" s="612"/>
      <c r="D59" s="57">
        <v>155293.9565</v>
      </c>
      <c r="E59" s="612"/>
      <c r="F59" s="612">
        <v>0</v>
      </c>
      <c r="G59" s="612"/>
      <c r="H59" s="612"/>
      <c r="I59" s="612">
        <f t="shared" si="4"/>
        <v>155293.9565</v>
      </c>
    </row>
    <row r="60" spans="1:9" ht="15" customHeight="1">
      <c r="A60" s="6"/>
      <c r="B60" s="50" t="s">
        <v>319</v>
      </c>
      <c r="C60" s="612"/>
      <c r="D60" s="57">
        <v>38652.402520000003</v>
      </c>
      <c r="E60" s="612"/>
      <c r="F60" s="612">
        <v>0</v>
      </c>
      <c r="G60" s="612"/>
      <c r="H60" s="612"/>
      <c r="I60" s="612">
        <f t="shared" si="4"/>
        <v>38652.402520000003</v>
      </c>
    </row>
    <row r="61" spans="1:9" ht="15" customHeight="1">
      <c r="A61" s="6"/>
      <c r="B61" s="50" t="s">
        <v>320</v>
      </c>
      <c r="C61" s="612"/>
      <c r="D61" s="612">
        <v>0</v>
      </c>
      <c r="E61" s="612"/>
      <c r="F61" s="612">
        <v>0</v>
      </c>
      <c r="G61" s="612"/>
      <c r="H61" s="612"/>
      <c r="I61" s="612">
        <f t="shared" si="4"/>
        <v>0</v>
      </c>
    </row>
    <row r="62" spans="1:9" ht="20.100000000000001" customHeight="1">
      <c r="A62" s="6"/>
      <c r="B62" s="81" t="s">
        <v>321</v>
      </c>
      <c r="C62" s="613">
        <f>SUM(C46:C61)</f>
        <v>843397.43980938301</v>
      </c>
      <c r="D62" s="613">
        <f>SUM(D46:D61)</f>
        <v>37235821.538165711</v>
      </c>
      <c r="E62" s="613"/>
      <c r="F62" s="613">
        <f>SUM(F46:F61)</f>
        <v>530900.45775774145</v>
      </c>
      <c r="G62" s="613"/>
      <c r="H62" s="613"/>
      <c r="I62" s="613">
        <f t="shared" si="4"/>
        <v>37548318.520217352</v>
      </c>
    </row>
    <row r="63" spans="1:9" ht="20.100000000000001" customHeight="1" thickBot="1">
      <c r="A63" s="6"/>
      <c r="B63" s="82" t="s">
        <v>2</v>
      </c>
      <c r="C63" s="614">
        <f>C45+C62</f>
        <v>4212747.9061186267</v>
      </c>
      <c r="D63" s="614">
        <f>D62+D45</f>
        <v>83594752.578382522</v>
      </c>
      <c r="E63" s="614"/>
      <c r="F63" s="614">
        <f>F45+F62</f>
        <v>2504199.212039372</v>
      </c>
      <c r="G63" s="614"/>
      <c r="H63" s="614"/>
      <c r="I63" s="614">
        <f>I45+I62</f>
        <v>85303301.272461772</v>
      </c>
    </row>
    <row r="64" spans="1:9" ht="15" customHeight="1" thickTop="1">
      <c r="A64" s="6"/>
    </row>
    <row r="65" spans="1:9" ht="15" customHeight="1">
      <c r="A65" s="6"/>
      <c r="I65"/>
    </row>
    <row r="66" spans="1:9" ht="15" customHeight="1">
      <c r="A66" s="6"/>
      <c r="I66"/>
    </row>
  </sheetData>
  <mergeCells count="14">
    <mergeCell ref="H38:H39"/>
    <mergeCell ref="C36:I36"/>
    <mergeCell ref="C6:I6"/>
    <mergeCell ref="H35:I35"/>
    <mergeCell ref="C8:D8"/>
    <mergeCell ref="E8:E9"/>
    <mergeCell ref="F8:F9"/>
    <mergeCell ref="G8:G9"/>
    <mergeCell ref="H8:H9"/>
    <mergeCell ref="B3:D3"/>
    <mergeCell ref="C38:D38"/>
    <mergeCell ref="E38:E39"/>
    <mergeCell ref="F38:F39"/>
    <mergeCell ref="G38:G39"/>
  </mergeCells>
  <hyperlinks>
    <hyperlink ref="K6" location="Índice!A1" display="Back to the Index" xr:uid="{EACA84AC-9E91-4505-B2E0-85042F81DA43}"/>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1005D"/>
  </sheetPr>
  <dimension ref="B2:K36"/>
  <sheetViews>
    <sheetView showGridLines="0" showZeros="0" zoomScaleNormal="100" workbookViewId="0">
      <selection activeCell="K6" sqref="K6"/>
    </sheetView>
  </sheetViews>
  <sheetFormatPr defaultRowHeight="15" customHeight="1"/>
  <cols>
    <col min="1" max="1" width="12.7109375" style="2" customWidth="1"/>
    <col min="2" max="2" width="25.7109375" style="2" customWidth="1"/>
    <col min="3" max="9" width="15.7109375" style="2" customWidth="1"/>
    <col min="10" max="10" width="8.7109375" style="2" customWidth="1"/>
    <col min="11" max="11" width="19.7109375" style="2" customWidth="1"/>
    <col min="12" max="16384" width="9.140625" style="2"/>
  </cols>
  <sheetData>
    <row r="2" spans="2:11" ht="15" customHeight="1">
      <c r="B2" s="542" t="s">
        <v>322</v>
      </c>
      <c r="C2" s="542"/>
      <c r="D2" s="579" t="s">
        <v>849</v>
      </c>
      <c r="E2" s="542"/>
      <c r="F2" s="542"/>
    </row>
    <row r="3" spans="2:11" ht="15" customHeight="1">
      <c r="B3" s="1056" t="s">
        <v>323</v>
      </c>
      <c r="C3" s="1056"/>
      <c r="D3" s="1056"/>
      <c r="E3" s="1056"/>
      <c r="F3" s="1056"/>
    </row>
    <row r="4" spans="2:11" ht="15" customHeight="1">
      <c r="B4" s="467" t="s">
        <v>0</v>
      </c>
      <c r="C4" s="467"/>
      <c r="H4" s="1064"/>
      <c r="I4" s="1064"/>
    </row>
    <row r="5" spans="2:11" ht="15" customHeight="1">
      <c r="B5" s="458"/>
      <c r="C5" s="458"/>
      <c r="H5" s="442"/>
      <c r="I5" s="442"/>
      <c r="K5"/>
    </row>
    <row r="6" spans="2:11" ht="15" customHeight="1">
      <c r="C6" s="1057" t="s">
        <v>1008</v>
      </c>
      <c r="D6" s="1057"/>
      <c r="E6" s="1057"/>
      <c r="F6" s="1057"/>
      <c r="G6" s="1057"/>
      <c r="H6" s="1057"/>
      <c r="I6" s="1057"/>
      <c r="K6" s="740" t="s">
        <v>575</v>
      </c>
    </row>
    <row r="7" spans="2:11" ht="15" customHeight="1">
      <c r="B7" s="244"/>
      <c r="C7" s="447" t="s">
        <v>286</v>
      </c>
      <c r="D7" s="447" t="s">
        <v>287</v>
      </c>
      <c r="E7" s="447" t="s">
        <v>288</v>
      </c>
      <c r="F7" s="447" t="s">
        <v>289</v>
      </c>
      <c r="G7" s="447" t="s">
        <v>290</v>
      </c>
      <c r="H7" s="447" t="s">
        <v>291</v>
      </c>
      <c r="I7" s="447" t="s">
        <v>292</v>
      </c>
    </row>
    <row r="8" spans="2:11" ht="24.95" customHeight="1">
      <c r="B8" s="244"/>
      <c r="C8" s="1059" t="s">
        <v>293</v>
      </c>
      <c r="D8" s="1059"/>
      <c r="E8" s="1060" t="s">
        <v>294</v>
      </c>
      <c r="F8" s="1060" t="s">
        <v>295</v>
      </c>
      <c r="G8" s="1062" t="s">
        <v>296</v>
      </c>
      <c r="H8" s="1060" t="s">
        <v>297</v>
      </c>
      <c r="I8" s="76" t="s">
        <v>298</v>
      </c>
    </row>
    <row r="9" spans="2:11" ht="35.1" customHeight="1">
      <c r="B9" s="244"/>
      <c r="C9" s="774" t="s">
        <v>299</v>
      </c>
      <c r="D9" s="774" t="s">
        <v>300</v>
      </c>
      <c r="E9" s="1061"/>
      <c r="F9" s="1061"/>
      <c r="G9" s="1063"/>
      <c r="H9" s="1061"/>
      <c r="I9" s="979" t="s">
        <v>301</v>
      </c>
    </row>
    <row r="10" spans="2:11" ht="15" customHeight="1">
      <c r="B10" s="84" t="s">
        <v>324</v>
      </c>
      <c r="C10" s="615">
        <v>684345.68269066734</v>
      </c>
      <c r="D10" s="615">
        <v>24150349.682060771</v>
      </c>
      <c r="E10" s="615"/>
      <c r="F10" s="615">
        <v>143220.51004516735</v>
      </c>
      <c r="G10" s="615"/>
      <c r="H10" s="615"/>
      <c r="I10" s="86">
        <f>C10+D10-E10-F10</f>
        <v>24691474.854706272</v>
      </c>
    </row>
    <row r="11" spans="2:11" ht="15" customHeight="1">
      <c r="B11" s="50" t="s">
        <v>325</v>
      </c>
      <c r="C11" s="86">
        <v>680097.00921521499</v>
      </c>
      <c r="D11" s="86">
        <v>9809007.5615930986</v>
      </c>
      <c r="E11" s="86"/>
      <c r="F11" s="86">
        <v>388146.50421060662</v>
      </c>
      <c r="G11" s="86"/>
      <c r="H11" s="86"/>
      <c r="I11" s="86">
        <f t="shared" ref="I11:I17" si="0">C11+D11-E11-F11</f>
        <v>10100958.066597708</v>
      </c>
    </row>
    <row r="12" spans="2:11" ht="15" customHeight="1">
      <c r="B12" s="50" t="s">
        <v>326</v>
      </c>
      <c r="C12" s="86">
        <v>1069162.2535064551</v>
      </c>
      <c r="D12" s="86">
        <v>13403512.720254578</v>
      </c>
      <c r="E12" s="86"/>
      <c r="F12" s="86">
        <v>834913.52500908019</v>
      </c>
      <c r="G12" s="86"/>
      <c r="H12" s="86"/>
      <c r="I12" s="86">
        <f t="shared" si="0"/>
        <v>13637761.448751952</v>
      </c>
    </row>
    <row r="13" spans="2:11" ht="15" customHeight="1">
      <c r="B13" s="50" t="s">
        <v>327</v>
      </c>
      <c r="C13" s="86">
        <v>488688.41653969872</v>
      </c>
      <c r="D13" s="86">
        <v>2191513.4840848735</v>
      </c>
      <c r="E13" s="86"/>
      <c r="F13" s="86">
        <v>146571.83480464731</v>
      </c>
      <c r="G13" s="86"/>
      <c r="H13" s="86"/>
      <c r="I13" s="86">
        <f t="shared" si="0"/>
        <v>2533630.0658199252</v>
      </c>
    </row>
    <row r="14" spans="2:11" ht="15" customHeight="1">
      <c r="B14" s="50" t="s">
        <v>328</v>
      </c>
      <c r="C14" s="86">
        <v>580161.62215835636</v>
      </c>
      <c r="D14" s="86">
        <v>25558582.501391765</v>
      </c>
      <c r="E14" s="86"/>
      <c r="F14" s="86">
        <v>325857.53680546774</v>
      </c>
      <c r="G14" s="86"/>
      <c r="H14" s="86"/>
      <c r="I14" s="86">
        <f t="shared" si="0"/>
        <v>25812886.586744651</v>
      </c>
    </row>
    <row r="15" spans="2:11" ht="15" customHeight="1">
      <c r="B15" s="50" t="s">
        <v>329</v>
      </c>
      <c r="C15" s="86"/>
      <c r="D15" s="86">
        <v>331.6438580273001</v>
      </c>
      <c r="E15" s="86"/>
      <c r="F15" s="86">
        <v>1.9486351542000002</v>
      </c>
      <c r="G15" s="86"/>
      <c r="H15" s="86"/>
      <c r="I15" s="86">
        <f t="shared" si="0"/>
        <v>329.69522287310008</v>
      </c>
    </row>
    <row r="16" spans="2:11" ht="15" customHeight="1">
      <c r="B16" s="50" t="s">
        <v>330</v>
      </c>
      <c r="C16" s="86">
        <v>116616.23345371646</v>
      </c>
      <c r="D16" s="86">
        <v>2206046.2031378122</v>
      </c>
      <c r="E16" s="86"/>
      <c r="F16" s="86">
        <v>89570.999914712971</v>
      </c>
      <c r="G16" s="86"/>
      <c r="H16" s="86"/>
      <c r="I16" s="86">
        <f t="shared" si="0"/>
        <v>2233091.4366768161</v>
      </c>
    </row>
    <row r="17" spans="2:9" ht="15" customHeight="1">
      <c r="B17" s="50" t="s">
        <v>331</v>
      </c>
      <c r="C17" s="86">
        <v>568799.99286828528</v>
      </c>
      <c r="D17" s="86">
        <v>10714575.591348797</v>
      </c>
      <c r="E17" s="86"/>
      <c r="F17" s="86">
        <v>343316.38070351398</v>
      </c>
      <c r="G17" s="86"/>
      <c r="H17" s="86"/>
      <c r="I17" s="86">
        <f t="shared" si="0"/>
        <v>10940059.203513568</v>
      </c>
    </row>
    <row r="18" spans="2:9" ht="15" customHeight="1" thickBot="1">
      <c r="B18" s="82" t="s">
        <v>2</v>
      </c>
      <c r="C18" s="614">
        <f>SUM(C10:C17)</f>
        <v>4187871.2104323944</v>
      </c>
      <c r="D18" s="614">
        <f>SUM(D10:D17)</f>
        <v>88033919.387729734</v>
      </c>
      <c r="E18" s="614"/>
      <c r="F18" s="614">
        <f>SUM(F10:F17)</f>
        <v>2271599.2401283504</v>
      </c>
      <c r="G18" s="614"/>
      <c r="H18" s="614"/>
      <c r="I18" s="614">
        <f>C18+D18-E18-F18</f>
        <v>89950191.358033776</v>
      </c>
    </row>
    <row r="19" spans="2:9" ht="15" customHeight="1" thickTop="1">
      <c r="B19" s="1065"/>
      <c r="C19" s="1065"/>
      <c r="D19" s="1065"/>
      <c r="E19" s="1065"/>
      <c r="F19" s="1065"/>
      <c r="G19" s="1065"/>
      <c r="H19" s="1065"/>
      <c r="I19" s="1065"/>
    </row>
    <row r="20" spans="2:9" ht="15" customHeight="1">
      <c r="B20" s="321"/>
      <c r="C20" s="321"/>
      <c r="D20" s="321"/>
      <c r="E20" s="321"/>
      <c r="F20" s="321"/>
      <c r="G20" s="321"/>
      <c r="H20" s="1064"/>
      <c r="I20" s="1064"/>
    </row>
    <row r="21" spans="2:9" ht="15" customHeight="1">
      <c r="C21" s="1057" t="s">
        <v>863</v>
      </c>
      <c r="D21" s="1057"/>
      <c r="E21" s="1057"/>
      <c r="F21" s="1057"/>
      <c r="G21" s="1057"/>
      <c r="H21" s="1057"/>
      <c r="I21" s="1057"/>
    </row>
    <row r="22" spans="2:9" ht="15" customHeight="1">
      <c r="B22" s="244"/>
      <c r="C22" s="447" t="s">
        <v>286</v>
      </c>
      <c r="D22" s="447" t="s">
        <v>287</v>
      </c>
      <c r="E22" s="447" t="s">
        <v>288</v>
      </c>
      <c r="F22" s="447" t="s">
        <v>289</v>
      </c>
      <c r="G22" s="447" t="s">
        <v>290</v>
      </c>
      <c r="H22" s="447" t="s">
        <v>291</v>
      </c>
      <c r="I22" s="447" t="s">
        <v>292</v>
      </c>
    </row>
    <row r="23" spans="2:9" ht="24.95" customHeight="1">
      <c r="B23" s="244"/>
      <c r="C23" s="1059" t="s">
        <v>293</v>
      </c>
      <c r="D23" s="1059"/>
      <c r="E23" s="1060" t="s">
        <v>294</v>
      </c>
      <c r="F23" s="1060" t="s">
        <v>295</v>
      </c>
      <c r="G23" s="1062" t="s">
        <v>296</v>
      </c>
      <c r="H23" s="1060" t="s">
        <v>297</v>
      </c>
      <c r="I23" s="76" t="s">
        <v>298</v>
      </c>
    </row>
    <row r="24" spans="2:9" ht="35.1" customHeight="1">
      <c r="B24" s="40"/>
      <c r="C24" s="774" t="s">
        <v>299</v>
      </c>
      <c r="D24" s="774" t="s">
        <v>300</v>
      </c>
      <c r="E24" s="1061"/>
      <c r="F24" s="1061"/>
      <c r="G24" s="1063"/>
      <c r="H24" s="1061"/>
      <c r="I24" s="761" t="s">
        <v>301</v>
      </c>
    </row>
    <row r="25" spans="2:9" ht="15" customHeight="1">
      <c r="B25" s="84" t="s">
        <v>324</v>
      </c>
      <c r="C25" s="615">
        <v>690086.34552066971</v>
      </c>
      <c r="D25" s="615">
        <v>24288180.37002629</v>
      </c>
      <c r="E25" s="615"/>
      <c r="F25" s="615">
        <v>150485.64533951136</v>
      </c>
      <c r="G25" s="615"/>
      <c r="H25" s="615"/>
      <c r="I25" s="86">
        <f>C25+D25-E25-F25</f>
        <v>24827781.070207451</v>
      </c>
    </row>
    <row r="26" spans="2:9" ht="15" customHeight="1">
      <c r="B26" s="50" t="s">
        <v>325</v>
      </c>
      <c r="C26" s="86">
        <v>588864.09785829938</v>
      </c>
      <c r="D26" s="86">
        <v>9642459.3260395434</v>
      </c>
      <c r="E26" s="86"/>
      <c r="F26" s="86">
        <v>341999.2814016568</v>
      </c>
      <c r="G26" s="86"/>
      <c r="H26" s="86"/>
      <c r="I26" s="86">
        <f t="shared" ref="I26:I32" si="1">C26+D26-E26-F26</f>
        <v>9889324.1424961854</v>
      </c>
    </row>
    <row r="27" spans="2:9" ht="15" customHeight="1">
      <c r="B27" s="50" t="s">
        <v>326</v>
      </c>
      <c r="C27" s="86">
        <v>1241216.8807451089</v>
      </c>
      <c r="D27" s="86">
        <v>13423248.444326572</v>
      </c>
      <c r="E27" s="86"/>
      <c r="F27" s="86">
        <v>1023855.081375716</v>
      </c>
      <c r="G27" s="86"/>
      <c r="H27" s="86"/>
      <c r="I27" s="86">
        <f t="shared" si="1"/>
        <v>13640610.243695965</v>
      </c>
    </row>
    <row r="28" spans="2:9" ht="15" customHeight="1">
      <c r="B28" s="50" t="s">
        <v>327</v>
      </c>
      <c r="C28" s="86">
        <v>618985.69233286474</v>
      </c>
      <c r="D28" s="86">
        <v>2039685.843082797</v>
      </c>
      <c r="E28" s="86"/>
      <c r="F28" s="86">
        <v>293824.84280053194</v>
      </c>
      <c r="G28" s="86"/>
      <c r="H28" s="86"/>
      <c r="I28" s="86">
        <f t="shared" si="1"/>
        <v>2364846.6926151295</v>
      </c>
    </row>
    <row r="29" spans="2:9" ht="15" customHeight="1">
      <c r="B29" s="50" t="s">
        <v>328</v>
      </c>
      <c r="C29" s="86">
        <v>533373.71819330996</v>
      </c>
      <c r="D29" s="86">
        <v>21273941.277511917</v>
      </c>
      <c r="E29" s="86"/>
      <c r="F29" s="86">
        <v>307823.00737614778</v>
      </c>
      <c r="G29" s="86"/>
      <c r="H29" s="86"/>
      <c r="I29" s="86">
        <f t="shared" si="1"/>
        <v>21499491.988329079</v>
      </c>
    </row>
    <row r="30" spans="2:9" ht="15" customHeight="1">
      <c r="B30" s="50" t="s">
        <v>329</v>
      </c>
      <c r="C30" s="86"/>
      <c r="D30" s="86">
        <v>319.82916750000004</v>
      </c>
      <c r="E30" s="86"/>
      <c r="F30" s="86">
        <v>0.90178226820000029</v>
      </c>
      <c r="G30" s="86"/>
      <c r="H30" s="86"/>
      <c r="I30" s="86">
        <f t="shared" si="1"/>
        <v>318.92738523180003</v>
      </c>
    </row>
    <row r="31" spans="2:9" ht="15" customHeight="1">
      <c r="B31" s="50" t="s">
        <v>330</v>
      </c>
      <c r="C31" s="86">
        <v>93458.869666304483</v>
      </c>
      <c r="D31" s="86">
        <v>1887517.6290252367</v>
      </c>
      <c r="E31" s="86"/>
      <c r="F31" s="86">
        <v>75549.012340081827</v>
      </c>
      <c r="G31" s="86"/>
      <c r="H31" s="86"/>
      <c r="I31" s="86">
        <f t="shared" si="1"/>
        <v>1905427.4863514593</v>
      </c>
    </row>
    <row r="32" spans="2:9" ht="15" customHeight="1">
      <c r="B32" s="50" t="s">
        <v>331</v>
      </c>
      <c r="C32" s="86">
        <v>446762.30180207751</v>
      </c>
      <c r="D32" s="86">
        <v>9424806.2096426859</v>
      </c>
      <c r="E32" s="86"/>
      <c r="F32" s="86">
        <v>285628.08571244736</v>
      </c>
      <c r="G32" s="86"/>
      <c r="H32" s="86"/>
      <c r="I32" s="86">
        <f t="shared" si="1"/>
        <v>9585940.4257323164</v>
      </c>
    </row>
    <row r="33" spans="2:9" ht="15" customHeight="1" thickBot="1">
      <c r="B33" s="82" t="s">
        <v>2</v>
      </c>
      <c r="C33" s="614">
        <f>SUM(C25:C32)</f>
        <v>4212747.9061186351</v>
      </c>
      <c r="D33" s="614">
        <f>SUM(D25:D32)</f>
        <v>81980158.928822547</v>
      </c>
      <c r="E33" s="614"/>
      <c r="F33" s="614">
        <f>SUM(F25:F32)</f>
        <v>2479165.8581283614</v>
      </c>
      <c r="G33" s="614"/>
      <c r="H33" s="614"/>
      <c r="I33" s="614">
        <f>C33+D33-E33-F33</f>
        <v>83713740.97681281</v>
      </c>
    </row>
    <row r="34" spans="2:9" ht="15" customHeight="1" thickTop="1"/>
    <row r="35" spans="2:9" ht="15" customHeight="1">
      <c r="I35"/>
    </row>
    <row r="36" spans="2:9" ht="15" customHeight="1">
      <c r="I36"/>
    </row>
  </sheetData>
  <mergeCells count="16">
    <mergeCell ref="B3:F3"/>
    <mergeCell ref="H4:I4"/>
    <mergeCell ref="C23:D23"/>
    <mergeCell ref="E23:E24"/>
    <mergeCell ref="F23:F24"/>
    <mergeCell ref="H20:I20"/>
    <mergeCell ref="C6:I6"/>
    <mergeCell ref="C21:I21"/>
    <mergeCell ref="G23:G24"/>
    <mergeCell ref="H23:H24"/>
    <mergeCell ref="B19:I19"/>
    <mergeCell ref="H8:H9"/>
    <mergeCell ref="C8:D8"/>
    <mergeCell ref="E8:E9"/>
    <mergeCell ref="F8:F9"/>
    <mergeCell ref="G8:G9"/>
  </mergeCells>
  <hyperlinks>
    <hyperlink ref="K6" location="Índice!A1" display="Back to the Index" xr:uid="{DCD79962-7200-4A6B-BE1B-EC0A0A99AF2D}"/>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1005D"/>
  </sheetPr>
  <dimension ref="B2:K27"/>
  <sheetViews>
    <sheetView showGridLines="0" showZeros="0" zoomScaleNormal="100" workbookViewId="0">
      <selection activeCell="K6" sqref="K6"/>
    </sheetView>
  </sheetViews>
  <sheetFormatPr defaultRowHeight="15" customHeight="1"/>
  <cols>
    <col min="1" max="1" width="12.7109375" style="2" customWidth="1"/>
    <col min="2" max="2" width="20.7109375" style="2" customWidth="1"/>
    <col min="3" max="9" width="15.7109375" style="2" customWidth="1"/>
    <col min="10" max="10" width="12.7109375" style="2" customWidth="1"/>
    <col min="11" max="11" width="18" style="2" customWidth="1"/>
    <col min="12" max="16384" width="9.140625" style="2"/>
  </cols>
  <sheetData>
    <row r="2" spans="2:11" s="190" customFormat="1" ht="15" customHeight="1">
      <c r="B2" s="1056" t="s">
        <v>332</v>
      </c>
      <c r="C2" s="1056"/>
      <c r="D2" s="579" t="s">
        <v>849</v>
      </c>
      <c r="E2" s="542"/>
      <c r="F2" s="276"/>
      <c r="G2" s="276"/>
      <c r="H2" s="276"/>
      <c r="I2" s="276"/>
    </row>
    <row r="3" spans="2:11" s="190" customFormat="1" ht="15" customHeight="1">
      <c r="B3" s="1056" t="s">
        <v>333</v>
      </c>
      <c r="C3" s="1056"/>
      <c r="D3" s="1056"/>
      <c r="E3" s="1056"/>
      <c r="F3" s="276"/>
      <c r="G3" s="276"/>
      <c r="H3" s="276"/>
      <c r="I3" s="276"/>
    </row>
    <row r="4" spans="2:11" s="190" customFormat="1" ht="15" customHeight="1">
      <c r="B4" s="467" t="s">
        <v>0</v>
      </c>
      <c r="C4" s="467"/>
      <c r="D4" s="276"/>
      <c r="E4" s="276"/>
      <c r="F4" s="276"/>
      <c r="G4" s="276"/>
      <c r="H4" s="1064"/>
      <c r="I4" s="1064"/>
    </row>
    <row r="5" spans="2:11" s="190" customFormat="1" ht="15" customHeight="1">
      <c r="B5" s="459"/>
      <c r="C5" s="459"/>
      <c r="D5" s="276"/>
      <c r="E5" s="276"/>
      <c r="F5" s="276"/>
      <c r="G5" s="276"/>
      <c r="H5" s="442"/>
      <c r="I5" s="442"/>
    </row>
    <row r="6" spans="2:11" ht="15" customHeight="1">
      <c r="C6" s="1057" t="s">
        <v>1008</v>
      </c>
      <c r="D6" s="1057"/>
      <c r="E6" s="1057"/>
      <c r="F6" s="1057"/>
      <c r="G6" s="1057"/>
      <c r="H6" s="1057"/>
      <c r="I6" s="1057"/>
      <c r="K6" s="740" t="s">
        <v>575</v>
      </c>
    </row>
    <row r="7" spans="2:11" s="36" customFormat="1" ht="15" customHeight="1">
      <c r="B7" s="244"/>
      <c r="C7" s="447" t="s">
        <v>286</v>
      </c>
      <c r="D7" s="447" t="s">
        <v>287</v>
      </c>
      <c r="E7" s="447" t="s">
        <v>288</v>
      </c>
      <c r="F7" s="447" t="s">
        <v>289</v>
      </c>
      <c r="G7" s="447" t="s">
        <v>290</v>
      </c>
      <c r="H7" s="447" t="s">
        <v>291</v>
      </c>
      <c r="I7" s="447" t="s">
        <v>292</v>
      </c>
    </row>
    <row r="8" spans="2:11" s="36" customFormat="1" ht="35.1" customHeight="1">
      <c r="B8" s="244"/>
      <c r="C8" s="1062" t="s">
        <v>293</v>
      </c>
      <c r="D8" s="1062"/>
      <c r="E8" s="1060" t="s">
        <v>294</v>
      </c>
      <c r="F8" s="1060" t="s">
        <v>295</v>
      </c>
      <c r="G8" s="1062" t="s">
        <v>296</v>
      </c>
      <c r="H8" s="1060" t="s">
        <v>297</v>
      </c>
      <c r="I8" s="76" t="s">
        <v>298</v>
      </c>
    </row>
    <row r="9" spans="2:11" s="36" customFormat="1" ht="35.1" customHeight="1">
      <c r="B9" s="38"/>
      <c r="C9" s="197" t="s">
        <v>299</v>
      </c>
      <c r="D9" s="197" t="s">
        <v>300</v>
      </c>
      <c r="E9" s="1061"/>
      <c r="F9" s="1061"/>
      <c r="G9" s="1063"/>
      <c r="H9" s="1061"/>
      <c r="I9" s="38" t="s">
        <v>301</v>
      </c>
    </row>
    <row r="10" spans="2:11" ht="15" customHeight="1">
      <c r="B10" s="50" t="s">
        <v>334</v>
      </c>
      <c r="C10" s="86">
        <v>3190794.4050845141</v>
      </c>
      <c r="D10" s="86">
        <v>60466135.646003924</v>
      </c>
      <c r="E10" s="86"/>
      <c r="F10" s="86">
        <v>1735294.2057808158</v>
      </c>
      <c r="G10" s="86"/>
      <c r="H10" s="86"/>
      <c r="I10" s="85">
        <f>C10+D10-E10-F10</f>
        <v>61921635.845307618</v>
      </c>
    </row>
    <row r="11" spans="2:11" ht="15" customHeight="1">
      <c r="B11" s="50" t="s">
        <v>335</v>
      </c>
      <c r="C11" s="86">
        <v>813839.89875263872</v>
      </c>
      <c r="D11" s="86">
        <v>24780863.439148862</v>
      </c>
      <c r="E11" s="86"/>
      <c r="F11" s="86">
        <v>446581.42667636613</v>
      </c>
      <c r="G11" s="86"/>
      <c r="H11" s="86"/>
      <c r="I11" s="85">
        <f t="shared" ref="I11:I13" si="0">C11+D11-E11-F11</f>
        <v>25148121.911225133</v>
      </c>
    </row>
    <row r="12" spans="2:11" ht="15" customHeight="1">
      <c r="B12" s="87" t="s">
        <v>576</v>
      </c>
      <c r="C12" s="88">
        <v>183240.11598523206</v>
      </c>
      <c r="D12" s="88">
        <v>2786920.3025777605</v>
      </c>
      <c r="E12" s="88"/>
      <c r="F12" s="88">
        <v>89723.607671155522</v>
      </c>
      <c r="G12" s="88"/>
      <c r="H12" s="88"/>
      <c r="I12" s="85">
        <f t="shared" si="0"/>
        <v>2880436.8108918369</v>
      </c>
    </row>
    <row r="13" spans="2:11" ht="15" customHeight="1" thickBot="1">
      <c r="B13" s="82" t="s">
        <v>2</v>
      </c>
      <c r="C13" s="83">
        <f>SUM(C10:C12)</f>
        <v>4187874.4198223846</v>
      </c>
      <c r="D13" s="83">
        <f>SUM(D10:D12)</f>
        <v>88033919.387730554</v>
      </c>
      <c r="E13" s="83"/>
      <c r="F13" s="83">
        <f>SUM(F10:F12)</f>
        <v>2271599.2401283374</v>
      </c>
      <c r="G13" s="83"/>
      <c r="H13" s="83"/>
      <c r="I13" s="83">
        <f t="shared" si="0"/>
        <v>89950194.567424595</v>
      </c>
    </row>
    <row r="14" spans="2:11" ht="15" customHeight="1" thickTop="1"/>
    <row r="15" spans="2:11" ht="15" customHeight="1">
      <c r="H15" s="1064"/>
      <c r="I15" s="1064"/>
    </row>
    <row r="16" spans="2:11" ht="15" customHeight="1">
      <c r="C16" s="1057" t="s">
        <v>863</v>
      </c>
      <c r="D16" s="1057"/>
      <c r="E16" s="1057"/>
      <c r="F16" s="1057"/>
      <c r="G16" s="1057"/>
      <c r="H16" s="1057"/>
      <c r="I16" s="1057"/>
    </row>
    <row r="17" spans="2:9" ht="12" customHeight="1">
      <c r="B17" s="244"/>
      <c r="C17" s="447" t="s">
        <v>286</v>
      </c>
      <c r="D17" s="447" t="s">
        <v>287</v>
      </c>
      <c r="E17" s="447" t="s">
        <v>288</v>
      </c>
      <c r="F17" s="447" t="s">
        <v>289</v>
      </c>
      <c r="G17" s="447" t="s">
        <v>290</v>
      </c>
      <c r="H17" s="447" t="s">
        <v>291</v>
      </c>
      <c r="I17" s="447" t="s">
        <v>292</v>
      </c>
    </row>
    <row r="18" spans="2:9" ht="35.1" customHeight="1">
      <c r="B18" s="244"/>
      <c r="C18" s="1062" t="s">
        <v>293</v>
      </c>
      <c r="D18" s="1062"/>
      <c r="E18" s="1060" t="s">
        <v>294</v>
      </c>
      <c r="F18" s="1060" t="s">
        <v>295</v>
      </c>
      <c r="G18" s="1062" t="s">
        <v>296</v>
      </c>
      <c r="H18" s="1060" t="s">
        <v>297</v>
      </c>
      <c r="I18" s="76" t="s">
        <v>298</v>
      </c>
    </row>
    <row r="19" spans="2:9" ht="35.1" customHeight="1">
      <c r="B19" s="38"/>
      <c r="C19" s="774" t="s">
        <v>299</v>
      </c>
      <c r="D19" s="774" t="s">
        <v>300</v>
      </c>
      <c r="E19" s="1061"/>
      <c r="F19" s="1061"/>
      <c r="G19" s="1063"/>
      <c r="H19" s="1061"/>
      <c r="I19" s="761" t="s">
        <v>301</v>
      </c>
    </row>
    <row r="20" spans="2:9" ht="15" customHeight="1">
      <c r="B20" s="50" t="s">
        <v>334</v>
      </c>
      <c r="C20" s="86">
        <v>3306423.3727386175</v>
      </c>
      <c r="D20" s="86">
        <v>54504793.22494933</v>
      </c>
      <c r="E20" s="86"/>
      <c r="F20" s="86">
        <v>1972288.1964772707</v>
      </c>
      <c r="G20" s="86"/>
      <c r="H20" s="86"/>
      <c r="I20" s="85">
        <v>55838928.401210673</v>
      </c>
    </row>
    <row r="21" spans="2:9" ht="15" customHeight="1">
      <c r="B21" s="50" t="s">
        <v>335</v>
      </c>
      <c r="C21" s="86">
        <v>766726.94201184902</v>
      </c>
      <c r="D21" s="86">
        <v>24540635.949350312</v>
      </c>
      <c r="E21" s="86"/>
      <c r="F21" s="86">
        <v>422752.07929928834</v>
      </c>
      <c r="G21" s="86"/>
      <c r="H21" s="86"/>
      <c r="I21" s="85">
        <v>24884610.812062871</v>
      </c>
    </row>
    <row r="22" spans="2:9" ht="15" customHeight="1">
      <c r="B22" s="87" t="s">
        <v>576</v>
      </c>
      <c r="C22" s="88">
        <v>139597.59136816004</v>
      </c>
      <c r="D22" s="88">
        <v>2934729.7545228512</v>
      </c>
      <c r="E22" s="88"/>
      <c r="F22" s="88">
        <v>84125.582351798279</v>
      </c>
      <c r="G22" s="88"/>
      <c r="H22" s="88"/>
      <c r="I22" s="85">
        <v>2990201.7635392132</v>
      </c>
    </row>
    <row r="23" spans="2:9" ht="15" customHeight="1" thickBot="1">
      <c r="B23" s="82" t="s">
        <v>2</v>
      </c>
      <c r="C23" s="83">
        <f>SUM(C20:C22)</f>
        <v>4212747.9061186267</v>
      </c>
      <c r="D23" s="83">
        <f>SUM(D20:D22)</f>
        <v>81980158.928822488</v>
      </c>
      <c r="E23" s="83">
        <f t="shared" ref="E23" si="1">SUM(E20:E22)</f>
        <v>0</v>
      </c>
      <c r="F23" s="83">
        <f>SUM(F20:F22)</f>
        <v>2479165.8581283572</v>
      </c>
      <c r="G23" s="83">
        <f t="shared" ref="G23" si="2">SUM(G20:G22)</f>
        <v>0</v>
      </c>
      <c r="H23" s="83">
        <f t="shared" ref="H23" si="3">SUM(H20:H22)</f>
        <v>0</v>
      </c>
      <c r="I23" s="83">
        <f t="shared" ref="I23" si="4">SUM(I20:I22)</f>
        <v>83713740.97681275</v>
      </c>
    </row>
    <row r="24" spans="2:9" ht="15" customHeight="1" thickTop="1"/>
    <row r="26" spans="2:9" ht="15" customHeight="1">
      <c r="I26"/>
    </row>
    <row r="27" spans="2:9" ht="15" customHeight="1">
      <c r="I27"/>
    </row>
  </sheetData>
  <mergeCells count="16">
    <mergeCell ref="C18:D18"/>
    <mergeCell ref="E18:E19"/>
    <mergeCell ref="F18:F19"/>
    <mergeCell ref="G18:G19"/>
    <mergeCell ref="H18:H19"/>
    <mergeCell ref="B2:C2"/>
    <mergeCell ref="C6:I6"/>
    <mergeCell ref="B3:E3"/>
    <mergeCell ref="C16:I16"/>
    <mergeCell ref="H15:I15"/>
    <mergeCell ref="H4:I4"/>
    <mergeCell ref="H8:H9"/>
    <mergeCell ref="C8:D8"/>
    <mergeCell ref="E8:E9"/>
    <mergeCell ref="F8:F9"/>
    <mergeCell ref="G8:G9"/>
  </mergeCells>
  <hyperlinks>
    <hyperlink ref="K6" location="Índice!A1" display="Back to the Index" xr:uid="{0A896C95-675F-44D1-B4B7-7D048C096CC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1005D"/>
  </sheetPr>
  <dimension ref="B2:Q25"/>
  <sheetViews>
    <sheetView showGridLines="0" showZeros="0" zoomScaleNormal="100" workbookViewId="0">
      <selection activeCell="I6" sqref="I6"/>
    </sheetView>
  </sheetViews>
  <sheetFormatPr defaultRowHeight="15" customHeight="1"/>
  <cols>
    <col min="1" max="1" width="12.7109375" style="134" customWidth="1"/>
    <col min="2" max="2" width="64.5703125" style="134" customWidth="1"/>
    <col min="3" max="4" width="22.7109375" style="134" customWidth="1"/>
    <col min="5" max="5" width="5.7109375" style="134" customWidth="1"/>
    <col min="6" max="7" width="22.7109375" style="134" customWidth="1"/>
    <col min="8" max="8" width="8.7109375" style="134" customWidth="1"/>
    <col min="9" max="9" width="16.85546875" style="134" customWidth="1"/>
    <col min="10" max="10" width="22.7109375" style="134" customWidth="1"/>
    <col min="11" max="12" width="11.85546875" style="134" customWidth="1"/>
    <col min="13" max="15" width="9.140625" style="134"/>
    <col min="16" max="17" width="10.28515625" style="134" customWidth="1"/>
    <col min="18" max="18" width="10.7109375" style="134" customWidth="1"/>
    <col min="19" max="16384" width="9.140625" style="134"/>
  </cols>
  <sheetData>
    <row r="2" spans="2:17" s="349" customFormat="1" ht="15" customHeight="1">
      <c r="B2" s="542" t="s">
        <v>558</v>
      </c>
      <c r="C2" s="542"/>
      <c r="D2" s="579" t="s">
        <v>849</v>
      </c>
      <c r="E2" s="320"/>
      <c r="F2" s="320"/>
      <c r="G2"/>
      <c r="H2" s="320"/>
      <c r="I2" s="320"/>
      <c r="J2" s="320"/>
      <c r="K2" s="188"/>
      <c r="L2" s="188"/>
      <c r="M2" s="188"/>
      <c r="N2" s="188"/>
      <c r="O2" s="188"/>
      <c r="P2" s="188"/>
      <c r="Q2" s="188"/>
    </row>
    <row r="3" spans="2:17" ht="15" customHeight="1">
      <c r="B3" s="1056" t="s">
        <v>534</v>
      </c>
      <c r="C3" s="1056"/>
      <c r="D3" s="281"/>
      <c r="G3" s="348"/>
    </row>
    <row r="4" spans="2:17" ht="15" customHeight="1">
      <c r="B4" s="1067" t="s">
        <v>0</v>
      </c>
      <c r="C4" s="1067"/>
      <c r="G4" s="348"/>
    </row>
    <row r="5" spans="2:17" ht="15" customHeight="1">
      <c r="B5" s="459"/>
      <c r="C5" s="459"/>
      <c r="G5" s="443"/>
    </row>
    <row r="6" spans="2:17" ht="15" customHeight="1">
      <c r="C6" s="1066" t="s">
        <v>1008</v>
      </c>
      <c r="D6" s="1066"/>
      <c r="E6" s="142"/>
      <c r="F6" s="1066" t="s">
        <v>863</v>
      </c>
      <c r="G6" s="1066"/>
      <c r="I6" s="740" t="s">
        <v>575</v>
      </c>
    </row>
    <row r="7" spans="2:17" s="349" customFormat="1" ht="15" customHeight="1">
      <c r="C7" s="448" t="s">
        <v>286</v>
      </c>
      <c r="D7" s="448" t="s">
        <v>287</v>
      </c>
      <c r="E7" s="449"/>
      <c r="F7" s="760" t="s">
        <v>286</v>
      </c>
      <c r="G7" s="760" t="s">
        <v>287</v>
      </c>
      <c r="I7"/>
    </row>
    <row r="8" spans="2:17" ht="39.950000000000003" customHeight="1">
      <c r="B8" s="344"/>
      <c r="C8" s="322" t="s">
        <v>535</v>
      </c>
      <c r="D8" s="322" t="s">
        <v>536</v>
      </c>
      <c r="F8" s="765" t="s">
        <v>535</v>
      </c>
      <c r="G8" s="765" t="s">
        <v>536</v>
      </c>
    </row>
    <row r="9" spans="2:17" ht="20.100000000000001" customHeight="1">
      <c r="B9" s="128" t="s">
        <v>981</v>
      </c>
      <c r="C9" s="981">
        <v>2128413.4980599997</v>
      </c>
      <c r="D9" s="981">
        <v>304683.27394000004</v>
      </c>
      <c r="F9" s="981">
        <v>2350557.4980599997</v>
      </c>
      <c r="G9" s="981">
        <v>300493.27394000004</v>
      </c>
    </row>
    <row r="10" spans="2:17" ht="30" customHeight="1">
      <c r="B10" s="204" t="s">
        <v>537</v>
      </c>
      <c r="C10" s="672">
        <v>223497.04778936986</v>
      </c>
      <c r="D10" s="672">
        <v>88284.740189999997</v>
      </c>
      <c r="F10" s="672">
        <v>296058</v>
      </c>
      <c r="G10" s="672">
        <v>35403</v>
      </c>
    </row>
    <row r="11" spans="2:17" ht="30" customHeight="1">
      <c r="B11" s="204" t="s">
        <v>538</v>
      </c>
      <c r="C11" s="672">
        <v>-423933.7857399999</v>
      </c>
      <c r="D11" s="672">
        <v>-1469.7362000000001</v>
      </c>
      <c r="F11" s="672">
        <v>-434999</v>
      </c>
      <c r="G11" s="672">
        <v>-3661</v>
      </c>
    </row>
    <row r="12" spans="2:17" ht="30" customHeight="1">
      <c r="B12" s="204" t="s">
        <v>539</v>
      </c>
      <c r="C12" s="672">
        <v>-62515.724560000075</v>
      </c>
      <c r="D12" s="672">
        <v>-13598.13213936986</v>
      </c>
      <c r="F12" s="672">
        <v>-75481</v>
      </c>
      <c r="G12" s="672">
        <v>-44132</v>
      </c>
    </row>
    <row r="13" spans="2:17" ht="20.100000000000001" customHeight="1">
      <c r="B13" s="204" t="s">
        <v>540</v>
      </c>
      <c r="C13" s="672">
        <v>9168.0192506301391</v>
      </c>
      <c r="D13" s="672">
        <v>-9168.0192506301391</v>
      </c>
      <c r="F13" s="672">
        <v>-15972</v>
      </c>
      <c r="G13" s="672">
        <v>15972</v>
      </c>
    </row>
    <row r="14" spans="2:17" ht="20.100000000000001" customHeight="1">
      <c r="B14" s="206" t="s">
        <v>541</v>
      </c>
      <c r="C14" s="672">
        <v>0</v>
      </c>
      <c r="D14" s="672">
        <v>0</v>
      </c>
      <c r="F14" s="672">
        <v>0</v>
      </c>
      <c r="G14" s="672">
        <v>0</v>
      </c>
    </row>
    <row r="15" spans="2:17" ht="30" customHeight="1">
      <c r="B15" s="204" t="s">
        <v>542</v>
      </c>
      <c r="C15" s="672">
        <v>0</v>
      </c>
      <c r="D15" s="672">
        <v>0</v>
      </c>
      <c r="F15" s="672">
        <v>0</v>
      </c>
      <c r="G15" s="672">
        <v>0</v>
      </c>
    </row>
    <row r="16" spans="2:17" ht="20.100000000000001" customHeight="1">
      <c r="B16" s="206" t="s">
        <v>543</v>
      </c>
      <c r="C16" s="672">
        <v>14224.4707</v>
      </c>
      <c r="D16" s="672">
        <v>0</v>
      </c>
      <c r="F16" s="672">
        <v>8250</v>
      </c>
      <c r="G16" s="672">
        <v>608</v>
      </c>
    </row>
    <row r="17" spans="2:12" ht="20.100000000000001" customHeight="1">
      <c r="B17" s="128" t="s">
        <v>982</v>
      </c>
      <c r="C17" s="673">
        <v>1888853.5254999995</v>
      </c>
      <c r="D17" s="673">
        <v>368732.12654000008</v>
      </c>
      <c r="F17" s="673">
        <v>2128413.4980599997</v>
      </c>
      <c r="G17" s="673">
        <v>304683.27394000004</v>
      </c>
    </row>
    <row r="18" spans="2:12" ht="30" customHeight="1">
      <c r="B18" s="204" t="s">
        <v>544</v>
      </c>
      <c r="C18" s="672">
        <v>12889.292890000001</v>
      </c>
      <c r="D18" s="672"/>
      <c r="F18" s="672">
        <v>12060</v>
      </c>
      <c r="G18" s="672"/>
    </row>
    <row r="19" spans="2:12" ht="30" customHeight="1" thickBot="1">
      <c r="B19" s="207" t="s">
        <v>545</v>
      </c>
      <c r="C19" s="674"/>
      <c r="D19" s="674"/>
      <c r="F19" s="674"/>
      <c r="G19" s="674"/>
    </row>
    <row r="20" spans="2:12" ht="15" customHeight="1" thickTop="1">
      <c r="B20" s="141"/>
      <c r="C20" s="141"/>
      <c r="D20" s="141"/>
    </row>
    <row r="21" spans="2:12" ht="15" customHeight="1">
      <c r="B21" s="675" t="s">
        <v>1010</v>
      </c>
    </row>
    <row r="22" spans="2:12" ht="12">
      <c r="B22" s="675" t="s">
        <v>1011</v>
      </c>
      <c r="E22" s="149"/>
      <c r="F22" s="149"/>
      <c r="G22" s="149"/>
      <c r="H22" s="149"/>
      <c r="I22" s="149"/>
      <c r="J22" s="149"/>
      <c r="K22" s="149"/>
      <c r="L22" s="149"/>
    </row>
    <row r="23" spans="2:12" ht="15" customHeight="1">
      <c r="C23"/>
    </row>
    <row r="24" spans="2:12" ht="31.5" customHeight="1">
      <c r="B24" s="683" t="s">
        <v>1009</v>
      </c>
      <c r="C24"/>
    </row>
    <row r="25" spans="2:12" ht="15" customHeight="1">
      <c r="C25"/>
    </row>
  </sheetData>
  <mergeCells count="4">
    <mergeCell ref="C6:D6"/>
    <mergeCell ref="F6:G6"/>
    <mergeCell ref="B4:C4"/>
    <mergeCell ref="B3:C3"/>
  </mergeCells>
  <hyperlinks>
    <hyperlink ref="I6" location="Índice!A1" display="Back to the Index" xr:uid="{FF1D582E-B595-47C7-8FE8-92729FB7553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1005D"/>
  </sheetPr>
  <dimension ref="B2:G17"/>
  <sheetViews>
    <sheetView showGridLines="0" showZeros="0" zoomScaleNormal="100" workbookViewId="0">
      <selection activeCell="G6" sqref="G6"/>
    </sheetView>
  </sheetViews>
  <sheetFormatPr defaultRowHeight="15" customHeight="1"/>
  <cols>
    <col min="1" max="1" width="12.7109375" style="134" customWidth="1"/>
    <col min="2" max="2" width="55.7109375" style="134" customWidth="1"/>
    <col min="3" max="3" width="24.7109375" style="134" customWidth="1"/>
    <col min="4" max="4" width="5.7109375" style="134" customWidth="1"/>
    <col min="5" max="5" width="24.7109375" style="134" customWidth="1"/>
    <col min="6" max="6" width="8.7109375" style="134" customWidth="1"/>
    <col min="7" max="7" width="15.7109375" style="134" customWidth="1"/>
    <col min="8" max="10" width="9.140625" style="134"/>
    <col min="11" max="12" width="10.28515625" style="134" customWidth="1"/>
    <col min="13" max="13" width="10.7109375" style="134" customWidth="1"/>
    <col min="14" max="16384" width="9.140625" style="134"/>
  </cols>
  <sheetData>
    <row r="2" spans="2:7" ht="15" customHeight="1">
      <c r="B2" s="554" t="s">
        <v>868</v>
      </c>
      <c r="C2" s="542"/>
      <c r="D2" s="579" t="s">
        <v>849</v>
      </c>
      <c r="E2" s="542"/>
    </row>
    <row r="3" spans="2:7" ht="15" customHeight="1">
      <c r="B3" s="1056" t="s">
        <v>546</v>
      </c>
      <c r="C3" s="1056"/>
      <c r="D3" s="1056"/>
      <c r="E3" s="1056"/>
    </row>
    <row r="4" spans="2:7" ht="15" customHeight="1">
      <c r="B4" s="467" t="s">
        <v>0</v>
      </c>
      <c r="C4" s="467"/>
    </row>
    <row r="5" spans="2:7" ht="15" customHeight="1">
      <c r="E5" s="348"/>
    </row>
    <row r="6" spans="2:7" ht="15" customHeight="1">
      <c r="B6" s="142"/>
      <c r="C6" s="757" t="s">
        <v>1008</v>
      </c>
      <c r="E6" s="757" t="s">
        <v>863</v>
      </c>
      <c r="G6" s="740" t="s">
        <v>575</v>
      </c>
    </row>
    <row r="7" spans="2:7" s="349" customFormat="1" ht="15" customHeight="1">
      <c r="B7" s="449"/>
      <c r="C7" s="448" t="s">
        <v>286</v>
      </c>
      <c r="E7" s="760" t="s">
        <v>286</v>
      </c>
    </row>
    <row r="8" spans="2:7" s="144" customFormat="1" ht="39.950000000000003" customHeight="1">
      <c r="B8" s="344"/>
      <c r="C8" s="322" t="s">
        <v>547</v>
      </c>
      <c r="E8" s="765" t="s">
        <v>547</v>
      </c>
      <c r="G8"/>
    </row>
    <row r="9" spans="2:7" ht="20.100000000000001" customHeight="1">
      <c r="B9" s="128" t="s">
        <v>779</v>
      </c>
      <c r="C9" s="956">
        <v>4217701.6398337148</v>
      </c>
      <c r="E9" s="680">
        <v>5025873.5918911397</v>
      </c>
    </row>
    <row r="10" spans="2:7" ht="24.95" customHeight="1">
      <c r="B10" s="204" t="s">
        <v>548</v>
      </c>
      <c r="C10" s="957">
        <v>612892.14049501508</v>
      </c>
      <c r="E10" s="681">
        <v>426067.31678834278</v>
      </c>
    </row>
    <row r="11" spans="2:7" ht="20.100000000000001" customHeight="1">
      <c r="B11" s="208" t="s">
        <v>549</v>
      </c>
      <c r="C11" s="957">
        <v>-135882.26661304201</v>
      </c>
      <c r="E11" s="681">
        <v>-276211.921157139</v>
      </c>
    </row>
    <row r="12" spans="2:7" ht="20.100000000000001" customHeight="1">
      <c r="B12" s="208" t="s">
        <v>550</v>
      </c>
      <c r="C12" s="957">
        <v>-117169.8561906</v>
      </c>
      <c r="E12" s="681">
        <v>-297402.41178173601</v>
      </c>
    </row>
    <row r="13" spans="2:7" ht="20.100000000000001" customHeight="1">
      <c r="B13" s="208" t="s">
        <v>551</v>
      </c>
      <c r="C13" s="957">
        <v>-622838.51701790479</v>
      </c>
      <c r="E13" s="681">
        <v>-660624.93590689299</v>
      </c>
    </row>
    <row r="14" spans="2:7" ht="20.100000000000001" customHeight="1" thickBot="1">
      <c r="B14" s="314" t="s">
        <v>780</v>
      </c>
      <c r="C14" s="958">
        <v>3954703.140507183</v>
      </c>
      <c r="E14" s="682">
        <v>4217701.6398337148</v>
      </c>
    </row>
    <row r="15" spans="2:7" ht="15" customHeight="1" thickTop="1">
      <c r="B15" s="1068"/>
      <c r="C15" s="1068"/>
    </row>
    <row r="16" spans="2:7" ht="33.75" customHeight="1">
      <c r="B16" s="683" t="s">
        <v>1012</v>
      </c>
    </row>
    <row r="17" spans="2:2" ht="15" customHeight="1">
      <c r="B17" s="141"/>
    </row>
  </sheetData>
  <mergeCells count="2">
    <mergeCell ref="B15:C15"/>
    <mergeCell ref="B3:E3"/>
  </mergeCells>
  <hyperlinks>
    <hyperlink ref="G6" location="Índice!A1" display="Back to the Index" xr:uid="{EE82B2AF-0E4C-441A-8ED4-A6A43D0FFC2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A9918BE4EF40F4AA4F6D1DF5575E2EC" ma:contentTypeVersion="2" ma:contentTypeDescription="Create a new document." ma:contentTypeScope="" ma:versionID="ed689221f700b95d155df5392e6604ee">
  <xsd:schema xmlns:xsd="http://www.w3.org/2001/XMLSchema" xmlns:xs="http://www.w3.org/2001/XMLSchema" xmlns:p="http://schemas.microsoft.com/office/2006/metadata/properties" xmlns:ns1="http://schemas.microsoft.com/sharepoint/v3" xmlns:ns2="dddd2ea0-f289-44f2-90a3-98968f13641b" targetNamespace="http://schemas.microsoft.com/office/2006/metadata/properties" ma:root="true" ma:fieldsID="22c1f8430e5f9c75d54b28a3abe1b4b5" ns1:_="" ns2:_="">
    <xsd:import namespace="http://schemas.microsoft.com/sharepoint/v3"/>
    <xsd:import namespace="dddd2ea0-f289-44f2-90a3-98968f13641b"/>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ddd2ea0-f289-44f2-90a3-98968f13641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6365AE-427E-47BF-9272-D465D29920FF}"/>
</file>

<file path=customXml/itemProps2.xml><?xml version="1.0" encoding="utf-8"?>
<ds:datastoreItem xmlns:ds="http://schemas.openxmlformats.org/officeDocument/2006/customXml" ds:itemID="{203AC88E-1EFB-4E86-A55F-CF5BA1BAD552}"/>
</file>

<file path=customXml/itemProps3.xml><?xml version="1.0" encoding="utf-8"?>
<ds:datastoreItem xmlns:ds="http://schemas.openxmlformats.org/officeDocument/2006/customXml" ds:itemID="{D7C5C707-1641-4B27-8661-F85CD0D8D8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3</vt:i4>
      </vt:variant>
    </vt:vector>
  </HeadingPairs>
  <TitlesOfParts>
    <vt:vector size="48" baseType="lpstr">
      <vt:lpstr>Índice</vt:lpstr>
      <vt:lpstr>M4 GL 2016 11</vt:lpstr>
      <vt:lpstr>M5-I GL 2016 11</vt:lpstr>
      <vt:lpstr>M5-II GL 2016 11</vt:lpstr>
      <vt:lpstr>M11 GL 2016 11</vt:lpstr>
      <vt:lpstr>M12 GL 2016 11</vt:lpstr>
      <vt:lpstr>M13 GL 2016 11</vt:lpstr>
      <vt:lpstr>M16 GL 2016 11</vt:lpstr>
      <vt:lpstr>M17 GL 2016 11</vt:lpstr>
      <vt:lpstr>M18 GL 2016 11</vt:lpstr>
      <vt:lpstr>M19 GL 2016 11</vt:lpstr>
      <vt:lpstr>M20 GL 2016 11</vt:lpstr>
      <vt:lpstr>M21-I GL 2016 11</vt:lpstr>
      <vt:lpstr>M21-II GL 2016 11</vt:lpstr>
      <vt:lpstr>M23 GL 2016 11</vt:lpstr>
      <vt:lpstr>M25 GL 2016 11</vt:lpstr>
      <vt:lpstr>M26 GL 2016 11</vt:lpstr>
      <vt:lpstr>M27 GL 2016 11</vt:lpstr>
      <vt:lpstr>M28 GL 2016 11</vt:lpstr>
      <vt:lpstr>M29-I GL 2016 11</vt:lpstr>
      <vt:lpstr>M29-II GL 2016 11</vt:lpstr>
      <vt:lpstr>M31 GL 2016 11</vt:lpstr>
      <vt:lpstr>M32 GL 2016 11</vt:lpstr>
      <vt:lpstr>M33 GL 2016 11</vt:lpstr>
      <vt:lpstr>M34 GL 2016 11</vt:lpstr>
      <vt:lpstr>M35 GL 2016 11</vt:lpstr>
      <vt:lpstr>M36 GL 2016 11</vt:lpstr>
      <vt:lpstr>M37 GL 2016 11</vt:lpstr>
      <vt:lpstr>M38-I GL 2016 11 </vt:lpstr>
      <vt:lpstr>M38-II GL 2016 11</vt:lpstr>
      <vt:lpstr>M1 GL 2018 10</vt:lpstr>
      <vt:lpstr>M3 GL 2018 10</vt:lpstr>
      <vt:lpstr>M4 GL 2018 10</vt:lpstr>
      <vt:lpstr>M9 GL 2018 10</vt:lpstr>
      <vt:lpstr>M1 GL 2020 07</vt:lpstr>
      <vt:lpstr>M2 GL 2020 07</vt:lpstr>
      <vt:lpstr>M3 GL 2020 07</vt:lpstr>
      <vt:lpstr>Rácios de capital</vt:lpstr>
      <vt:lpstr>Capital contab vs regulament</vt:lpstr>
      <vt:lpstr>Rácio alavancagem</vt:lpstr>
      <vt:lpstr>LCR</vt:lpstr>
      <vt:lpstr>Ativos onerados</vt:lpstr>
      <vt:lpstr>Impacto IFRS9</vt:lpstr>
      <vt:lpstr>Mod divulg. FP</vt:lpstr>
      <vt:lpstr>Carat. instrumentos de FP</vt:lpstr>
      <vt:lpstr>'Ativos onerados'!Print_Area</vt:lpstr>
      <vt:lpstr>'Carat. instrumentos de FP'!Print_Area</vt:lpstr>
      <vt:lpstr>Índice!Print_Area</vt:lpstr>
    </vt:vector>
  </TitlesOfParts>
  <Company>Millennium BCP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 FERNANDES PINTO DE ALMEIDA DA COSTA</dc:creator>
  <cp:lastModifiedBy>Isabel Guerreiro Santos</cp:lastModifiedBy>
  <cp:lastPrinted>2020-09-09T10:16:15Z</cp:lastPrinted>
  <dcterms:created xsi:type="dcterms:W3CDTF">2018-04-27T09:24:02Z</dcterms:created>
  <dcterms:modified xsi:type="dcterms:W3CDTF">2020-10-23T11:15:19Z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0x0101004A9918BE4EF40F4AA4F6D1DF5575E2EC</vt:lpwstr>
  </property>
</Properties>
</file>