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defaultThemeVersion="124226"/>
  <xr:revisionPtr revIDLastSave="0" documentId="13_ncr:1_{568A7AB9-8D4E-4E30-A039-23B5453F8A0E}" xr6:coauthVersionLast="46" xr6:coauthVersionMax="46" xr10:uidLastSave="{00000000-0000-0000-0000-000000000000}"/>
  <bookViews>
    <workbookView xWindow="-120" yWindow="-120" windowWidth="29040" windowHeight="17640" tabRatio="887" xr2:uid="{00000000-000D-0000-FFFF-FFFF00000000}"/>
  </bookViews>
  <sheets>
    <sheet name="Índice" sheetId="97" r:id="rId1"/>
    <sheet name="M1-I GL 2016 11 - EU LI1" sheetId="52" r:id="rId2"/>
    <sheet name="M1-II GL 2016 11- EU LI1" sheetId="53" r:id="rId3"/>
    <sheet name="M2 GL 2016 11 - EU LI2" sheetId="54" r:id="rId4"/>
    <sheet name="M3 GL 2016 11 - EU LI3" sheetId="55" r:id="rId5"/>
    <sheet name="M4 GL 2016 11 - EU OV1" sheetId="12" r:id="rId6"/>
    <sheet name="M5-I GL 2016 11 - EU CR10" sheetId="13" r:id="rId7"/>
    <sheet name="M5-II GL 2016 11 - EU CR10" sheetId="14" r:id="rId8"/>
    <sheet name="M7 GL 2016 11 - EU CRB-B" sheetId="56" r:id="rId9"/>
    <sheet name="M8 GL 2016 11 - EU CRB-C" sheetId="57" r:id="rId10"/>
    <sheet name="M9 GL 2016 11 - EU CRB-D" sheetId="58" r:id="rId11"/>
    <sheet name="M10 GL 2016 11 - EU CRB-E" sheetId="59" r:id="rId12"/>
    <sheet name="M11 GL 2016 11 - EU CR1-A" sheetId="15" r:id="rId13"/>
    <sheet name="M12 GL 2016 11 - EU CR1 - B" sheetId="16" r:id="rId14"/>
    <sheet name="M13 GL 2016 11 - EU CR1-C" sheetId="17" r:id="rId15"/>
    <sheet name="M16 GL 2016 11 - EU CR2-A" sheetId="41" r:id="rId16"/>
    <sheet name="M17 GL 2016 11 - EU CR2-B" sheetId="42" r:id="rId17"/>
    <sheet name="M18 GL 2016 11 - EU CR3" sheetId="43" r:id="rId18"/>
    <sheet name="M19 GL 2016 11 - EU CR4" sheetId="18" r:id="rId19"/>
    <sheet name="M20 GL 2016 11 - EU CR5" sheetId="19" r:id="rId20"/>
    <sheet name="M21-I GL 2016 11 - EU CR6" sheetId="20" r:id="rId21"/>
    <sheet name="M21-II GL 2016 11 - EU CR6" sheetId="21" r:id="rId22"/>
    <sheet name="M23 GL 2016 11 - EU CR8" sheetId="22" r:id="rId23"/>
    <sheet name="M24 GL 2016 11 - EU CR9" sheetId="60" r:id="rId24"/>
    <sheet name="M25 GL 2016 11 - EU CCR1" sheetId="38" r:id="rId25"/>
    <sheet name="M26 GL 2016 11 - EU CCR2" sheetId="33" r:id="rId26"/>
    <sheet name="M27 GL 2016 11 - EU CCR8" sheetId="34" r:id="rId27"/>
    <sheet name="M28 GL 2016 11 - EU CCR3" sheetId="23" r:id="rId28"/>
    <sheet name="M29-I GL 2016 11 - EU CCR4" sheetId="24" r:id="rId29"/>
    <sheet name="M29-II GL 2016 11 - EU CCR4" sheetId="25" r:id="rId30"/>
    <sheet name="M31 GL 2016 11 - EU CCR5" sheetId="39" r:id="rId31"/>
    <sheet name="M32 GL 2016 11 - EU CCR5-B" sheetId="36" r:id="rId32"/>
    <sheet name="M33 GL 2016 11 - EU CCR6" sheetId="26" r:id="rId33"/>
    <sheet name="M34 GL 2016 11-EU MR1" sheetId="27" r:id="rId34"/>
    <sheet name="M35 GL 2016 11 - EU MR2 -A" sheetId="28" r:id="rId35"/>
    <sheet name="M36 GL 2016 11 - EU MR2-B" sheetId="29" r:id="rId36"/>
    <sheet name="M37 GL 2016 11 - EU MR3" sheetId="30" r:id="rId37"/>
    <sheet name="M38-I GL 2016 11 - EU MR4" sheetId="72" r:id="rId38"/>
    <sheet name="M38-II GL 2016 11 - EU MR4" sheetId="73" r:id="rId39"/>
    <sheet name="M1 GL 2018 10" sheetId="82" r:id="rId40"/>
    <sheet name="M2 GL 2018 10" sheetId="84" r:id="rId41"/>
    <sheet name="M3 GL 2018 10" sheetId="87" r:id="rId42"/>
    <sheet name="M4 GL 2018 10" sheetId="89" r:id="rId43"/>
    <sheet name="M5 GL 2018 10" sheetId="90" r:id="rId44"/>
    <sheet name="M6 GL 2018 10" sheetId="91" r:id="rId45"/>
    <sheet name="M7 GL 2018 10 " sheetId="92" r:id="rId46"/>
    <sheet name="M8 GL 2018 10" sheetId="93" r:id="rId47"/>
    <sheet name="M9 GL 2018 10" sheetId="94" r:id="rId48"/>
    <sheet name="M10 GL 2018 10" sheetId="95" r:id="rId49"/>
    <sheet name="M1 GL 2020 07" sheetId="98" r:id="rId50"/>
    <sheet name="M2 GL 2020 07" sheetId="99" r:id="rId51"/>
    <sheet name="M3 GL 2020 07" sheetId="100" r:id="rId52"/>
    <sheet name="Req mín FP SREP" sheetId="74" r:id="rId53"/>
    <sheet name="Rácios de capital" sheetId="5" r:id="rId54"/>
    <sheet name="Capital regul vs Capital contab" sheetId="112" r:id="rId55"/>
    <sheet name="Composição FPP REG - EU CC1" sheetId="113" r:id="rId56"/>
    <sheet name="Reconciliação - EU CC2" sheetId="114" r:id="rId57"/>
    <sheet name="Instrumentos Fundos PP - EU CCA" sheetId="115" r:id="rId58"/>
    <sheet name="EU OR1 - Risco operacional" sheetId="116" r:id="rId59"/>
    <sheet name="Crédito fora de balanço" sheetId="79" r:id="rId60"/>
    <sheet name="Rácio alavancagem" sheetId="48" r:id="rId61"/>
    <sheet name="Ações da carteira bancária" sheetId="117" r:id="rId62"/>
    <sheet name="Classe de risco Equity" sheetId="62" r:id="rId63"/>
    <sheet name="Op. titularização" sheetId="65" r:id="rId64"/>
    <sheet name="Op. titulariz. Not. int. (Trad)" sheetId="66" r:id="rId65"/>
    <sheet name="Op. titulariz. Not. int. (Sint)" sheetId="67" r:id="rId66"/>
    <sheet name="Stress Tests Cart. Negociação" sheetId="80" r:id="rId67"/>
    <sheet name="Risco tx. juro Cart. bancár" sheetId="119" r:id="rId68"/>
    <sheet name="Ativos líq. (pools colaterais)" sheetId="75" r:id="rId69"/>
    <sheet name="Buffer liq. BCE" sheetId="76" r:id="rId70"/>
    <sheet name="LCR - Modelo EU LIQ1" sheetId="103" r:id="rId71"/>
    <sheet name="M-A Ativos onerados" sheetId="124" r:id="rId72"/>
    <sheet name="M-B Cauções Recebidas" sheetId="125" r:id="rId73"/>
    <sheet name="M-C Fontes oneração" sheetId="102" r:id="rId74"/>
    <sheet name="Modelo IFRS9-FL" sheetId="118" r:id="rId75"/>
    <sheet name="Reserv contracíclica-Distr geog" sheetId="122" r:id="rId76"/>
    <sheet name="Reserva contracíclica" sheetId="123" r:id="rId77"/>
  </sheets>
  <externalReferences>
    <externalReference r:id="rId78"/>
    <externalReference r:id="rId79"/>
  </externalReferences>
  <definedNames>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"03/14/2016 09:05:37"</definedName>
    <definedName name="IQ_QTD" hidden="1">750000</definedName>
    <definedName name="IQ_TODAY" hidden="1">0</definedName>
    <definedName name="IQ_YTDMONTH" hidden="1">130000</definedName>
    <definedName name="TRNR_5cc1995c6b1841c191dff95400c25a5f_123_1" localSheetId="0" hidden="1">#REF!</definedName>
    <definedName name="TRNR_5cc1995c6b1841c191dff95400c25a5f_123_1" localSheetId="70" hidden="1">#REF!</definedName>
    <definedName name="TRNR_5cc1995c6b1841c191dff95400c25a5f_123_1" localSheetId="39" hidden="1">#REF!</definedName>
    <definedName name="TRNR_5cc1995c6b1841c191dff95400c25a5f_123_1" localSheetId="48" hidden="1">#REF!</definedName>
    <definedName name="TRNR_5cc1995c6b1841c191dff95400c25a5f_123_1" localSheetId="40" hidden="1">#REF!</definedName>
    <definedName name="TRNR_5cc1995c6b1841c191dff95400c25a5f_123_1" localSheetId="41" hidden="1">#REF!</definedName>
    <definedName name="TRNR_5cc1995c6b1841c191dff95400c25a5f_123_1" localSheetId="42" hidden="1">#REF!</definedName>
    <definedName name="TRNR_5cc1995c6b1841c191dff95400c25a5f_123_1" localSheetId="43" hidden="1">#REF!</definedName>
    <definedName name="TRNR_5cc1995c6b1841c191dff95400c25a5f_123_1" localSheetId="44" hidden="1">#REF!</definedName>
    <definedName name="TRNR_5cc1995c6b1841c191dff95400c25a5f_123_1" localSheetId="45" hidden="1">#REF!</definedName>
    <definedName name="TRNR_5cc1995c6b1841c191dff95400c25a5f_123_1" localSheetId="46" hidden="1">#REF!</definedName>
    <definedName name="TRNR_5cc1995c6b1841c191dff95400c25a5f_123_1" localSheetId="47" hidden="1">#REF!</definedName>
    <definedName name="TRNR_5cc1995c6b1841c191dff95400c25a5f_123_1" localSheetId="71" hidden="1">#REF!</definedName>
    <definedName name="TRNR_5cc1995c6b1841c191dff95400c25a5f_123_1" localSheetId="72" hidden="1">#REF!</definedName>
    <definedName name="TRNR_5cc1995c6b1841c191dff95400c25a5f_123_1" localSheetId="73" hidden="1">#REF!</definedName>
    <definedName name="TRNR_5cc1995c6b1841c191dff95400c25a5f_123_1" hidden="1">#REF!</definedName>
    <definedName name="TRNR_8c384ad4934f4b269980f3c3194c1461_37_1" localSheetId="0" hidden="1">#REF!</definedName>
    <definedName name="TRNR_8c384ad4934f4b269980f3c3194c1461_37_1" localSheetId="70" hidden="1">#REF!</definedName>
    <definedName name="TRNR_8c384ad4934f4b269980f3c3194c1461_37_1" localSheetId="39" hidden="1">#REF!</definedName>
    <definedName name="TRNR_8c384ad4934f4b269980f3c3194c1461_37_1" localSheetId="48" hidden="1">#REF!</definedName>
    <definedName name="TRNR_8c384ad4934f4b269980f3c3194c1461_37_1" localSheetId="40" hidden="1">#REF!</definedName>
    <definedName name="TRNR_8c384ad4934f4b269980f3c3194c1461_37_1" localSheetId="41" hidden="1">#REF!</definedName>
    <definedName name="TRNR_8c384ad4934f4b269980f3c3194c1461_37_1" localSheetId="42" hidden="1">#REF!</definedName>
    <definedName name="TRNR_8c384ad4934f4b269980f3c3194c1461_37_1" localSheetId="43" hidden="1">#REF!</definedName>
    <definedName name="TRNR_8c384ad4934f4b269980f3c3194c1461_37_1" localSheetId="44" hidden="1">#REF!</definedName>
    <definedName name="TRNR_8c384ad4934f4b269980f3c3194c1461_37_1" localSheetId="45" hidden="1">#REF!</definedName>
    <definedName name="TRNR_8c384ad4934f4b269980f3c3194c1461_37_1" localSheetId="46" hidden="1">#REF!</definedName>
    <definedName name="TRNR_8c384ad4934f4b269980f3c3194c1461_37_1" localSheetId="47" hidden="1">#REF!</definedName>
    <definedName name="TRNR_8c384ad4934f4b269980f3c3194c1461_37_1" localSheetId="71" hidden="1">#REF!</definedName>
    <definedName name="TRNR_8c384ad4934f4b269980f3c3194c1461_37_1" localSheetId="72" hidden="1">#REF!</definedName>
    <definedName name="TRNR_8c384ad4934f4b269980f3c3194c1461_37_1" localSheetId="73" hidden="1">#REF!</definedName>
    <definedName name="TRNR_8c384ad4934f4b269980f3c3194c1461_37_1" hidden="1">#REF!</definedName>
    <definedName name="TRNR_f6ed9ba0ccd54407905b765622a1c5f4_363_1" localSheetId="0" hidden="1">#REF!</definedName>
    <definedName name="TRNR_f6ed9ba0ccd54407905b765622a1c5f4_363_1" localSheetId="70" hidden="1">#REF!</definedName>
    <definedName name="TRNR_f6ed9ba0ccd54407905b765622a1c5f4_363_1" localSheetId="39" hidden="1">#REF!</definedName>
    <definedName name="TRNR_f6ed9ba0ccd54407905b765622a1c5f4_363_1" localSheetId="48" hidden="1">#REF!</definedName>
    <definedName name="TRNR_f6ed9ba0ccd54407905b765622a1c5f4_363_1" localSheetId="40" hidden="1">#REF!</definedName>
    <definedName name="TRNR_f6ed9ba0ccd54407905b765622a1c5f4_363_1" localSheetId="41" hidden="1">#REF!</definedName>
    <definedName name="TRNR_f6ed9ba0ccd54407905b765622a1c5f4_363_1" localSheetId="42" hidden="1">#REF!</definedName>
    <definedName name="TRNR_f6ed9ba0ccd54407905b765622a1c5f4_363_1" localSheetId="43" hidden="1">#REF!</definedName>
    <definedName name="TRNR_f6ed9ba0ccd54407905b765622a1c5f4_363_1" localSheetId="44" hidden="1">#REF!</definedName>
    <definedName name="TRNR_f6ed9ba0ccd54407905b765622a1c5f4_363_1" localSheetId="45" hidden="1">#REF!</definedName>
    <definedName name="TRNR_f6ed9ba0ccd54407905b765622a1c5f4_363_1" localSheetId="46" hidden="1">#REF!</definedName>
    <definedName name="TRNR_f6ed9ba0ccd54407905b765622a1c5f4_363_1" localSheetId="47" hidden="1">#REF!</definedName>
    <definedName name="TRNR_f6ed9ba0ccd54407905b765622a1c5f4_363_1" localSheetId="71" hidden="1">#REF!</definedName>
    <definedName name="TRNR_f6ed9ba0ccd54407905b765622a1c5f4_363_1" localSheetId="72" hidden="1">#REF!</definedName>
    <definedName name="TRNR_f6ed9ba0ccd54407905b765622a1c5f4_363_1" localSheetId="73" hidden="1">#REF!</definedName>
    <definedName name="TRNR_f6ed9ba0ccd54407905b765622a1c5f4_363_1" hidden="1">#REF!</definedName>
    <definedName name="xxx" localSheetId="0" hidden="1">#REF!</definedName>
    <definedName name="xxx" localSheetId="70" hidden="1">#REF!</definedName>
    <definedName name="xxx" localSheetId="39" hidden="1">#REF!</definedName>
    <definedName name="xxx" localSheetId="48" hidden="1">#REF!</definedName>
    <definedName name="xxx" localSheetId="40" hidden="1">#REF!</definedName>
    <definedName name="xxx" localSheetId="41" hidden="1">#REF!</definedName>
    <definedName name="xxx" localSheetId="42" hidden="1">#REF!</definedName>
    <definedName name="xxx" localSheetId="43" hidden="1">#REF!</definedName>
    <definedName name="xxx" localSheetId="44" hidden="1">#REF!</definedName>
    <definedName name="xxx" localSheetId="45" hidden="1">#REF!</definedName>
    <definedName name="xxx" localSheetId="46" hidden="1">#REF!</definedName>
    <definedName name="xxx" localSheetId="47" hidden="1">#REF!</definedName>
    <definedName name="xxx" localSheetId="71" hidden="1">#REF!</definedName>
    <definedName name="xxx" localSheetId="72" hidden="1">#REF!</definedName>
    <definedName name="xxx" localSheetId="73" hidden="1">#REF!</definedName>
    <definedName name="xxx" hidden="1">#REF!</definedName>
    <definedName name="Z_1DB48480_6711_40FB_9C4F_EB173E700CA0_.wvu.PrintArea" localSheetId="51" hidden="1">'M3 GL 2020 07'!$B$1:$F$15</definedName>
    <definedName name="Z_9B1EA645_4C2F_49A9_8C09_C2B01C115A5E_.wvu.PrintArea" localSheetId="71" hidden="1">'M-A Ativos onerados'!#REF!</definedName>
    <definedName name="Z_9B1EA645_4C2F_49A9_8C09_C2B01C115A5E_.wvu.PrintArea" localSheetId="72" hidden="1">'M-B Cauções Recebidas'!#REF!</definedName>
    <definedName name="Z_9B1EA645_4C2F_49A9_8C09_C2B01C115A5E_.wvu.PrintArea" localSheetId="73" hidden="1">'M-C Fontes oneração'!#REF!</definedName>
    <definedName name="Z_9B1EA645_4C2F_49A9_8C09_C2B01C115A5E_.wvu.Rows" localSheetId="71" hidden="1">'M-A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definedName>
    <definedName name="Z_9B1EA645_4C2F_49A9_8C09_C2B01C115A5E_.wvu.Rows" localSheetId="72" hidden="1">'M-B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definedName>
    <definedName name="Z_9B1EA645_4C2F_49A9_8C09_C2B01C115A5E_.wvu.Rows" localSheetId="73" hidden="1">'M-C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definedName>
    <definedName name="Z_C8F65DDB_AF8C_45AF_8C4D_8184C6481B0B_.wvu.PrintArea" localSheetId="71" hidden="1">'M-A Ativos onerados'!#REF!</definedName>
    <definedName name="Z_C8F65DDB_AF8C_45AF_8C4D_8184C6481B0B_.wvu.PrintArea" localSheetId="72" hidden="1">'M-B Cauções Recebidas'!#REF!</definedName>
    <definedName name="Z_C8F65DDB_AF8C_45AF_8C4D_8184C6481B0B_.wvu.PrintArea" localSheetId="73" hidden="1">'M-C Fontes oneração'!#REF!</definedName>
    <definedName name="Z_C8F65DDB_AF8C_45AF_8C4D_8184C6481B0B_.wvu.Rows" localSheetId="71" hidden="1">'M-A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onerados'!#REF!,'M-A Ativos onerados'!#REF!</definedName>
    <definedName name="Z_C8F65DDB_AF8C_45AF_8C4D_8184C6481B0B_.wvu.Rows" localSheetId="72" hidden="1">'M-B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Recebidas'!#REF!,'M-B Cauções Recebidas'!#REF!</definedName>
    <definedName name="Z_C8F65DDB_AF8C_45AF_8C4D_8184C6481B0B_.wvu.Rows" localSheetId="73" hidden="1">'M-C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oneração'!#REF!,'M-C Fontes oneração'!#REF!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5" i="125" l="1"/>
  <c r="M13" i="39"/>
  <c r="L13" i="39"/>
  <c r="K13" i="39"/>
  <c r="J13" i="39"/>
  <c r="I13" i="39"/>
  <c r="H17" i="94"/>
  <c r="G17" i="94"/>
  <c r="E64" i="87"/>
  <c r="T47" i="19"/>
  <c r="H37" i="53"/>
  <c r="G37" i="53"/>
  <c r="F37" i="53"/>
  <c r="E37" i="53"/>
  <c r="D37" i="53"/>
  <c r="C37" i="53"/>
  <c r="H23" i="53"/>
  <c r="G23" i="53"/>
  <c r="F23" i="53"/>
  <c r="E23" i="53"/>
  <c r="D23" i="53"/>
  <c r="C23" i="53"/>
  <c r="D29" i="118"/>
  <c r="D26" i="118"/>
  <c r="D23" i="118"/>
  <c r="D19" i="118"/>
  <c r="D15" i="118"/>
  <c r="D28" i="118" s="1"/>
  <c r="D12" i="118"/>
  <c r="D25" i="118" s="1"/>
  <c r="D9" i="118"/>
  <c r="E11" i="117"/>
  <c r="C11" i="117"/>
  <c r="G11" i="117"/>
  <c r="E10" i="117"/>
  <c r="C10" i="117"/>
  <c r="G10" i="117"/>
  <c r="G9" i="117"/>
  <c r="G14" i="117"/>
  <c r="G8" i="117"/>
  <c r="E9" i="116"/>
  <c r="E83" i="114"/>
  <c r="E82" i="114"/>
  <c r="D78" i="114"/>
  <c r="D84" i="114"/>
  <c r="D68" i="114"/>
  <c r="E56" i="114"/>
  <c r="D48" i="114"/>
  <c r="E46" i="114"/>
  <c r="E41" i="114"/>
  <c r="E40" i="114"/>
  <c r="E28" i="114"/>
  <c r="E14" i="114"/>
  <c r="D90" i="113"/>
  <c r="D89" i="113"/>
  <c r="D79" i="113"/>
  <c r="D69" i="113"/>
  <c r="D68" i="113"/>
  <c r="D59" i="113"/>
  <c r="D52" i="113"/>
  <c r="D49" i="113"/>
  <c r="D94" i="113"/>
  <c r="D48" i="113"/>
  <c r="D42" i="113"/>
  <c r="E42" i="114"/>
  <c r="D18" i="113"/>
  <c r="D39" i="112"/>
  <c r="D41" i="112"/>
  <c r="D42" i="112" s="1"/>
  <c r="E25" i="112"/>
  <c r="D25" i="112"/>
  <c r="D18" i="112"/>
  <c r="D17" i="112"/>
  <c r="D13" i="112"/>
  <c r="D15" i="112"/>
  <c r="D26" i="112"/>
  <c r="D35" i="112"/>
  <c r="E21" i="5"/>
  <c r="C21" i="5"/>
  <c r="E20" i="5"/>
  <c r="C20" i="5"/>
  <c r="E19" i="5"/>
  <c r="C19" i="5"/>
  <c r="F8" i="74"/>
  <c r="F7" i="74"/>
  <c r="E7" i="74"/>
  <c r="E8" i="74"/>
  <c r="G8" i="74"/>
  <c r="G6" i="74"/>
  <c r="E6" i="74"/>
  <c r="D22" i="118"/>
  <c r="D85" i="114"/>
  <c r="D70" i="113"/>
  <c r="G7" i="74"/>
  <c r="D95" i="113"/>
  <c r="D91" i="113"/>
  <c r="D96" i="113"/>
  <c r="D43" i="48"/>
  <c r="D49" i="48"/>
  <c r="D51" i="48"/>
  <c r="D39" i="48"/>
  <c r="D31" i="48"/>
  <c r="D21" i="48"/>
  <c r="D15" i="48"/>
  <c r="G19" i="27"/>
  <c r="F19" i="27"/>
  <c r="D19" i="27"/>
  <c r="C19" i="27"/>
  <c r="E17" i="94"/>
  <c r="D17" i="94"/>
  <c r="O12" i="95"/>
  <c r="N12" i="95"/>
  <c r="M12" i="95"/>
  <c r="L12" i="95"/>
  <c r="K12" i="95"/>
  <c r="J12" i="95"/>
  <c r="I12" i="95"/>
  <c r="H12" i="95"/>
  <c r="G12" i="95"/>
  <c r="F12" i="95"/>
  <c r="E12" i="95"/>
  <c r="D12" i="95"/>
  <c r="I14" i="66"/>
  <c r="F12" i="66"/>
  <c r="E12" i="66"/>
  <c r="J11" i="66"/>
  <c r="I11" i="66"/>
  <c r="F11" i="66"/>
  <c r="E11" i="66"/>
  <c r="C11" i="66"/>
  <c r="J10" i="66"/>
  <c r="I10" i="66"/>
  <c r="E10" i="66"/>
  <c r="F10" i="66"/>
  <c r="C10" i="66"/>
  <c r="C8" i="66"/>
  <c r="J8" i="66"/>
  <c r="F11" i="62"/>
  <c r="E11" i="62"/>
  <c r="D11" i="62"/>
  <c r="C11" i="62"/>
  <c r="O40" i="25"/>
  <c r="M40" i="25"/>
  <c r="I40" i="25"/>
  <c r="G40" i="25"/>
  <c r="E40" i="25"/>
  <c r="D40" i="25"/>
  <c r="I39" i="25"/>
  <c r="J39" i="25"/>
  <c r="F39" i="25"/>
  <c r="D39" i="25"/>
  <c r="J36" i="25"/>
  <c r="R24" i="25"/>
  <c r="R40" i="25"/>
  <c r="Q24" i="25"/>
  <c r="Q40" i="25"/>
  <c r="N24" i="25"/>
  <c r="N40" i="25"/>
  <c r="L24" i="25"/>
  <c r="L40" i="25"/>
  <c r="J24" i="25"/>
  <c r="J40" i="25"/>
  <c r="I24" i="25"/>
  <c r="F24" i="25"/>
  <c r="F40" i="25"/>
  <c r="D24" i="25"/>
  <c r="R21" i="25"/>
  <c r="J21" i="25"/>
  <c r="R20" i="25"/>
  <c r="R18" i="25"/>
  <c r="R16" i="25"/>
  <c r="J15" i="25"/>
  <c r="J14" i="25"/>
  <c r="R13" i="25"/>
  <c r="J13" i="25"/>
  <c r="Q39" i="24"/>
  <c r="R39" i="24"/>
  <c r="N39" i="24"/>
  <c r="N40" i="24"/>
  <c r="L39" i="24"/>
  <c r="L40" i="24"/>
  <c r="I39" i="24"/>
  <c r="J39" i="24"/>
  <c r="F39" i="24"/>
  <c r="F40" i="24"/>
  <c r="D39" i="24"/>
  <c r="D40" i="24"/>
  <c r="R36" i="24"/>
  <c r="J36" i="24"/>
  <c r="R35" i="24"/>
  <c r="J35" i="24"/>
  <c r="R34" i="24"/>
  <c r="J34" i="24"/>
  <c r="R33" i="24"/>
  <c r="J33" i="24"/>
  <c r="R32" i="24"/>
  <c r="J32" i="24"/>
  <c r="R31" i="24"/>
  <c r="J31" i="24"/>
  <c r="R30" i="24"/>
  <c r="J30" i="24"/>
  <c r="R29" i="24"/>
  <c r="J29" i="24"/>
  <c r="R28" i="24"/>
  <c r="J28" i="24"/>
  <c r="Q24" i="24"/>
  <c r="R24" i="24"/>
  <c r="N24" i="24"/>
  <c r="L24" i="24"/>
  <c r="I24" i="24"/>
  <c r="J24" i="24"/>
  <c r="F24" i="24"/>
  <c r="D24" i="24"/>
  <c r="R20" i="24"/>
  <c r="R19" i="24"/>
  <c r="J19" i="24"/>
  <c r="R18" i="24"/>
  <c r="J18" i="24"/>
  <c r="R17" i="24"/>
  <c r="J17" i="24"/>
  <c r="R16" i="24"/>
  <c r="J16" i="24"/>
  <c r="R15" i="24"/>
  <c r="J15" i="24"/>
  <c r="R13" i="24"/>
  <c r="J13" i="24"/>
  <c r="J12" i="24"/>
  <c r="G14" i="33"/>
  <c r="F14" i="33"/>
  <c r="D14" i="33"/>
  <c r="C14" i="33"/>
  <c r="O70" i="21"/>
  <c r="L70" i="21"/>
  <c r="I70" i="21"/>
  <c r="D70" i="21"/>
  <c r="N69" i="21"/>
  <c r="L69" i="21"/>
  <c r="M69" i="21"/>
  <c r="G69" i="21"/>
  <c r="E69" i="21"/>
  <c r="D69" i="21"/>
  <c r="M68" i="21"/>
  <c r="M67" i="21"/>
  <c r="M66" i="21"/>
  <c r="M65" i="21"/>
  <c r="M64" i="21"/>
  <c r="M63" i="21"/>
  <c r="M62" i="21"/>
  <c r="M61" i="21"/>
  <c r="M60" i="21"/>
  <c r="M59" i="21"/>
  <c r="M58" i="21"/>
  <c r="M57" i="21"/>
  <c r="M56" i="21"/>
  <c r="N54" i="21"/>
  <c r="M54" i="21"/>
  <c r="L54" i="21"/>
  <c r="I54" i="21"/>
  <c r="G54" i="21"/>
  <c r="E54" i="21"/>
  <c r="D54" i="21"/>
  <c r="M53" i="21"/>
  <c r="M52" i="21"/>
  <c r="M51" i="21"/>
  <c r="M50" i="21"/>
  <c r="M49" i="21"/>
  <c r="M48" i="21"/>
  <c r="M47" i="21"/>
  <c r="M46" i="21"/>
  <c r="M45" i="21"/>
  <c r="M44" i="21"/>
  <c r="M43" i="21"/>
  <c r="M42" i="21"/>
  <c r="M41" i="21"/>
  <c r="N39" i="21"/>
  <c r="M39" i="21"/>
  <c r="L39" i="21"/>
  <c r="I39" i="21"/>
  <c r="G39" i="21"/>
  <c r="E39" i="21"/>
  <c r="D39" i="21"/>
  <c r="M38" i="21"/>
  <c r="M37" i="21"/>
  <c r="M36" i="21"/>
  <c r="M35" i="21"/>
  <c r="M34" i="21"/>
  <c r="M33" i="21"/>
  <c r="M32" i="21"/>
  <c r="M31" i="21"/>
  <c r="M30" i="21"/>
  <c r="M29" i="21"/>
  <c r="M28" i="21"/>
  <c r="M27" i="21"/>
  <c r="M26" i="21"/>
  <c r="N24" i="21"/>
  <c r="N70" i="21"/>
  <c r="M24" i="21"/>
  <c r="L24" i="21"/>
  <c r="I24" i="21"/>
  <c r="G24" i="21"/>
  <c r="G70" i="21"/>
  <c r="E24" i="21"/>
  <c r="E70" i="21"/>
  <c r="D24" i="21"/>
  <c r="M23" i="21"/>
  <c r="M22" i="21"/>
  <c r="M21" i="21"/>
  <c r="M20" i="21"/>
  <c r="M19" i="21"/>
  <c r="M18" i="21"/>
  <c r="M17" i="21"/>
  <c r="M16" i="21"/>
  <c r="M15" i="21"/>
  <c r="M14" i="21"/>
  <c r="M13" i="21"/>
  <c r="M12" i="21"/>
  <c r="M11" i="21"/>
  <c r="N39" i="20"/>
  <c r="L39" i="20"/>
  <c r="M39" i="20"/>
  <c r="I39" i="20"/>
  <c r="G39" i="20"/>
  <c r="E39" i="20"/>
  <c r="D39" i="20"/>
  <c r="M38" i="20"/>
  <c r="M37" i="20"/>
  <c r="M36" i="20"/>
  <c r="M35" i="20"/>
  <c r="M34" i="20"/>
  <c r="M33" i="20"/>
  <c r="M32" i="20"/>
  <c r="M31" i="20"/>
  <c r="M30" i="20"/>
  <c r="M29" i="20"/>
  <c r="M28" i="20"/>
  <c r="M27" i="20"/>
  <c r="M26" i="20"/>
  <c r="N24" i="20"/>
  <c r="L24" i="20"/>
  <c r="M24" i="20"/>
  <c r="I24" i="20"/>
  <c r="G24" i="20"/>
  <c r="E24" i="20"/>
  <c r="D24" i="20"/>
  <c r="M23" i="20"/>
  <c r="M22" i="20"/>
  <c r="M21" i="20"/>
  <c r="M20" i="20"/>
  <c r="M19" i="20"/>
  <c r="M18" i="20"/>
  <c r="M17" i="20"/>
  <c r="M16" i="20"/>
  <c r="M15" i="20"/>
  <c r="M14" i="20"/>
  <c r="M13" i="20"/>
  <c r="M12" i="20"/>
  <c r="M11" i="20"/>
  <c r="T25" i="19"/>
  <c r="Q25" i="19"/>
  <c r="P25" i="19"/>
  <c r="O25" i="19"/>
  <c r="N25" i="19"/>
  <c r="M25" i="19"/>
  <c r="L25" i="19"/>
  <c r="K25" i="19"/>
  <c r="J25" i="19"/>
  <c r="I25" i="19"/>
  <c r="H25" i="19"/>
  <c r="G25" i="19"/>
  <c r="F25" i="19"/>
  <c r="E25" i="19"/>
  <c r="D25" i="19"/>
  <c r="C25" i="19"/>
  <c r="S24" i="19"/>
  <c r="S23" i="19"/>
  <c r="S22" i="19"/>
  <c r="S21" i="19"/>
  <c r="S20" i="19"/>
  <c r="S19" i="19"/>
  <c r="S18" i="19"/>
  <c r="S17" i="19"/>
  <c r="S16" i="19"/>
  <c r="S15" i="19"/>
  <c r="S14" i="19"/>
  <c r="S13" i="19"/>
  <c r="S12" i="19"/>
  <c r="S11" i="19"/>
  <c r="S10" i="19"/>
  <c r="S9" i="19"/>
  <c r="G25" i="18"/>
  <c r="H25" i="18"/>
  <c r="F25" i="18"/>
  <c r="E25" i="18"/>
  <c r="D25" i="18"/>
  <c r="C25" i="18"/>
  <c r="H23" i="18"/>
  <c r="H22" i="18"/>
  <c r="H19" i="18"/>
  <c r="H18" i="18"/>
  <c r="H17" i="18"/>
  <c r="H16" i="18"/>
  <c r="H15" i="18"/>
  <c r="H14" i="18"/>
  <c r="H12" i="18"/>
  <c r="H11" i="18"/>
  <c r="H10" i="18"/>
  <c r="H9" i="18"/>
  <c r="F13" i="17"/>
  <c r="D13" i="17"/>
  <c r="C13" i="17"/>
  <c r="I13" i="17"/>
  <c r="I12" i="17"/>
  <c r="I11" i="17"/>
  <c r="I10" i="17"/>
  <c r="F18" i="16"/>
  <c r="D18" i="16"/>
  <c r="C18" i="16"/>
  <c r="I18" i="16"/>
  <c r="I17" i="16"/>
  <c r="I16" i="16"/>
  <c r="I15" i="16"/>
  <c r="I14" i="16"/>
  <c r="I13" i="16"/>
  <c r="I12" i="16"/>
  <c r="I11" i="16"/>
  <c r="I10" i="16"/>
  <c r="F31" i="15"/>
  <c r="C31" i="15"/>
  <c r="D30" i="15"/>
  <c r="I30" i="15"/>
  <c r="D29" i="15"/>
  <c r="I29" i="15"/>
  <c r="D28" i="15"/>
  <c r="I27" i="15"/>
  <c r="I26" i="15"/>
  <c r="I25" i="15"/>
  <c r="I24" i="15"/>
  <c r="I23" i="15"/>
  <c r="I22" i="15"/>
  <c r="I21" i="15"/>
  <c r="I20" i="15"/>
  <c r="I19" i="15"/>
  <c r="I18" i="15"/>
  <c r="I17" i="15"/>
  <c r="I16" i="15"/>
  <c r="I15" i="15"/>
  <c r="F14" i="15"/>
  <c r="F32" i="15"/>
  <c r="D14" i="15"/>
  <c r="C14" i="15"/>
  <c r="I13" i="15"/>
  <c r="I12" i="15"/>
  <c r="I11" i="15"/>
  <c r="D32" i="59"/>
  <c r="E31" i="59"/>
  <c r="D31" i="59"/>
  <c r="C31" i="59"/>
  <c r="F30" i="59"/>
  <c r="G30" i="59"/>
  <c r="F29" i="59"/>
  <c r="G29" i="59"/>
  <c r="F28" i="59"/>
  <c r="F31" i="59"/>
  <c r="G27" i="59"/>
  <c r="G26" i="59"/>
  <c r="G25" i="59"/>
  <c r="G24" i="59"/>
  <c r="G23" i="59"/>
  <c r="G22" i="59"/>
  <c r="G21" i="59"/>
  <c r="G20" i="59"/>
  <c r="G19" i="59"/>
  <c r="G18" i="59"/>
  <c r="G17" i="59"/>
  <c r="G16" i="59"/>
  <c r="G15" i="59"/>
  <c r="E14" i="59"/>
  <c r="E32" i="59"/>
  <c r="D14" i="59"/>
  <c r="C14" i="59"/>
  <c r="C32" i="59"/>
  <c r="F13" i="59"/>
  <c r="F14" i="59"/>
  <c r="F32" i="59"/>
  <c r="G12" i="59"/>
  <c r="G11" i="59"/>
  <c r="H32" i="58"/>
  <c r="D32" i="58"/>
  <c r="I31" i="58"/>
  <c r="I32" i="58"/>
  <c r="H31" i="58"/>
  <c r="G31" i="58"/>
  <c r="G32" i="58"/>
  <c r="F31" i="58"/>
  <c r="F32" i="58"/>
  <c r="E31" i="58"/>
  <c r="E32" i="58"/>
  <c r="D31" i="58"/>
  <c r="C31" i="58"/>
  <c r="C32" i="58"/>
  <c r="J30" i="58"/>
  <c r="K30" i="58"/>
  <c r="J29" i="58"/>
  <c r="K29" i="58"/>
  <c r="J28" i="58"/>
  <c r="J31" i="58"/>
  <c r="J32" i="58"/>
  <c r="K27" i="58"/>
  <c r="K26" i="58"/>
  <c r="K25" i="58"/>
  <c r="K24" i="58"/>
  <c r="K23" i="58"/>
  <c r="K22" i="58"/>
  <c r="K21" i="58"/>
  <c r="K20" i="58"/>
  <c r="K19" i="58"/>
  <c r="K18" i="58"/>
  <c r="K17" i="58"/>
  <c r="K16" i="58"/>
  <c r="K15" i="58"/>
  <c r="I14" i="58"/>
  <c r="H14" i="58"/>
  <c r="G14" i="58"/>
  <c r="F14" i="58"/>
  <c r="E14" i="58"/>
  <c r="D14" i="58"/>
  <c r="C14" i="58"/>
  <c r="J13" i="58"/>
  <c r="J14" i="58"/>
  <c r="K12" i="58"/>
  <c r="K11" i="58"/>
  <c r="J31" i="57"/>
  <c r="I31" i="57"/>
  <c r="I32" i="57"/>
  <c r="H31" i="57"/>
  <c r="H32" i="57"/>
  <c r="E31" i="57"/>
  <c r="E32" i="57"/>
  <c r="D31" i="57"/>
  <c r="D32" i="57"/>
  <c r="C31" i="57"/>
  <c r="C32" i="57"/>
  <c r="K30" i="57"/>
  <c r="F30" i="57"/>
  <c r="K29" i="57"/>
  <c r="F29" i="57"/>
  <c r="K28" i="57"/>
  <c r="F28" i="57"/>
  <c r="K27" i="57"/>
  <c r="F27" i="57"/>
  <c r="K26" i="57"/>
  <c r="F26" i="57"/>
  <c r="K25" i="57"/>
  <c r="F25" i="57"/>
  <c r="K24" i="57"/>
  <c r="F24" i="57"/>
  <c r="K23" i="57"/>
  <c r="F23" i="57"/>
  <c r="K22" i="57"/>
  <c r="F22" i="57"/>
  <c r="K21" i="57"/>
  <c r="F21" i="57"/>
  <c r="K20" i="57"/>
  <c r="F20" i="57"/>
  <c r="K19" i="57"/>
  <c r="F19" i="57"/>
  <c r="K18" i="57"/>
  <c r="F18" i="57"/>
  <c r="K17" i="57"/>
  <c r="F17" i="57"/>
  <c r="K16" i="57"/>
  <c r="F16" i="57"/>
  <c r="K15" i="57"/>
  <c r="F15" i="57"/>
  <c r="F31" i="57"/>
  <c r="J14" i="57"/>
  <c r="I14" i="57"/>
  <c r="H14" i="57"/>
  <c r="E14" i="57"/>
  <c r="D14" i="57"/>
  <c r="C14" i="57"/>
  <c r="K13" i="57"/>
  <c r="F13" i="57"/>
  <c r="K12" i="57"/>
  <c r="F12" i="57"/>
  <c r="K11" i="57"/>
  <c r="F11" i="57"/>
  <c r="F14" i="57"/>
  <c r="G43" i="56"/>
  <c r="F43" i="56"/>
  <c r="D43" i="56"/>
  <c r="C43" i="56"/>
  <c r="G23" i="56"/>
  <c r="G44" i="56"/>
  <c r="F23" i="56"/>
  <c r="F44" i="56"/>
  <c r="D23" i="56"/>
  <c r="D44" i="56"/>
  <c r="C23" i="56"/>
  <c r="C44" i="56"/>
  <c r="E41" i="12"/>
  <c r="E39" i="12"/>
  <c r="E37" i="12"/>
  <c r="E34" i="12"/>
  <c r="E32" i="12"/>
  <c r="E31" i="12"/>
  <c r="E29" i="12"/>
  <c r="E26" i="12"/>
  <c r="E25" i="12"/>
  <c r="E23" i="12"/>
  <c r="E21" i="12"/>
  <c r="E16" i="12"/>
  <c r="E14" i="12"/>
  <c r="E12" i="12"/>
  <c r="E10" i="12"/>
  <c r="E8" i="12"/>
  <c r="C34" i="12"/>
  <c r="C29" i="12"/>
  <c r="C23" i="12"/>
  <c r="C14" i="12"/>
  <c r="C8" i="12"/>
  <c r="C41" i="12"/>
  <c r="S25" i="19"/>
  <c r="K14" i="57"/>
  <c r="J32" i="57"/>
  <c r="K31" i="57"/>
  <c r="K32" i="57"/>
  <c r="C32" i="15"/>
  <c r="D31" i="15"/>
  <c r="I14" i="15"/>
  <c r="Q40" i="24"/>
  <c r="R40" i="24"/>
  <c r="I40" i="24"/>
  <c r="J40" i="24"/>
  <c r="D32" i="15"/>
  <c r="I31" i="15"/>
  <c r="I32" i="15"/>
  <c r="I28" i="15"/>
  <c r="G13" i="59"/>
  <c r="G14" i="59"/>
  <c r="G28" i="59"/>
  <c r="G31" i="59"/>
  <c r="K13" i="58"/>
  <c r="K14" i="58"/>
  <c r="K28" i="58"/>
  <c r="K31" i="58"/>
  <c r="F32" i="57"/>
  <c r="G32" i="59"/>
  <c r="K32" i="58"/>
  <c r="D9" i="41"/>
  <c r="C9" i="41"/>
  <c r="E34" i="87"/>
  <c r="J59" i="52"/>
  <c r="I59" i="52"/>
  <c r="H59" i="52"/>
  <c r="D58" i="52"/>
  <c r="E57" i="52"/>
  <c r="E59" i="52"/>
  <c r="C57" i="52"/>
  <c r="C59" i="52"/>
  <c r="D56" i="52"/>
  <c r="D55" i="52"/>
  <c r="D54" i="52"/>
  <c r="D53" i="52"/>
  <c r="D52" i="52"/>
  <c r="D51" i="52"/>
  <c r="D50" i="52"/>
  <c r="D57" i="52"/>
  <c r="D59" i="52"/>
  <c r="D49" i="52"/>
  <c r="J47" i="52"/>
  <c r="I47" i="52"/>
  <c r="H47" i="52"/>
  <c r="E47" i="52"/>
  <c r="C47" i="52"/>
  <c r="D46" i="52"/>
  <c r="D45" i="52"/>
  <c r="D44" i="52"/>
  <c r="D43" i="52"/>
  <c r="D42" i="52"/>
  <c r="D41" i="52"/>
  <c r="D40" i="52"/>
  <c r="D39" i="52"/>
  <c r="D37" i="52"/>
  <c r="D36" i="52"/>
  <c r="D35" i="52"/>
  <c r="D34" i="52"/>
  <c r="D47" i="52"/>
  <c r="J31" i="52"/>
  <c r="I31" i="52"/>
  <c r="H31" i="52"/>
  <c r="E31" i="52"/>
  <c r="C31" i="52"/>
  <c r="D30" i="52"/>
  <c r="D29" i="52"/>
  <c r="D28" i="52"/>
  <c r="D27" i="52"/>
  <c r="D26" i="52"/>
  <c r="D25" i="52"/>
  <c r="D24" i="52"/>
  <c r="D23" i="52"/>
  <c r="D22" i="52"/>
  <c r="D20" i="52"/>
  <c r="D19" i="52"/>
  <c r="D18" i="52"/>
  <c r="D17" i="52"/>
  <c r="D15" i="52"/>
  <c r="D14" i="52"/>
  <c r="D13" i="52"/>
  <c r="D11" i="52"/>
  <c r="D10" i="52"/>
  <c r="D31" i="52"/>
  <c r="O136" i="21"/>
  <c r="I136" i="21"/>
  <c r="N135" i="21"/>
  <c r="N136" i="21"/>
  <c r="L135" i="21"/>
  <c r="M135" i="21"/>
  <c r="G135" i="21"/>
  <c r="G136" i="21"/>
  <c r="E135" i="21"/>
  <c r="E136" i="21"/>
  <c r="D135" i="21"/>
  <c r="D136" i="21"/>
  <c r="M134" i="21"/>
  <c r="M133" i="21"/>
  <c r="M132" i="21"/>
  <c r="M131" i="21"/>
  <c r="M130" i="21"/>
  <c r="M129" i="21"/>
  <c r="M128" i="21"/>
  <c r="M127" i="21"/>
  <c r="M126" i="21"/>
  <c r="M125" i="21"/>
  <c r="M124" i="21"/>
  <c r="M123" i="21"/>
  <c r="M122" i="21"/>
  <c r="N120" i="21"/>
  <c r="M120" i="21"/>
  <c r="L120" i="21"/>
  <c r="I120" i="21"/>
  <c r="G120" i="21"/>
  <c r="E120" i="21"/>
  <c r="D120" i="21"/>
  <c r="M119" i="21"/>
  <c r="M118" i="21"/>
  <c r="M117" i="21"/>
  <c r="M116" i="21"/>
  <c r="M115" i="21"/>
  <c r="M114" i="21"/>
  <c r="M113" i="21"/>
  <c r="M112" i="21"/>
  <c r="M111" i="21"/>
  <c r="M110" i="21"/>
  <c r="M109" i="21"/>
  <c r="M108" i="21"/>
  <c r="M107" i="21"/>
  <c r="N105" i="21"/>
  <c r="M105" i="21"/>
  <c r="L105" i="21"/>
  <c r="I105" i="21"/>
  <c r="G105" i="21"/>
  <c r="E105" i="21"/>
  <c r="D105" i="21"/>
  <c r="M104" i="21"/>
  <c r="M103" i="21"/>
  <c r="M102" i="21"/>
  <c r="M101" i="21"/>
  <c r="M100" i="21"/>
  <c r="M99" i="21"/>
  <c r="M98" i="21"/>
  <c r="M97" i="21"/>
  <c r="M96" i="21"/>
  <c r="M95" i="21"/>
  <c r="M94" i="21"/>
  <c r="M93" i="21"/>
  <c r="M92" i="21"/>
  <c r="N90" i="21"/>
  <c r="M90" i="21"/>
  <c r="L90" i="21"/>
  <c r="I90" i="21"/>
  <c r="G90" i="21"/>
  <c r="E90" i="21"/>
  <c r="D90" i="21"/>
  <c r="M89" i="21"/>
  <c r="M88" i="21"/>
  <c r="M87" i="21"/>
  <c r="M86" i="21"/>
  <c r="M85" i="21"/>
  <c r="M84" i="21"/>
  <c r="M83" i="21"/>
  <c r="M82" i="21"/>
  <c r="M81" i="21"/>
  <c r="M80" i="21"/>
  <c r="M79" i="21"/>
  <c r="M78" i="21"/>
  <c r="M77" i="21"/>
  <c r="O77" i="20"/>
  <c r="L77" i="20"/>
  <c r="M77" i="20"/>
  <c r="G77" i="20"/>
  <c r="E77" i="20"/>
  <c r="D77" i="20"/>
  <c r="N76" i="20"/>
  <c r="L76" i="20"/>
  <c r="M76" i="20"/>
  <c r="I76" i="20"/>
  <c r="G76" i="20"/>
  <c r="E76" i="20"/>
  <c r="D76" i="20"/>
  <c r="M75" i="20"/>
  <c r="M74" i="20"/>
  <c r="M73" i="20"/>
  <c r="M72" i="20"/>
  <c r="M71" i="20"/>
  <c r="M70" i="20"/>
  <c r="M69" i="20"/>
  <c r="M68" i="20"/>
  <c r="M67" i="20"/>
  <c r="M66" i="20"/>
  <c r="M65" i="20"/>
  <c r="M64" i="20"/>
  <c r="M63" i="20"/>
  <c r="N61" i="20"/>
  <c r="N77" i="20"/>
  <c r="L61" i="20"/>
  <c r="M61" i="20"/>
  <c r="I61" i="20"/>
  <c r="I77" i="20"/>
  <c r="G61" i="20"/>
  <c r="E61" i="20"/>
  <c r="D61" i="20"/>
  <c r="M60" i="20"/>
  <c r="M59" i="20"/>
  <c r="M58" i="20"/>
  <c r="M57" i="20"/>
  <c r="M56" i="20"/>
  <c r="M55" i="20"/>
  <c r="M54" i="20"/>
  <c r="M53" i="20"/>
  <c r="M52" i="20"/>
  <c r="M51" i="20"/>
  <c r="M50" i="20"/>
  <c r="M49" i="20"/>
  <c r="M48" i="20"/>
  <c r="G48" i="18"/>
  <c r="H48" i="18"/>
  <c r="F48" i="18"/>
  <c r="E48" i="18"/>
  <c r="D48" i="18"/>
  <c r="C48" i="18"/>
  <c r="H46" i="18"/>
  <c r="H45" i="18"/>
  <c r="H42" i="18"/>
  <c r="H41" i="18"/>
  <c r="H40" i="18"/>
  <c r="H39" i="18"/>
  <c r="H38" i="18"/>
  <c r="H37" i="18"/>
  <c r="H35" i="18"/>
  <c r="H34" i="18"/>
  <c r="H33" i="18"/>
  <c r="H32" i="18"/>
  <c r="F23" i="17"/>
  <c r="D23" i="17"/>
  <c r="C23" i="17"/>
  <c r="I23" i="17"/>
  <c r="I22" i="17"/>
  <c r="I21" i="17"/>
  <c r="I20" i="17"/>
  <c r="F33" i="16"/>
  <c r="D33" i="16"/>
  <c r="C33" i="16"/>
  <c r="I33" i="16"/>
  <c r="I32" i="16"/>
  <c r="I31" i="16"/>
  <c r="I30" i="16"/>
  <c r="I29" i="16"/>
  <c r="I28" i="16"/>
  <c r="I27" i="16"/>
  <c r="I26" i="16"/>
  <c r="I25" i="16"/>
  <c r="F61" i="15"/>
  <c r="D61" i="15"/>
  <c r="D62" i="15"/>
  <c r="C61" i="15"/>
  <c r="I60" i="15"/>
  <c r="I59" i="15"/>
  <c r="I58" i="15"/>
  <c r="I57" i="15"/>
  <c r="I56" i="15"/>
  <c r="I55" i="15"/>
  <c r="I54" i="15"/>
  <c r="I53" i="15"/>
  <c r="I52" i="15"/>
  <c r="I51" i="15"/>
  <c r="I50" i="15"/>
  <c r="I49" i="15"/>
  <c r="I48" i="15"/>
  <c r="I47" i="15"/>
  <c r="I46" i="15"/>
  <c r="I45" i="15"/>
  <c r="F44" i="15"/>
  <c r="D44" i="15"/>
  <c r="C44" i="15"/>
  <c r="I44" i="15"/>
  <c r="I43" i="15"/>
  <c r="I42" i="15"/>
  <c r="I41" i="15"/>
  <c r="I35" i="13"/>
  <c r="H35" i="13"/>
  <c r="G35" i="13"/>
  <c r="E35" i="13"/>
  <c r="D35" i="13"/>
  <c r="F62" i="15"/>
  <c r="I61" i="15"/>
  <c r="I62" i="15"/>
  <c r="L136" i="21"/>
  <c r="C62" i="15"/>
  <c r="C20" i="43"/>
  <c r="M20" i="43"/>
  <c r="M21" i="43"/>
  <c r="I22" i="43"/>
  <c r="J22" i="43"/>
  <c r="K22" i="43"/>
  <c r="L22" i="43"/>
  <c r="M22" i="43"/>
  <c r="L17" i="15"/>
  <c r="M17" i="15"/>
  <c r="N17" i="15"/>
  <c r="O17" i="15"/>
  <c r="P17" i="15"/>
</calcChain>
</file>

<file path=xl/sharedStrings.xml><?xml version="1.0" encoding="utf-8"?>
<sst xmlns="http://schemas.openxmlformats.org/spreadsheetml/2006/main" count="5953" uniqueCount="2376">
  <si>
    <t>(Milhares de euros)</t>
  </si>
  <si>
    <t>RWA</t>
  </si>
  <si>
    <t>TOTAL</t>
  </si>
  <si>
    <t>FUNDOS PRÓPRIOS</t>
  </si>
  <si>
    <t>dos quais: Fundos próprios principais de nível 1 (CET1)</t>
  </si>
  <si>
    <t>Fundos próprios totais</t>
  </si>
  <si>
    <t>Risco de crédito e risco de crédito de contraparte</t>
  </si>
  <si>
    <t>Risco de mercado</t>
  </si>
  <si>
    <t>Risco operacional</t>
  </si>
  <si>
    <t>RÁCIOS DE CAPITAL</t>
  </si>
  <si>
    <t>Rácio total</t>
  </si>
  <si>
    <t>Capital</t>
  </si>
  <si>
    <t>Títulos próprios</t>
  </si>
  <si>
    <t>Prémio de emissão</t>
  </si>
  <si>
    <t>Ações Preferenciais</t>
  </si>
  <si>
    <t>Outros instrumentos de capital</t>
  </si>
  <si>
    <t>Reservas e resultados acumulados</t>
  </si>
  <si>
    <t>Lucro líquido do exercício atribuível aos acionistas do Banco</t>
  </si>
  <si>
    <t>TOTAL DE CAPITAIS PRÓPRIOS ATRIBUÍVEIS AOS ACIONISTAS</t>
  </si>
  <si>
    <t>Interesses que não controlam (minoritários)</t>
  </si>
  <si>
    <t>TOTAL DE CAPITAIS PRÓPRIOS</t>
  </si>
  <si>
    <t>Títulos próprios de instrumentos não elegíveis para FPP1</t>
  </si>
  <si>
    <t>Ações Preferenciais não elegíveis para FPP1</t>
  </si>
  <si>
    <t>Outros instrumentos de capital não elegíveis para FPP1</t>
  </si>
  <si>
    <t xml:space="preserve">Interesses que não controlam (minoritários) não elegíveis para FPP1 </t>
  </si>
  <si>
    <t>Outros ajustamentos regulamentares</t>
  </si>
  <si>
    <t>FUNDOS PRÓPRIOS PRINCIPAIS DE NÍVEL 1 (FPP1)</t>
  </si>
  <si>
    <t>Passivos subordinados</t>
  </si>
  <si>
    <t>Ajustamentos transferidos de FPP1</t>
  </si>
  <si>
    <t>Ajustamentos transferidos de FP2</t>
  </si>
  <si>
    <t>Outros Ajustamentos</t>
  </si>
  <si>
    <t>Dos quais: Ativos intangíveis</t>
  </si>
  <si>
    <t>Dos quais: Insuficiência de provisões para perdas esperadas</t>
  </si>
  <si>
    <t>Dos quais: Montantes residuais de instrumentos de FPP1 de entidades do setor financeiro nas quais a instituição tem um investimento significativo</t>
  </si>
  <si>
    <t>Dos quais: Outros</t>
  </si>
  <si>
    <t>FUNDOS PRÓPRIOS DE NÍVEL 1 (FP1)</t>
  </si>
  <si>
    <t>Interesses que não controlam elegíveis em FP2</t>
  </si>
  <si>
    <t>Ações Preferenciais elegíveis em FP2</t>
  </si>
  <si>
    <t>Ajustamentos com impacto em FP2, incluindo filtros nacionais</t>
  </si>
  <si>
    <t>Ajustamentos que são transferidos para FP1 por insuficiência de instrumentos FP2</t>
  </si>
  <si>
    <t>FUNDOS PRÓPRIOS DE NÍVEL 2 (FP2)</t>
  </si>
  <si>
    <t>FUNDOS PRÓPRIOS TOTAIS</t>
  </si>
  <si>
    <t>RÁCIO DE ALAVANCAGEM</t>
  </si>
  <si>
    <t>Rácio de alavancagem</t>
  </si>
  <si>
    <t>FUNDOS PRÓPRIOS PRINCIPAIS DE NÍVEL 1: INSTRUMENTOS E RESERVAS</t>
  </si>
  <si>
    <t>Instrumentos de fundos próprios e prémios de emissão conexos</t>
  </si>
  <si>
    <t>Resultados retidos</t>
  </si>
  <si>
    <t>3a</t>
  </si>
  <si>
    <t>Fundos para riscos bancários gerais</t>
  </si>
  <si>
    <t>Montante dos elementos considerados a que se refere o artigo 484.º, n.º3, e dos prémios de emissão conexos sujeitos a eliminação progressiva dos FPP1</t>
  </si>
  <si>
    <t>Interesses minoritários (montante permitido nos FPP1 consolidados)</t>
  </si>
  <si>
    <t>5a</t>
  </si>
  <si>
    <t>Lucros provisórios objeto de revisão independente líquidos de qualquer encargo ou dividendo previsível</t>
  </si>
  <si>
    <t>FUNDOS PRÓPRIOS PRINCIPAIS DE NÍVEL 1 (FPP1) ANTES DOS AJUSTAMENTOS REGULAMENTARES</t>
  </si>
  <si>
    <t>FUNDOS PRÓPRIOS PRINCIPAIS DE NÍVEL 1 (FPP1): AJUSTAMENTOS REGULAMENTARES</t>
  </si>
  <si>
    <t>Ajustamentos de valor adicionais (valor negativo)</t>
  </si>
  <si>
    <t>Ativos intangíveis (líquidos do passivo por impostos correspondente) (valor negativo)</t>
  </si>
  <si>
    <t>Conjunto vazio na UE</t>
  </si>
  <si>
    <t>Ativos por impostos diferidos que dependem de rendibilidade futura excluindo os decorrentes de diferenças temporárias (líquidos do passivo por impostos correspondente se estiverem preenchidas as condições previstas no artigo 38.º, n.º3) (valor negativo)</t>
  </si>
  <si>
    <t>Reservas de justo valor relacionadas com ganhos ou perdas em coberturas de fluxos de caixa</t>
  </si>
  <si>
    <t>Montantes negativos resultantes do cálculo dos montantes das perdas esperadas</t>
  </si>
  <si>
    <t>Qualquer aumento dos fundos próprios que resulte de ativos titularizados (valor negativo)</t>
  </si>
  <si>
    <t>Ganhos ou perdas com passivos avaliados pelo justo valor resultantes de alterações na qualidade de crédito da própria instituição</t>
  </si>
  <si>
    <t>Ativos de fundos de pensões com benefícios definidos (valor negativo)</t>
  </si>
  <si>
    <t>Detenções diretas e indiretas de uma instituição dos seus próprios instrumentos de FPP1 (valor negativo)</t>
  </si>
  <si>
    <t>20a</t>
  </si>
  <si>
    <t>Montante da posição em risco dos seguintes elementos elegíveis para uma ponderação de risco de 1250%, nos casos em que a instituição opta pela alternativa da dedução</t>
  </si>
  <si>
    <t>20b</t>
  </si>
  <si>
    <t>dos quais: detenções elegíveis fora do setor financeiro (valor negativo)</t>
  </si>
  <si>
    <t>20c</t>
  </si>
  <si>
    <t>dos quais: posições de titularização (valor negativo)</t>
  </si>
  <si>
    <t>20d</t>
  </si>
  <si>
    <t>dos quais: transações incompletas (valor negativo)</t>
  </si>
  <si>
    <t>Ativos por impostos diferidos decorrentes de diferenças temporárias (montante acima do limite de 10%, líquido do passivo por impostos correspondentes se estiverem preenchidas as condições previstas no artigo 38.º, n.º3) (valor negativo)</t>
  </si>
  <si>
    <t>dos quais: detenções diretas e indiretas da instituição de instrumentos de FPP1 de entidades financeiras nas quais a instituição tem um investimento significativo</t>
  </si>
  <si>
    <t>dos quais: ativos por impostos diferidos decorrentes de diferenças temporárias</t>
  </si>
  <si>
    <t>25a</t>
  </si>
  <si>
    <t>Perdas relativas ao exercício em curso (valor negativo)</t>
  </si>
  <si>
    <t>25b</t>
  </si>
  <si>
    <t>Encargos fiscais previsíveis relacionados com elementos de FPP1 (valor negativo)</t>
  </si>
  <si>
    <t>Deduções aos FPA1 elegíveis que excedam os FPA1 da instituição (valor negativo)</t>
  </si>
  <si>
    <t>TOTAL DOS AJUSTAMENTOS REGULAMENTARES AOS FUNDOS PRÓPRIOS PRINCIPAIS DE NÍVEL 1 (FPP1)</t>
  </si>
  <si>
    <t>FUNDOS PRÓPRIOS ADICIONAIS DE NÍVEL 1 (FPA1): INSTRUMENTOS</t>
  </si>
  <si>
    <t>dos quais: classificados como fundos próprios segundo as normas contabilísticas aplicáveis</t>
  </si>
  <si>
    <t>dos quais: classificados como passivos segundo as normas contabilísticas aplicáveis</t>
  </si>
  <si>
    <t>Montante dos elementos considerados a que se refere o artigo 484.º, n.º 4, e dos prémios de emissão conexos sujeitos a eliminação progressiva dos FPA1</t>
  </si>
  <si>
    <t>Fundos próprios de nível 1 considerados incluídos nos FPA1 consolidados (incluindo interesses minoritários não incluídos na linha 5) emitidos por filiais e detidos por terceiros</t>
  </si>
  <si>
    <t>dos quais: instrumentos emitidos por filiais sujeitos a eliminação progressiva</t>
  </si>
  <si>
    <t>FUNDOS PRÓPRIOS ADICIONAIS DE NÍVEL 1 (FPA1) ANTES DOS AJUSTAMENTOS REGULAMENTARES</t>
  </si>
  <si>
    <t>FUNDOS PRÓPRIOS ADICIONAIS DE NÍVEL 1 (FPA1): AJUSTAMENTOS REGULAMENTARES</t>
  </si>
  <si>
    <t>Detenções diretas e indiretas de uma instituição nos seus próprios instrumentos de FPA1 (Valor negativo)</t>
  </si>
  <si>
    <t>Deduções aos FP2 elegíveis que excedem o FP2 da instituição (valor negativo)</t>
  </si>
  <si>
    <t>TOTAL DE AJUSTAMENTOS REGULAMENTARES DOS FUNDOS PRÓPRIOS ADICIONAIS DE NÍVEL 1 (FPA1)</t>
  </si>
  <si>
    <t>FUNDOS PRÓPRIOS ADICIONAIS DE NÍVEL 1 (FPA1)</t>
  </si>
  <si>
    <t>FUNDOS PRÓPRIOS DE NÍVEL 1 (FP1 = FPP1 + FPA1)</t>
  </si>
  <si>
    <t>FUNDOS PRÓPRIOS DE NÍVEL 2 (FPA2): INSTRUMENTOS E DISPOSIÇÕES</t>
  </si>
  <si>
    <t>Montante dos elementos considerados a que se refere o artigo 484º, nº5, e prémios de emissão conexos elegíveis sujeitos a eliminação progressiva dos FP2</t>
  </si>
  <si>
    <t>Ajustamentos para risco de crédito</t>
  </si>
  <si>
    <t>FUNDOS PRÓPRIOS DE NÍVEL 2 (FPA2) ANTES DOS AJUSTAMENTOS REGULAMENTARES</t>
  </si>
  <si>
    <t>FUNDOS PRÓPRIOS DE NÍVEL 2 (FPA2): AJUSTAMENTOS REGULAMENTARES</t>
  </si>
  <si>
    <t>Detenções de instrumentos dos FP2 e empréstimos subordinados de entidades do setor financeiro que têm detenções cruzadas recíprocas com a instituição destinadas a inflacionar artificialmente os seus fundos próprios (valor negativo)</t>
  </si>
  <si>
    <t>Detenções diretas e indiretas de instrumentos de FP2 e empréstimos subordinados de entidades do setor financeiro nas quais a instituição não tem um investimento significativo (montante acima do limite de 10% e líquido de posições curtas elegíveis) (valor negativo)</t>
  </si>
  <si>
    <t>Detenções diretas e indiretas da instituição de instrumentos de FP2 e empréstimos subordinados de entidades do setor financeiro nas quais a instituição tem um investimento significativo (líquido de posições curtas elegíveis) (valor negativo)</t>
  </si>
  <si>
    <t>TOTAL DOS AJUSTAMENTOS REGULAMENTARES DOS FUNDOS PRÓPRIOS DE NÍVEL 2 (FP2)</t>
  </si>
  <si>
    <t>FUNDOS PRÓPRIOS TOTAIS (FPT = FP1 + FP2)</t>
  </si>
  <si>
    <t>TOTAL DOS ATIVOS PONDERADOS PELO RISCO</t>
  </si>
  <si>
    <t>RÁCIOS E RESERVAS PRUDENCIAIS DE FUNDOS PRÓPRIOS</t>
  </si>
  <si>
    <t>FUNDOS PRÓPRIOS PRINCIPAIS DE NÍVEL 1 (EM PERCENTAGEM DO MONTANTE DAS POSIÇÕES EM RISCO)</t>
  </si>
  <si>
    <t>NÍVEL 1 (EM PERCENTAGEM DO MONTANTE DAS POSIÇÕES EM RISCO)</t>
  </si>
  <si>
    <t>FUNDOS PRÓPRIOS TOTAIS (EM PERCENTAGEM DO MONTANTE DAS POSIÇÕES EM RISCO)</t>
  </si>
  <si>
    <t>DOS QUAIS: REQUISITOS DE RESERVAS PRUDENCIAIS DE CONSERVAÇÃO DE FUNDOS PRÓPRIOS</t>
  </si>
  <si>
    <t>DOS QUAIS: REQUISITO DE RESERVAS PRUDENCIAIS ANTICÍCLICAS</t>
  </si>
  <si>
    <t>DOS QUAIS: REQUISITO DE RESERVAS PRUDENCIAIS O RISCO SISTÉMICO</t>
  </si>
  <si>
    <t>67a</t>
  </si>
  <si>
    <t>DOS QUAIS: RESERVAS PRUDENCIAIS DE INSTITUIÇÃO DE IMPORTÂNCIA SISTÉMICA GLOBAL (G-SII) OU DE OUTRAS INSTITUIÇÕES DE IMPORTÂNCIA SISTÉMICA (O-SII)</t>
  </si>
  <si>
    <t>FUNDOS PRÓPRIOS PRINCIPAIS DE NÍVEL 1 DISPONÍVEIS PARA EFEITOS DE RESERVAS PRUDENCIAIS (EM PERCENTAGEM DO VALOR DAS POSIÇÕES EM RISCO)</t>
  </si>
  <si>
    <t>[NÃO RELEVANTE NA REGULAMENTAÇÃO DA UE]</t>
  </si>
  <si>
    <t>MONTANTES QUE NÃO EXCEDEM OS LIMITES DE DEDUÇÃO (ANTES DE PONDERAÇÃO PELO RISCO)</t>
  </si>
  <si>
    <t>LIMITES APLICÁVEIS À INCLUSÃO DE PROVISÕES NOS FUNDOS PRÓPRIOS DE NÍVEL 2</t>
  </si>
  <si>
    <t>Limite máximo à inclusão de ajustamentos para o risco de crédito nos FP2 de acordo com o método-padrão</t>
  </si>
  <si>
    <t>Ajustamentos para o risco de crédito incluídos nos FP2 relacionados com as posições em risco sujeitas ao método das notações internas (antes da aplicação do limite máximo)</t>
  </si>
  <si>
    <t>Limite máximo à inclusão de ajustamentos para o risco de crédito nos FP2 de acordo com o método das notações internas</t>
  </si>
  <si>
    <t>INSTRUMENTOS DE FUNDOS PRÓPRIOS SUJEITOS A DISPOSIÇÕES DE ELIMINAÇÃO PROGRESSIVA (APLICÁVEL APENAS ENTRE 1 DE JANEIRO DE 2013 E 1 DE JANEIRO DE 2022)</t>
  </si>
  <si>
    <t>Limite máximo atual para os instrumentos de FPP1 sujeitos a disposições de eliminação progressiva</t>
  </si>
  <si>
    <t>Montante excluído dos FPP1 devido ao limite máximo (excesso em relação ao limite máximo após resgates e vencimentos)</t>
  </si>
  <si>
    <t>Limite máximo atual para os instrumentos de FPA1 sujeitos a disposições de eliminação progressiva</t>
  </si>
  <si>
    <t>Montante excluído dos FPA1 devido ao limite máximo (excesso em relação ao limite máximo após resgates e vencimentos)</t>
  </si>
  <si>
    <t>Limite máximo atual para os instrumentos de FP2 sujeitos a disposições de eliminação progressiva</t>
  </si>
  <si>
    <t>Montante excluído dos FP2 devido ao limite máximo (excesso em relação ao limite máximo após resgates e vencimentos)</t>
  </si>
  <si>
    <t>(1)</t>
  </si>
  <si>
    <t>(2)</t>
  </si>
  <si>
    <t>(3)</t>
  </si>
  <si>
    <t>FUNDOS PRÓPRIOS DISPONÍVEIS (MONTANTES)</t>
  </si>
  <si>
    <t>Fundos próprios principais de nível 1 (CET1)</t>
  </si>
  <si>
    <t>Fundos próprios principais de nível 1 (CET1) se o regime transitório da IFRS 9 ou perdas de crédito esperadas análogas não tivesse sido aplicado</t>
  </si>
  <si>
    <t>Fundos próprios de nível 1</t>
  </si>
  <si>
    <t>Fundos próprios de nível 1 se o regime transitório da IFRS 9 ou perdas de crédito esperadas análogas não tivesse sido aplicado</t>
  </si>
  <si>
    <t>Fundos próprios totais se o regime transitório da IFRS 9 ou perdas de crédito esperadas análogas não tivesse sido aplicado</t>
  </si>
  <si>
    <t>ATIVOS PONDERADOS PELO RISCO (MONTANTES)</t>
  </si>
  <si>
    <t>Total de ativos ponderados pelo risco</t>
  </si>
  <si>
    <t>Total de ativos ponderados pelo risco se o regime transitório da IFRS 9 ou perdas de crédito esperadas análogas não tivesse sido aplicado</t>
  </si>
  <si>
    <t>RÁCIOS DE FUNDOS PRÓPRIOS</t>
  </si>
  <si>
    <t>Fundos próprios principais de nível 1 (em percentagem do montante das posições em risco)</t>
  </si>
  <si>
    <t>Fundos próprios principais de nível 1 (em percentagem do montante das posições em risco) se o regime transitório da IFRS 9 ou perdas de crédito esperadas análogas não tivesse sido aplicado</t>
  </si>
  <si>
    <t>Fundos próprios de nível 1 (em percentagem do montante das posições em risco)</t>
  </si>
  <si>
    <t>Fundos próprios de nível 1 (em percentagem do montante das posições em risco) se o regime transitório da IFRS 9 ou perdas de crédito esperadas análogas não tivesse sido aplicado</t>
  </si>
  <si>
    <t>Fundos próprios totais (em percentagem do montante das posições em risco)</t>
  </si>
  <si>
    <t>Fundos próprios totais (em percentagem do montante das posições em risco) se o regime transitório da IFRS 9 ou perdas de crédito esperadas análogas não tivesse sido aplicado</t>
  </si>
  <si>
    <t>Medida da exposição total do rácio de alavancagem</t>
  </si>
  <si>
    <t>Rácio de alavancagem se o regime transitório da IFRS 9 ou perdas de crédito esperadas análogas não tivesse sido aplicado</t>
  </si>
  <si>
    <t>dos quais: instrumentos de tipo 1</t>
  </si>
  <si>
    <t>dos quais: instrumentos de tipo 2</t>
  </si>
  <si>
    <t>dos quais: instrumentos de tipo 3</t>
  </si>
  <si>
    <t>Outro rendimento integral acumulado (e outras reservas)</t>
  </si>
  <si>
    <t>Detenções diretas, indiretas e sintéticas de instrumentos de FPP1 de entidades do setor financeiro que têm detenções cruzadas recíprocas com a instituição destinadas a inflacionar artificialmente os seus fundos próprios (valor negativo)</t>
  </si>
  <si>
    <t>Detenções diretas, indiretas e sintéticas da instituição de instrumentos de FPP1 de entidades do setor financeiro nas quais a instituição não tem um investimento significativo (montante acima do limite de 10% e líquido de posições curtas elegíveis) (valor negativo)</t>
  </si>
  <si>
    <t>Detenções diretas, indiretas e sintéticas da instituição de instrumentos de FPP1 de entidades do setor financeiro nas quais a instituição tem um investimento significativo (montante acima do limite de 10% e líquido de posições curtas elegíveis) (valor negativo)</t>
  </si>
  <si>
    <t>Detenções diretas, indiretas e sintéticas de instrumentos de FPA1 de entidades do setor financeiro que têm detenções cruzadas recíprocas com a instituição destinadas a inflacionar artificialmente os seus fundos próprios (valor negativo)</t>
  </si>
  <si>
    <t>Detenções diretas, indiretas e sintéticas de instrumentos de FPA1 de entidades do setor financeiro nas quais a instituição não tem investimento significativo (montante acima do limite de 10% e líquido de posições curtas elegíveis) (valor negativo)</t>
  </si>
  <si>
    <t>Detenções diretas, indiretas e sintéticas de instrumentos de FPA1 de entidades do setor financeiro nas quais a instituição tem um investimento significativo (líquido de posições curtas elegíveis) (valor negativo)</t>
  </si>
  <si>
    <t>Detenções diretas e indiretas de uma instituição nos seus próprios instrumentos de FP2 e empréstimos subordinados (valor negativo)</t>
  </si>
  <si>
    <t>Detenções diretas e indiretas nos fundos próprios de entidades do setor financeiro nas quais a instituição não tem um investimento significativo (montante acima do limite de 10% e líquido de posições curtas elegíveis)</t>
  </si>
  <si>
    <t>Ajustamentos para o risco de crédito incluídos nos FP2 relacionados com posições em risco sujeitas ao método-padrão (antes da aplicação do limite máximo)</t>
  </si>
  <si>
    <t>Rácios de capital e resumo dos seus principais componentes</t>
  </si>
  <si>
    <t xml:space="preserve">  Phased-in</t>
  </si>
  <si>
    <t xml:space="preserve">    Fully implemented</t>
  </si>
  <si>
    <t>Lucro líquido do exercício atribuível aos acionistas do Banco não elegível para FPP1</t>
  </si>
  <si>
    <t>Instrumentos de fundos próprios considerados incluídos nos fundos próprios de nível 2 (incluindo interesses minoritários e instrumentos dos FPA1 não incluídos nas linhas 5 e 34) consolidados emitidos por filiais e detidos por terceiros</t>
  </si>
  <si>
    <t>Títulos de dívida</t>
  </si>
  <si>
    <t>Empréstimos e adiantamentos</t>
  </si>
  <si>
    <t>Modelo 4 - EU OV1</t>
  </si>
  <si>
    <t>Visão geral dos ativos ponderados pelo risco (RWA)</t>
  </si>
  <si>
    <t>RISCOS DE CRÉDITO (EXCLUINDO CCR)</t>
  </si>
  <si>
    <t>dos quais:</t>
  </si>
  <si>
    <t>Método Padrão</t>
  </si>
  <si>
    <t>Método Avançado das Notações Internas (AIRB)</t>
  </si>
  <si>
    <t>Ações no quadro do método da ponderação do risco simples</t>
  </si>
  <si>
    <t>CCR</t>
  </si>
  <si>
    <t>Método de Avaliação ao preço de mercado</t>
  </si>
  <si>
    <t>Método do Risco Inicial</t>
  </si>
  <si>
    <t>Método do Modelo Interno</t>
  </si>
  <si>
    <t>Montante das posições em risco destinado a contribuições para o fundo de proteção de uma CCP</t>
  </si>
  <si>
    <t>Ajustamento da avaliação de crédito (CVA)</t>
  </si>
  <si>
    <t>RISCOS DE LIQUIDAÇÃO</t>
  </si>
  <si>
    <t>POSIÇÕES EM RISCO TITULARIZADAS NA CARTEIRA BANCÁRIA (APÓS O LIMITE MÁXIMO)</t>
  </si>
  <si>
    <t>Método das Notações Internas (IRB)</t>
  </si>
  <si>
    <t>Método da Fórmula Regulamentar (SFA)</t>
  </si>
  <si>
    <t>Método da Avaliação Interna (IAA)</t>
  </si>
  <si>
    <t>RISCOS DE MERCADO</t>
  </si>
  <si>
    <t>IMA</t>
  </si>
  <si>
    <t>GRANDES RISCOS</t>
  </si>
  <si>
    <t>RISCOS OPERACIONAIS</t>
  </si>
  <si>
    <t>Método do Indicador Básico</t>
  </si>
  <si>
    <t>Método de Medição Avançada</t>
  </si>
  <si>
    <t>VALORES INFERIORES AOS LIMIARES DE DEDUÇÃO (sujeitos a 250% de ponderação de risco)</t>
  </si>
  <si>
    <t>Ajustamento do Limite mínimo</t>
  </si>
  <si>
    <t>Categorias regulamentares</t>
  </si>
  <si>
    <t>Prazo de vencimento residual</t>
  </si>
  <si>
    <t>Montante dos elementos patrimoniais</t>
  </si>
  <si>
    <t>Montante dos elementos extrapatrimoniais</t>
  </si>
  <si>
    <t>Ponderador de risco</t>
  </si>
  <si>
    <t>Montante das posições em risco</t>
  </si>
  <si>
    <t>Perdas esperadas</t>
  </si>
  <si>
    <t>Categoria 1</t>
  </si>
  <si>
    <t>Inferior a 2,5 anos</t>
  </si>
  <si>
    <t>Igual ou superior a 2,5 anos</t>
  </si>
  <si>
    <t>Categoria 2</t>
  </si>
  <si>
    <t>Categoria 3</t>
  </si>
  <si>
    <t>Categoria 4</t>
  </si>
  <si>
    <t>Categoria 5</t>
  </si>
  <si>
    <t>Total</t>
  </si>
  <si>
    <t>Ações abrangidas pelo método de ponderação do risco simples</t>
  </si>
  <si>
    <t>Categorias</t>
  </si>
  <si>
    <t>Requisitos de fundos próprios</t>
  </si>
  <si>
    <t>Perdas Esperadas</t>
  </si>
  <si>
    <t>Posições em risco sobre ações cotadas em bolsa</t>
  </si>
  <si>
    <t>Outras posições em risco sobre ações</t>
  </si>
  <si>
    <t>Modelo 11 - EU CR1-A</t>
  </si>
  <si>
    <t>Qualidade de crédito das posições em risco por classe de risco e instrumento</t>
  </si>
  <si>
    <t>a</t>
  </si>
  <si>
    <t>b</t>
  </si>
  <si>
    <t>c</t>
  </si>
  <si>
    <t>d</t>
  </si>
  <si>
    <t>e</t>
  </si>
  <si>
    <t>f</t>
  </si>
  <si>
    <t>g</t>
  </si>
  <si>
    <t>Valor contabilístico bruto das posições em risco</t>
  </si>
  <si>
    <t>Ajustamentos para risco específico de crédito</t>
  </si>
  <si>
    <t>Ajustamentos para risco geral de crédito</t>
  </si>
  <si>
    <t>Anulações acumuladas</t>
  </si>
  <si>
    <t>Requisitos de ajustamento do risco de crédito no período</t>
  </si>
  <si>
    <t>Valores líquidos</t>
  </si>
  <si>
    <t>em situação de incumprimento</t>
  </si>
  <si>
    <t>que não se encontram em incumprimento</t>
  </si>
  <si>
    <t>(a+b-c-d)</t>
  </si>
  <si>
    <t>Administrações Centrais ou Bancos Centrais</t>
  </si>
  <si>
    <t>Instituições</t>
  </si>
  <si>
    <t>Empresas</t>
  </si>
  <si>
    <t>Retalho</t>
  </si>
  <si>
    <t>PME</t>
  </si>
  <si>
    <t>Ações</t>
  </si>
  <si>
    <t>TOTAL DO MÉTODO IRB</t>
  </si>
  <si>
    <t>Administrações Regionais ou Autoridades Locais</t>
  </si>
  <si>
    <t>Entidades do Setor Público</t>
  </si>
  <si>
    <t>Bancos Multilaterais de Desenvolvimento</t>
  </si>
  <si>
    <t>Organizações Internacionais</t>
  </si>
  <si>
    <t>Garantidas por hipotecas sobre bens imóveis</t>
  </si>
  <si>
    <t>Posições em risco em situação de incumprimento</t>
  </si>
  <si>
    <t xml:space="preserve">Posições associadas a riscos particularmente elevados </t>
  </si>
  <si>
    <t>Obrigações cobertas</t>
  </si>
  <si>
    <t>Instituições e empresas com avaliação de crédito a curto prazo</t>
  </si>
  <si>
    <t>Organismos de Investimento Coletivo</t>
  </si>
  <si>
    <t>Posições em risco sobre ações</t>
  </si>
  <si>
    <t>Outras posições em risco</t>
  </si>
  <si>
    <t>TOTAL DO MÉTODO PADRÃO</t>
  </si>
  <si>
    <t>Modelo 12 - EU CR1-B</t>
  </si>
  <si>
    <t>Qualidade de crédito das posições em risco por setor ou tipo de contraparte</t>
  </si>
  <si>
    <t>Crédito hipotecário</t>
  </si>
  <si>
    <t>Crédito ao consumo</t>
  </si>
  <si>
    <t>Serviços</t>
  </si>
  <si>
    <t>Construção</t>
  </si>
  <si>
    <t>Outras ativ. nacionais</t>
  </si>
  <si>
    <t>Outras ativ. internacionais</t>
  </si>
  <si>
    <t>Comércio por grosso</t>
  </si>
  <si>
    <t>Outros</t>
  </si>
  <si>
    <t>Modelo 13 - EU CR1-C</t>
  </si>
  <si>
    <t>Qualidade de crédito das posições em risco por zona geográfica</t>
  </si>
  <si>
    <t>Portugal</t>
  </si>
  <si>
    <t>Polónia</t>
  </si>
  <si>
    <t>Modelo 19 - EU CR4</t>
  </si>
  <si>
    <t>Método Padrão - Posições em risco de crédito e efeitos CRM</t>
  </si>
  <si>
    <t>Posições em risco antes de CCF e CRM</t>
  </si>
  <si>
    <t>Posições em risco depois de CCF e CRM</t>
  </si>
  <si>
    <t>RWA e densidade de RWA</t>
  </si>
  <si>
    <t>Montante patrimonial</t>
  </si>
  <si>
    <t>Montante extrapatrimonial</t>
  </si>
  <si>
    <t>Densidade de RWA</t>
  </si>
  <si>
    <t>Outros elementos</t>
  </si>
  <si>
    <t>Modelo 20 - EU CR5</t>
  </si>
  <si>
    <t>Classes de risco</t>
  </si>
  <si>
    <t>0%</t>
  </si>
  <si>
    <t xml:space="preserve">Outras </t>
  </si>
  <si>
    <t>Deduzidas</t>
  </si>
  <si>
    <t>Método IRB - Posições em risco de cédito por classes de risco e intervalo de PD</t>
  </si>
  <si>
    <t>Escala de PD</t>
  </si>
  <si>
    <t>Posições brutas patrimoniais originais</t>
  </si>
  <si>
    <t>CCF Médio</t>
  </si>
  <si>
    <t>EAD pós CRM e pós CCF</t>
  </si>
  <si>
    <t>PD média</t>
  </si>
  <si>
    <t>Número de devedores</t>
  </si>
  <si>
    <t>LGD média</t>
  </si>
  <si>
    <t>Maturidade média</t>
  </si>
  <si>
    <t>EL</t>
  </si>
  <si>
    <t>Ajustamentos de valor e provisões</t>
  </si>
  <si>
    <t>EMPRESAS</t>
  </si>
  <si>
    <t>0,01% a 0,05%</t>
  </si>
  <si>
    <t>0,05% a 0,07%</t>
  </si>
  <si>
    <t>0,07% a 0,14%</t>
  </si>
  <si>
    <t>0,14% a 0,28%</t>
  </si>
  <si>
    <t>0,28% a 0,53%</t>
  </si>
  <si>
    <t>0,53% a 0,95%</t>
  </si>
  <si>
    <t>0,95% a 1,73%</t>
  </si>
  <si>
    <t>1,73% a 2,92%</t>
  </si>
  <si>
    <t>2,92% a 4,67%</t>
  </si>
  <si>
    <t>4,67% a 7,00%</t>
  </si>
  <si>
    <t>7,00% a 9,77%</t>
  </si>
  <si>
    <t>9,77% a 13,61%</t>
  </si>
  <si>
    <t>13,61% a 100,00%</t>
  </si>
  <si>
    <r>
      <t xml:space="preserve">100,00% </t>
    </r>
    <r>
      <rPr>
        <i/>
        <sz val="8"/>
        <color rgb="FF575756"/>
        <rFont val="FocoMbcp"/>
        <family val="2"/>
      </rPr>
      <t>(default)</t>
    </r>
  </si>
  <si>
    <t>SUBTOTAL</t>
  </si>
  <si>
    <t>NOTA: Estes dados não incluem as posições em risco de Derivados e de Specialised Lending.</t>
  </si>
  <si>
    <t>Modelo 23 - EU CR8</t>
  </si>
  <si>
    <t>Declarações de fluxos de RWA para o risco de crédito de acordo com o método IRB</t>
  </si>
  <si>
    <t>Montantes de RWA</t>
  </si>
  <si>
    <t>RWA NO FINAL DO PERÍODO DE REPORTE ANTERIOR</t>
  </si>
  <si>
    <t>Volume dos ativos</t>
  </si>
  <si>
    <t>Qualidade dos ativos</t>
  </si>
  <si>
    <t>Atualização de modelos</t>
  </si>
  <si>
    <t>Metodologia e políticas</t>
  </si>
  <si>
    <t>Aquisições e alienações</t>
  </si>
  <si>
    <t>Movimentos Cambiais</t>
  </si>
  <si>
    <t>RWA NO FINAL DO PERÍODO DE REPORTE</t>
  </si>
  <si>
    <t>Modelo 28 - EU CCR3</t>
  </si>
  <si>
    <t>Método Padrão - exposições a CCR por carteiras e risco regulamentares</t>
  </si>
  <si>
    <t xml:space="preserve">Outros </t>
  </si>
  <si>
    <t>Administrações centrais ou bancos centrais</t>
  </si>
  <si>
    <t>Administrações regionais ou autoridades locais</t>
  </si>
  <si>
    <t>Entidades do setor público</t>
  </si>
  <si>
    <t>Bancos multilaterais de desenvolvimento</t>
  </si>
  <si>
    <t>Instituições e empresas com avaliação de crédito de curto prazo</t>
  </si>
  <si>
    <t>Método IRB - exposições a CCR por carteira e escala de PD</t>
  </si>
  <si>
    <t>EAD pós CRM</t>
  </si>
  <si>
    <t>PD Média</t>
  </si>
  <si>
    <t>Maturidade Média</t>
  </si>
  <si>
    <t>RETALHO PME</t>
  </si>
  <si>
    <t>RETALHO NÃO-PME</t>
  </si>
  <si>
    <t>Modelo 33 - EU CCR6</t>
  </si>
  <si>
    <t>Posições em risco sobre derivados de crédito</t>
  </si>
  <si>
    <t>Coberturas baseadas em derivados de créditos</t>
  </si>
  <si>
    <t>Outros derivados de crédito</t>
  </si>
  <si>
    <t>Proteção adquirida</t>
  </si>
  <si>
    <t>NOCIONAIS</t>
  </si>
  <si>
    <t>Swaps de risco de incumprimento (credit default swaps)</t>
  </si>
  <si>
    <t>Swaps de retorno total (total return swaps)</t>
  </si>
  <si>
    <t>Títulos de dívida indexados a crédito (credit linked notes)</t>
  </si>
  <si>
    <t>TOTAL DE NOCIONAIS</t>
  </si>
  <si>
    <t>JUSTOS VALORES</t>
  </si>
  <si>
    <t>Justo valor positivo (ativo)</t>
  </si>
  <si>
    <t>Justo valor negativo (passivo)</t>
  </si>
  <si>
    <t>Modelo 34 - EU MR1</t>
  </si>
  <si>
    <t>Risco de mercado de acordo com o método padrão</t>
  </si>
  <si>
    <r>
      <t xml:space="preserve">PRODUTOS </t>
    </r>
    <r>
      <rPr>
        <b/>
        <i/>
        <sz val="8"/>
        <color rgb="FF575756"/>
        <rFont val="FocoMbcp"/>
        <family val="2"/>
      </rPr>
      <t>OUTRIGHT</t>
    </r>
  </si>
  <si>
    <t>Risco de taxa de juro (geral e específico)</t>
  </si>
  <si>
    <t>Risco sobre ações (geral e específico)</t>
  </si>
  <si>
    <t>Risco cambial</t>
  </si>
  <si>
    <t>Risco de mercadorias</t>
  </si>
  <si>
    <t>OPÇÕES</t>
  </si>
  <si>
    <t>Método simplificado</t>
  </si>
  <si>
    <t>Método Delta-mais</t>
  </si>
  <si>
    <t>Método dos cenários</t>
  </si>
  <si>
    <t>TITULARIZAÇÃO (RISCO ESPECÍFICO)</t>
  </si>
  <si>
    <t>Modelo 35 - EU MR2-A</t>
  </si>
  <si>
    <t>Risco de mercado de acordo com o IMA</t>
  </si>
  <si>
    <t>VaR (mais elevado dos valores a) e b))</t>
  </si>
  <si>
    <t>a) VaR do dia anterior (artigo 365º, nº1, do CRR (VaRt-1))</t>
  </si>
  <si>
    <t>b) Média dos montantes diários dos valores em risco calculados nos termos do artigo 365º, nº1, do CRR nos sessenta dias úteis anteriores (VaR avg), multiplicada pelo fator de multiplicação (mc), nos termos do artigo 366º do CRR</t>
  </si>
  <si>
    <t>SVaR (mais elevado dos valores a) e b))</t>
  </si>
  <si>
    <t>a) O último valor em risco em situação de esforço (SVaR) disponível, calculado nos termos do artigo 365º, nº2, (SVaR t-1)</t>
  </si>
  <si>
    <t>b) A média dos montantes diários dos valores em risco em situação de esforço, calculados de forma e com a frequência especificadas no artigo 365º, nº2, nos sessenta dias úteis anteriores (SVaR avg), multiplicada pelo fator de multiplicação (ms), nos termos do artigo 366º do CRR</t>
  </si>
  <si>
    <t>IRC (mais elevado dos valores a) e b))</t>
  </si>
  <si>
    <t>a) Valor mais recente de IRC (riscos adicionais de incumprimento e de migração) calculados de acordo com os artigos 370º e 371º do CRR</t>
  </si>
  <si>
    <t>b) Média desse valor nas 12 semanas anteriores</t>
  </si>
  <si>
    <t>MEDIDA DE RISCO GLOBAL (mais elevada dos valores a), b) e c))</t>
  </si>
  <si>
    <t>a) O valor mais recente dos riscos da carteira de negociação de correlação (artigo 377º do CRR)</t>
  </si>
  <si>
    <t>b) Média do valor de risco para a carteira de negociação de correlação durante as 12 semanas anteriores</t>
  </si>
  <si>
    <t>c) 8% do requisito de fundos próprios segundo o método padrão para o valor de risco mais recente para a carteira de negociação de correlação (artigo 338º, nº4 do CRR)</t>
  </si>
  <si>
    <t>OUTROS</t>
  </si>
  <si>
    <t>Modelo 36 - EU MR2-B</t>
  </si>
  <si>
    <t>Declarações de fluxos de RWA para os riscos de mercado de acordo com o método IMA</t>
  </si>
  <si>
    <t>VaR</t>
  </si>
  <si>
    <t>SVaR</t>
  </si>
  <si>
    <t>IRC</t>
  </si>
  <si>
    <t>Medida de risco global</t>
  </si>
  <si>
    <t>Total dos RWA</t>
  </si>
  <si>
    <t>Total dos requisitos de fundos próprios</t>
  </si>
  <si>
    <t>RWA NO FINAL DO TRIMESTRE ANTERIOR</t>
  </si>
  <si>
    <t>Ajustamentos regulamentares</t>
  </si>
  <si>
    <t>RWA no final do trimestre anterior (final do dia)</t>
  </si>
  <si>
    <t>Movimento em níveis de risco</t>
  </si>
  <si>
    <t>Atualizações de modelos / alterações</t>
  </si>
  <si>
    <t>Movimentos cambiais</t>
  </si>
  <si>
    <t>RWA no final do período de reporte (fim do dia)</t>
  </si>
  <si>
    <t>Modelo 37 - EU MR3</t>
  </si>
  <si>
    <t>Valores IMA para carteira de negociação</t>
  </si>
  <si>
    <t>VaR (10 dias 99%)</t>
  </si>
  <si>
    <t xml:space="preserve">Valor máximo </t>
  </si>
  <si>
    <t>Valor médio</t>
  </si>
  <si>
    <t xml:space="preserve">Valor mínimo </t>
  </si>
  <si>
    <t>Período final</t>
  </si>
  <si>
    <t>SVaR (10 dias 99%)</t>
  </si>
  <si>
    <t>IRC (99,9%)</t>
  </si>
  <si>
    <t>REQUISITO DE CAPITAL PARA COBERTURA DO RISCO GLOBAL (99,9%)</t>
  </si>
  <si>
    <t>Data</t>
  </si>
  <si>
    <t>Resultado hipotético</t>
  </si>
  <si>
    <t>Resultado real</t>
  </si>
  <si>
    <t>Modelo 26 - EU CCR2</t>
  </si>
  <si>
    <t>Requisito de fundos próprios para risco de CVA</t>
  </si>
  <si>
    <t>Valor da posição em risco</t>
  </si>
  <si>
    <t>Total de carteiras sujeitas ao método avançado</t>
  </si>
  <si>
    <t>(i) Componente VaR (incluindo o multiplicador de três)</t>
  </si>
  <si>
    <t>(ii) Componente SVaR (incluindo o multiplicador de três)</t>
  </si>
  <si>
    <t>Total de carteiras sujeitas ao método padrão</t>
  </si>
  <si>
    <t>Com base no método do risco inicial</t>
  </si>
  <si>
    <t>TOTAL SUJEITO AO REQUISITO DE FUNDOS PRÓPRIOS PARA RISCO DE CVA</t>
  </si>
  <si>
    <t>Modelo 27 - EU CCR8</t>
  </si>
  <si>
    <t>Posições em risco sobre CCP</t>
  </si>
  <si>
    <t>POSIÇÕES EM RISCO SOBRE QCCP (TOTAL)</t>
  </si>
  <si>
    <t>Posições em risco comercial sobre QCCP (excluindo a margem inicial e contribuições para o fundo de proteção); das quais:</t>
  </si>
  <si>
    <t>(i) Derivados OTC</t>
  </si>
  <si>
    <t>(ii) Derivados transacionados em bolsa</t>
  </si>
  <si>
    <t>(iii) SFT</t>
  </si>
  <si>
    <t>(iv) Conjuntos de compensação em que a compensação contratual entre produtos foi aprovada</t>
  </si>
  <si>
    <t>Margem inicial segregada</t>
  </si>
  <si>
    <t>Margem inicial não segregada</t>
  </si>
  <si>
    <t>Contribuições pré-financiadas para o fundo de proteção</t>
  </si>
  <si>
    <t>Cálculo alternativo dos requisitos de fundos próprios para as posições em risco</t>
  </si>
  <si>
    <t>POSIÇÕES EM RISCO SOBRE CCP NÃO QUALIFICADAS (TOTAL)</t>
  </si>
  <si>
    <t>Posições em risco comercial sobre CCP não qualificadas (excluindo a margem inicial e contribuições para o fundo de proteção); das quais:</t>
  </si>
  <si>
    <t>Contribuições não financiadas para o fundo de proteção</t>
  </si>
  <si>
    <t>Modelo 31 - EU CCR5-A</t>
  </si>
  <si>
    <t>Método IRB - Impacto da compensação e cauções detidas nos valores das posições em risco</t>
  </si>
  <si>
    <t>Montante positivo bruto ou valor contabilístico líquido</t>
  </si>
  <si>
    <t>Benefícios em termos de compensação</t>
  </si>
  <si>
    <t>Risco de crédito corrente após compensação</t>
  </si>
  <si>
    <t>Cauções detidas</t>
  </si>
  <si>
    <t>Risco de crédito líquido</t>
  </si>
  <si>
    <t>Derivados</t>
  </si>
  <si>
    <t>SFT</t>
  </si>
  <si>
    <t>Compensação multiproduto</t>
  </si>
  <si>
    <t>Modelo 32 - EU CCR5-B</t>
  </si>
  <si>
    <t>Composição de cauções para exposições a CCR</t>
  </si>
  <si>
    <t>Cauções utilizadas em operações de derivados</t>
  </si>
  <si>
    <t>Cauções utilizadas em SFT</t>
  </si>
  <si>
    <t>Justo valor de cauções recebidas</t>
  </si>
  <si>
    <t>Justo valor de cauções dadas</t>
  </si>
  <si>
    <t>Segregadas</t>
  </si>
  <si>
    <t>Não segregadas</t>
  </si>
  <si>
    <t>Numerário</t>
  </si>
  <si>
    <t>Outros Ativos</t>
  </si>
  <si>
    <t>Modelo 25 - EU CCR1</t>
  </si>
  <si>
    <t>Análise de exposição a CCR por método</t>
  </si>
  <si>
    <t>Nocional</t>
  </si>
  <si>
    <t>Custo de substituição / Valor corrente de mercado</t>
  </si>
  <si>
    <t>Risco de crédito potencial futuro</t>
  </si>
  <si>
    <t>EEPE</t>
  </si>
  <si>
    <t>Multiplicador</t>
  </si>
  <si>
    <t>Avaliação ao Preço de mercado</t>
  </si>
  <si>
    <t>Posição em risco original</t>
  </si>
  <si>
    <t>Método padrão</t>
  </si>
  <si>
    <t>Método do Modelo Interno - IMM (para derivados e SFT)</t>
  </si>
  <si>
    <t>Dos quais: operações de financiamento de valores mobiliários</t>
  </si>
  <si>
    <t>Dos quais: acordos de compensação contratual entre produtos</t>
  </si>
  <si>
    <t>Método Simples sobre Cauções Financeiras (para SFT)</t>
  </si>
  <si>
    <t>Método Integral sobre Cauções Financeiras (para SFT)</t>
  </si>
  <si>
    <t>VaR (Valor em risco) para SFT</t>
  </si>
  <si>
    <t>Valor de cauções detidas sem impacto</t>
  </si>
  <si>
    <t>TOTAL DE POSIÇÕES EM RISCO</t>
  </si>
  <si>
    <t>Variações no conjunto dos ajustamentos para o risco específico e geral do crédito</t>
  </si>
  <si>
    <t>Aumentos devidos a montantes afetados a provisões para as perdas estimadas sobre empréstimos durante o período</t>
  </si>
  <si>
    <t>Reduções devidas a valores utilizados contra ajustamentos para o risco de crédito acumulados</t>
  </si>
  <si>
    <t>Reduções devidas a montantes afetados a provisões para as perdas estimadas sobre empréstimos durante o período</t>
  </si>
  <si>
    <t>Transferências entre ajustamentos para o risco de crédito</t>
  </si>
  <si>
    <t>Impacto das diferenças nas taxas de câmbio</t>
  </si>
  <si>
    <t>Concentrações de atividades empresariais, incluindo aquisições e alienações de subsidiárias</t>
  </si>
  <si>
    <t>Outros ajustamentos</t>
  </si>
  <si>
    <t>Recuperações sobre ajustamentos para risco de crédito diretamente registadas na demonstração de resultados</t>
  </si>
  <si>
    <t>Os ajustamentos para risco específico de crédito diretamente registados na demonstração de resultados</t>
  </si>
  <si>
    <t>Variações no conjunto dos empréstimos e títulos de dívida em situação de incumprimento ou imparidade</t>
  </si>
  <si>
    <t>Valor contabilístico bruto das posições em risco em incumprimento</t>
  </si>
  <si>
    <t>Empréstimos e títulos de dívida que se encontram em situação de incumprimento ou de imparidade desde o último período de reporte</t>
  </si>
  <si>
    <t>Reversão da situação de incumprimento</t>
  </si>
  <si>
    <t>Montantes anulados</t>
  </si>
  <si>
    <t>Outras alterações</t>
  </si>
  <si>
    <t>Técnicas de CRM - Visão Geral</t>
  </si>
  <si>
    <t>Posições em risco</t>
  </si>
  <si>
    <t>Cobertas por caução</t>
  </si>
  <si>
    <t>Cobertas por garantias financeiras</t>
  </si>
  <si>
    <t>Cobertas por derivados de crédito</t>
  </si>
  <si>
    <t>Total de empréstimos</t>
  </si>
  <si>
    <t>Total de títulos de dívida</t>
  </si>
  <si>
    <t>Modelo 16 - EU CR2-A</t>
  </si>
  <si>
    <t>Modelo 18 - EU CR3</t>
  </si>
  <si>
    <t>Fundos próprios de nível 1 (tier 1)</t>
  </si>
  <si>
    <t>Fundos próprios de nível 2 (tier 2)</t>
  </si>
  <si>
    <t>Credit Valuation Adjustments (CVA)</t>
  </si>
  <si>
    <t>Rácio common equity tier 1</t>
  </si>
  <si>
    <t>Rácio tier 1</t>
  </si>
  <si>
    <r>
      <t xml:space="preserve">Posições em risco sobre </t>
    </r>
    <r>
      <rPr>
        <i/>
        <sz val="8"/>
        <color rgb="FF575756"/>
        <rFont val="FocoMbcp"/>
        <family val="2"/>
      </rPr>
      <t>private equity</t>
    </r>
  </si>
  <si>
    <t>Modelo 5 - EU CR10 - IRB</t>
  </si>
  <si>
    <t>Método IRB Foundation</t>
  </si>
  <si>
    <t>Requisitos mínimos de fundos próprios</t>
  </si>
  <si>
    <t>Proteção  vendida</t>
  </si>
  <si>
    <t>Modelo 29 - EU CCR4</t>
  </si>
  <si>
    <t>Voltar ao Índice</t>
  </si>
  <si>
    <t>Moçambique e Outros</t>
  </si>
  <si>
    <t>Total dos ativos que constam das demonstrações</t>
  </si>
  <si>
    <t>Ajustamento para as entidades consolidadas para fins contabilísticos mas que estão fora do âmbito regulamentar</t>
  </si>
  <si>
    <t>Ajustamento para ativos fiduciários reconhecidos no balanço nos termos do quadro contabilistico aplicável mas excluídos da medida de exposição do rácio de alavancagem de acordo om o artigo 429º, n.º 13 do Regulamento (UE) n.º 575/2013</t>
  </si>
  <si>
    <t>Ajustamentos para instrumentos financeiros derivados</t>
  </si>
  <si>
    <t>Ajustamento para operações de financiamento de valores mobiliários (a seguir designadas por «SFT»)</t>
  </si>
  <si>
    <t>Ajustamento para elementos extrapatrimoniais (ou seja, conversão das exposições patrimoniais em equivalente-crédito)</t>
  </si>
  <si>
    <t>UE-6a</t>
  </si>
  <si>
    <t>Ajustamento para posições em risco intragrupo excluídas da medida de exposição do rácio de alavancagem de acordo com o artigo 429º, n.º 7 do Regulamento (UE) n.º 575/2013</t>
  </si>
  <si>
    <t>UE-6b</t>
  </si>
  <si>
    <t>Ajustamento para posições em risco excluídas da medida de exposição do rácio de alavancagem de acordo com o artigo 429º, n.º 14 do Regulamento (UE) n.º 575/2013</t>
  </si>
  <si>
    <t>Regras comuns em matéria de divulgação do rácio de alavancagem</t>
  </si>
  <si>
    <t>Elementos patrimoniais (excluindo derivados, SFT e ativos fiduciários, mas incluindo as garantias)</t>
  </si>
  <si>
    <t>Montantes dos ativos deduzidos na determinação dos fundos próprios de nível 1</t>
  </si>
  <si>
    <t>Custo de substituição associado a todas as transações de derivados (ou seja, em valor líquido da margem de variação em numerário elegível)</t>
  </si>
  <si>
    <t>Montantes das majorações para PFE associadas a todas as transações de derivados (método de avaliação do preço de mercado)</t>
  </si>
  <si>
    <t>UE-5a</t>
  </si>
  <si>
    <t>Exposição determinada pelo Método do Risco Inicial</t>
  </si>
  <si>
    <t>Valor bruto das garantias prestadas no quadro dos derivados quando deduzidas aos ativos de balanço nos termos do quadro contabilístico aplicável</t>
  </si>
  <si>
    <t>Deduções das contas a receber contabilizadas como ativos para a margem de variação em numerário prevista em transações de derivados</t>
  </si>
  <si>
    <t>Exclusão da componente CCP das exposições em que a instituição procede em nome de um cliente à compensação junto de uma CCP</t>
  </si>
  <si>
    <t>Montante nocional efetivo ajustado dos derivados de créditos vendidos</t>
  </si>
  <si>
    <t>Diferenças nocionais efetivas ajustadas e deduções das majorações para derivados de créditos vendidos</t>
  </si>
  <si>
    <t>Valor bruto dos ativos SFT (sem reconhecimento da compensação), após ajustamento para as transações contabilizadas como vendas</t>
  </si>
  <si>
    <t>Valor líquido dos montantes em numerário a pagar e a receber dos ativos SFT brutos</t>
  </si>
  <si>
    <t>Exposição ao risco de crédito de contraparte dos ativos SFT</t>
  </si>
  <si>
    <t>UE-14a</t>
  </si>
  <si>
    <t>Derrogação para os SFT: Exposição ao risco de crédito de contraparte em conformidade com o artigo 429.º-B, n.º4, e com o artigo 222º do Regulamento (UE) n.º 575/2013</t>
  </si>
  <si>
    <t>Exposições pela participação em transações na qualidade de agente</t>
  </si>
  <si>
    <t>UE-15a</t>
  </si>
  <si>
    <t>Exclusão da componente CCP das exposições SFT em que a instituição procede em nome de um cliente à compensação junto de uma CCP</t>
  </si>
  <si>
    <t>Exposições extrapatrimoniais em valor nocional bruto</t>
  </si>
  <si>
    <t>Ajustamento para conversão em equivalente-crédito</t>
  </si>
  <si>
    <t>UE-19a</t>
  </si>
  <si>
    <t>Posições em risco intragrupo (base individual), isentas em conformidade com o artigo 429.º, n.º 7 do Regulamento (UE) n.º 575/2013 (patrimoniais e extrapatrimoniais)</t>
  </si>
  <si>
    <t>UE-19b</t>
  </si>
  <si>
    <t>Posições em risco isentas em conformidade com o artigo 429.º, n.º 14 do Regulamento (UE) n.º 575/2013 (patrimoniais e extrapatrimoniais)</t>
  </si>
  <si>
    <t>UE-23</t>
  </si>
  <si>
    <t>Escolha quanto às disposições transitórias para a definição da medida dos fundos próprios</t>
  </si>
  <si>
    <t>Transitória</t>
  </si>
  <si>
    <t>UE-24</t>
  </si>
  <si>
    <t>Montante dos elementos fiduciários desreconhecidos em conformidade com o artigo 429.º, n.º 11 do Regulamento (UE) n.º 575/2013</t>
  </si>
  <si>
    <t>Repartição das exposições patrimoniais (excluindo derivados, SFT e posições em risco isentas)</t>
  </si>
  <si>
    <t>UE-1</t>
  </si>
  <si>
    <t>Total das exposições patrimoniais (excluindo derivados, SFT, posições em risco isentas), das quais:</t>
  </si>
  <si>
    <t>UE-2</t>
  </si>
  <si>
    <t>Posições em risco da carteira de negociação</t>
  </si>
  <si>
    <t>UE-3</t>
  </si>
  <si>
    <t>Posições em risco da carteira bancária, das quais:</t>
  </si>
  <si>
    <t>Desconsolidação de seguradoras/ outras entidades</t>
  </si>
  <si>
    <t>Caixa e disponibilidades em bancos centrais</t>
  </si>
  <si>
    <t>Disponibilidades em outras instituições de crédito</t>
  </si>
  <si>
    <t>Aplicações em instituições de crédito</t>
  </si>
  <si>
    <t>Créditos sobre clientes</t>
  </si>
  <si>
    <t>Ativos financeiros detidos para negociação</t>
  </si>
  <si>
    <t>Ativos com acordo de recompra</t>
  </si>
  <si>
    <t>Derivados de cobertura</t>
  </si>
  <si>
    <t>Ativos não correntes detidos para venda</t>
  </si>
  <si>
    <t>Propriedades de investimento</t>
  </si>
  <si>
    <t>Outros ativos tangíveis</t>
  </si>
  <si>
    <t>Ativos intangíveis</t>
  </si>
  <si>
    <t>Ativos por impostos correntes</t>
  </si>
  <si>
    <t>Impostos diferidos ativos</t>
  </si>
  <si>
    <t>Outros ativos</t>
  </si>
  <si>
    <t>Débitos de clientes</t>
  </si>
  <si>
    <t>Títulos de dívida emitida</t>
  </si>
  <si>
    <t>Passivos financeiros detidos para negociação</t>
  </si>
  <si>
    <t>Outros Passivos financeiros detidos para negociação ao justo valor através de resultados</t>
  </si>
  <si>
    <t>Passivos não correntes detidos para venda</t>
  </si>
  <si>
    <t>Provisões</t>
  </si>
  <si>
    <t>Passivos por impostos correntes</t>
  </si>
  <si>
    <t>Passivos por impostos diferidos</t>
  </si>
  <si>
    <t>Outros passivos</t>
  </si>
  <si>
    <t>SITUAÇÃO LÍQUIDA</t>
  </si>
  <si>
    <t>Interesses que não controlam</t>
  </si>
  <si>
    <t>Valores contabilísticos no âmbito da consolidação regulamentar</t>
  </si>
  <si>
    <t>Valores contabilísticos dos elementos</t>
  </si>
  <si>
    <t>Sujeitos ao quadro do risco de crédito</t>
  </si>
  <si>
    <t>Sujeitos ao quadro do CCR</t>
  </si>
  <si>
    <t>Sujeitos ao quadro de titularização</t>
  </si>
  <si>
    <t>Sujeitos ao quadro do risco de mercado</t>
  </si>
  <si>
    <t xml:space="preserve">Não sujeitos a requisitos de fundos próprios ou sujeitos a deduções aos fundos próprios </t>
  </si>
  <si>
    <t>ATIVOS</t>
  </si>
  <si>
    <t>Recursos de instituições de crédito</t>
  </si>
  <si>
    <t>Elementos sujeitos ao</t>
  </si>
  <si>
    <t>Quadro do risco de crédito</t>
  </si>
  <si>
    <t>Quadro da titularização</t>
  </si>
  <si>
    <t>Montante do valor contabilístico dos passivos no âmbito da consolidação regulamentar</t>
  </si>
  <si>
    <t>Montante líquido total no âmbito da consolidação regulamentar</t>
  </si>
  <si>
    <t xml:space="preserve">Diferenças nas avaliações </t>
  </si>
  <si>
    <t>Diferenças devidas a regras de compensação diferentes das já incluídas na linha 2</t>
  </si>
  <si>
    <t>Diferenças devido a filtros prudenciais</t>
  </si>
  <si>
    <t>Diferenças devidas a add-on e CRM</t>
  </si>
  <si>
    <t>(2) O total da linha 4 não corresponde à soma das parcelas uma vez que, de acordo com as regras de preenchimento, o total refere-se à posição original líquida de provisões e as parcelas contêm o valor de exposição após aplicação de CCF.</t>
  </si>
  <si>
    <t>(3) Provisões relativas a posições on-balance do método IRB uma vez que estão incluídas no respetivo EAD.</t>
  </si>
  <si>
    <t>(4) Valor constante apenas do "Total", conforme nota (2)</t>
  </si>
  <si>
    <t>Especificação das diferenças no âmbito da consolidação (entidade por entidade)</t>
  </si>
  <si>
    <t>Designação da entidade</t>
  </si>
  <si>
    <t>Método de consolidação regulamentar</t>
  </si>
  <si>
    <t>Sede</t>
  </si>
  <si>
    <t>% de Participação</t>
  </si>
  <si>
    <t>Suíça</t>
  </si>
  <si>
    <t>Moçambique</t>
  </si>
  <si>
    <t>Brasil</t>
  </si>
  <si>
    <t>Suécia</t>
  </si>
  <si>
    <t>Angola</t>
  </si>
  <si>
    <t>França</t>
  </si>
  <si>
    <t>Irlanda</t>
  </si>
  <si>
    <t>Modelo 2 - EU LI2</t>
  </si>
  <si>
    <t>Modelo 3 - EU LI3</t>
  </si>
  <si>
    <t>Montante total e montante médio das posições em risco líquidas</t>
  </si>
  <si>
    <t>Valor líquido das posições em risco no final do período</t>
  </si>
  <si>
    <t>Valor líquido médio das posições em risco ao longo do período</t>
  </si>
  <si>
    <t>Das quais: Empréstimos especializados</t>
  </si>
  <si>
    <t>Das quais: PME</t>
  </si>
  <si>
    <t>Garantidas por bens imóveis</t>
  </si>
  <si>
    <t>Não PME</t>
  </si>
  <si>
    <t>Renováveis elegíveis</t>
  </si>
  <si>
    <t>Outras retalho</t>
  </si>
  <si>
    <t>Repartição geográfica das posições em risco</t>
  </si>
  <si>
    <t>Concentração das posições em risco por setor ou tipo de contraparte</t>
  </si>
  <si>
    <t>Outras ativ. Intern.</t>
  </si>
  <si>
    <t>Prazo de vencimento residual das posições em risco</t>
  </si>
  <si>
    <t>Modelo 7 - EU CRB-B</t>
  </si>
  <si>
    <t>Modelo 8 - EU CRB-C</t>
  </si>
  <si>
    <t>Modelo 9 - EU CRB-D</t>
  </si>
  <si>
    <t>Modelo 10 - EU CRB-E</t>
  </si>
  <si>
    <t>Classe de risco</t>
  </si>
  <si>
    <t>Intervalo de PD (%)</t>
  </si>
  <si>
    <t>Devedores em situação de incumprimento no ano</t>
  </si>
  <si>
    <t>Dos quais, novos devedores</t>
  </si>
  <si>
    <t>Final do ano anterior</t>
  </si>
  <si>
    <t>Final do ano</t>
  </si>
  <si>
    <t>1. EMPRESAS</t>
  </si>
  <si>
    <t>0 a &lt;0,25</t>
  </si>
  <si>
    <t>0,25 a &lt;1</t>
  </si>
  <si>
    <t>1 a &lt;5</t>
  </si>
  <si>
    <t>5 a &lt;16</t>
  </si>
  <si>
    <t>16 a &lt;99</t>
  </si>
  <si>
    <t>1.1 Empréstimos especializados</t>
  </si>
  <si>
    <t>1.2 PME</t>
  </si>
  <si>
    <t>2. RETALHO</t>
  </si>
  <si>
    <t>2.1 Garantidas por bens imóveis</t>
  </si>
  <si>
    <t>2.1.1 PME</t>
  </si>
  <si>
    <t>2.1.2 Não PME</t>
  </si>
  <si>
    <t>2.2 Renováveis elegíveis</t>
  </si>
  <si>
    <t>2.3 Outras retalho</t>
  </si>
  <si>
    <t>2.3.1 PME</t>
  </si>
  <si>
    <t>2.3.2 Não PME</t>
  </si>
  <si>
    <t>Modelo 24 - EU CR9</t>
  </si>
  <si>
    <r>
      <t xml:space="preserve">Método IRB - Verificações </t>
    </r>
    <r>
      <rPr>
        <b/>
        <i/>
        <sz val="11"/>
        <color rgb="FFD1005D"/>
        <rFont val="FocoMbcp"/>
        <family val="2"/>
      </rPr>
      <t>a posteriori</t>
    </r>
    <r>
      <rPr>
        <b/>
        <sz val="11"/>
        <color rgb="FFD1005D"/>
        <rFont val="FocoMbcp"/>
        <family val="2"/>
      </rPr>
      <t xml:space="preserve"> de PD por classe de risco</t>
    </r>
  </si>
  <si>
    <t>Ações cotadas</t>
  </si>
  <si>
    <t>Ações não cotadas</t>
  </si>
  <si>
    <t>Private equity</t>
  </si>
  <si>
    <t>Custo de aquisição / Valor nocional</t>
  </si>
  <si>
    <t>Justo valor</t>
  </si>
  <si>
    <t>Preço de mercado</t>
  </si>
  <si>
    <t>Valor de balanço</t>
  </si>
  <si>
    <t>NOTA: Não se encontram incluídas as ações emitidas pela própria instituição, assim como os derivados sobre essas ações.</t>
  </si>
  <si>
    <t>Ativos ponderados pelo risco</t>
  </si>
  <si>
    <t>Valor</t>
  </si>
  <si>
    <t>+200 pb</t>
  </si>
  <si>
    <t>-200 pb</t>
  </si>
  <si>
    <t>Titularização tradicional</t>
  </si>
  <si>
    <t>Titularização sintética</t>
  </si>
  <si>
    <t>Tradicional</t>
  </si>
  <si>
    <t>Sintética</t>
  </si>
  <si>
    <t>Magellan 1</t>
  </si>
  <si>
    <t>Magellan 3</t>
  </si>
  <si>
    <t>Magellan 4</t>
  </si>
  <si>
    <t>Caravela SME 3</t>
  </si>
  <si>
    <t>Caravela SME 4</t>
  </si>
  <si>
    <t>INFORMAÇÃO SOBRE AS OPERAÇÕES</t>
  </si>
  <si>
    <t>INFORMAÇÃO SOBRE O ENVOLVIMENTO DA INSTITUIÇÃO CEDENTE</t>
  </si>
  <si>
    <t>Existência de situações de "apoio implícito"</t>
  </si>
  <si>
    <t>Ativos cedidos (por instituição) / Ativos titularizados (total) (%)</t>
  </si>
  <si>
    <t>Mais-valia inicial / Valor das posições de primeira perda readquiridas</t>
  </si>
  <si>
    <t>N.A.- Não Aplicável</t>
  </si>
  <si>
    <t>* Durante o exercício de 2010 o Banco adquiriu 82,4% dos títulos representativos da tranche mais subordinada da Magellan No. 3. Esta transacção, não obstante ter sido efectuada ao justo valor (30 milhões de euros), foi considerada como apoio implícito para efeitos prudenciais.</t>
  </si>
  <si>
    <t>Montante total das posições em risco titularizadas originadas
(da instituição cedente)</t>
  </si>
  <si>
    <t>Decomposição do valor da posição em risco sujeita a ponderação, por ponderador de risco superior ou igual a 100%</t>
  </si>
  <si>
    <t>Valor deduzido aos fundos próprios (-)</t>
  </si>
  <si>
    <t>Método baseado em notações</t>
  </si>
  <si>
    <t>12% - 18%</t>
  </si>
  <si>
    <t>Posição objeto de notação</t>
  </si>
  <si>
    <t>Posição não objeto de notação</t>
  </si>
  <si>
    <t>TOTAL DAS POSIÇÕES EM RISCO (=A+B+C)</t>
  </si>
  <si>
    <t>A - ENTIDADE CEDENTE: TOTAL DAS POSIÇÕES</t>
  </si>
  <si>
    <t>B - INVESTIDOR: TOTAL DAS POSIÇÕES</t>
  </si>
  <si>
    <t>B.1 - Elementos do ativo</t>
  </si>
  <si>
    <t>Mezzanine</t>
  </si>
  <si>
    <t>B.2 - Elementos extrapatrimoniais e instrumentos derivados</t>
  </si>
  <si>
    <t>C - PATROCINADOR: TOTAL DAS POSIÇÕES</t>
  </si>
  <si>
    <t>Valor da posição em risco sujeita a ponderação, por ponderador de risco superior ou igual a 100%</t>
  </si>
  <si>
    <t>Método da Fórmula Regulamentar</t>
  </si>
  <si>
    <t>Ponderador de risco médio (%)</t>
  </si>
  <si>
    <t>A.1 - Elementos do ativo</t>
  </si>
  <si>
    <t>A.2 - Elementos extrapatrimoniais e instrumentos derivados</t>
  </si>
  <si>
    <t>- Negociação e vendas</t>
  </si>
  <si>
    <t>- Intermediação relativa à carteira de retalho</t>
  </si>
  <si>
    <t>- Banca comercial</t>
  </si>
  <si>
    <t>- Banca de retalho</t>
  </si>
  <si>
    <t>- Pagamento e liquidação</t>
  </si>
  <si>
    <t>- Serviços de agência</t>
  </si>
  <si>
    <t>- Gestão de ativos</t>
  </si>
  <si>
    <t>Principais fontes de diferenças entre os montantes das posições em risco regulamentares e os valores contabilisticos das demonstrações financeiras</t>
  </si>
  <si>
    <t>Posições em risco gerais de crédito</t>
  </si>
  <si>
    <t>Posições em risco na carteira de negociação</t>
  </si>
  <si>
    <t>Posições em risco titularizadas</t>
  </si>
  <si>
    <t>Ponderações dos requisitos de fundos próprios</t>
  </si>
  <si>
    <t>Taxa de reserva contracíclica de fundos próprios</t>
  </si>
  <si>
    <t>Valor das posições em risco para efeitos do Método Padrão</t>
  </si>
  <si>
    <t>Valor das posições em risco para efeitos do Método IRB</t>
  </si>
  <si>
    <t>Soma das posições longas e curtas na carteira de negociação</t>
  </si>
  <si>
    <t>Valor das posições em risco na carteira de negociação para efeitos dos modelos internos</t>
  </si>
  <si>
    <t>Dos quais: posições em risco gerais de crédito</t>
  </si>
  <si>
    <t>Dos quais: posições em risco na carteira de negociação</t>
  </si>
  <si>
    <t>Dos quais: posições em risco titularizadas</t>
  </si>
  <si>
    <t>AF</t>
  </si>
  <si>
    <t>Afeganistão</t>
  </si>
  <si>
    <t>ZA</t>
  </si>
  <si>
    <t>África do Sul</t>
  </si>
  <si>
    <t>AL</t>
  </si>
  <si>
    <t>Albania</t>
  </si>
  <si>
    <t>DE</t>
  </si>
  <si>
    <t>Alemanha</t>
  </si>
  <si>
    <t>AD</t>
  </si>
  <si>
    <t>Andorra</t>
  </si>
  <si>
    <t>AO</t>
  </si>
  <si>
    <t>AI</t>
  </si>
  <si>
    <t>Anguilla</t>
  </si>
  <si>
    <t>AQ</t>
  </si>
  <si>
    <t>Antárctida</t>
  </si>
  <si>
    <t>AG</t>
  </si>
  <si>
    <t>Antigua e Barbuda</t>
  </si>
  <si>
    <t>SA</t>
  </si>
  <si>
    <t>Arábia Saudita</t>
  </si>
  <si>
    <t>DZ</t>
  </si>
  <si>
    <t>Argélia</t>
  </si>
  <si>
    <t>AR</t>
  </si>
  <si>
    <t>Argentina</t>
  </si>
  <si>
    <t>AM</t>
  </si>
  <si>
    <t>Arménia</t>
  </si>
  <si>
    <t>AW</t>
  </si>
  <si>
    <t>Aruba</t>
  </si>
  <si>
    <t>AU</t>
  </si>
  <si>
    <t>Austrália</t>
  </si>
  <si>
    <t>AT</t>
  </si>
  <si>
    <t>Áustria</t>
  </si>
  <si>
    <t>AZ</t>
  </si>
  <si>
    <t>Azerbeijão</t>
  </si>
  <si>
    <t>BS</t>
  </si>
  <si>
    <t>Bahamas</t>
  </si>
  <si>
    <t>BH</t>
  </si>
  <si>
    <t>Bahrain</t>
  </si>
  <si>
    <t>BD</t>
  </si>
  <si>
    <t>Bangladesh</t>
  </si>
  <si>
    <t>BE</t>
  </si>
  <si>
    <t>Bélgica</t>
  </si>
  <si>
    <t>BZ</t>
  </si>
  <si>
    <t>Belize</t>
  </si>
  <si>
    <t>BM</t>
  </si>
  <si>
    <t>Bermuda</t>
  </si>
  <si>
    <t>BY</t>
  </si>
  <si>
    <t>Bielo-Rússia</t>
  </si>
  <si>
    <t>BO</t>
  </si>
  <si>
    <t>Bolívia</t>
  </si>
  <si>
    <t>BA</t>
  </si>
  <si>
    <t>Bósnia-Herzegovina</t>
  </si>
  <si>
    <t>BW</t>
  </si>
  <si>
    <t>Botswana</t>
  </si>
  <si>
    <t>BR</t>
  </si>
  <si>
    <t>BN</t>
  </si>
  <si>
    <t>Brunei</t>
  </si>
  <si>
    <t>BG</t>
  </si>
  <si>
    <t>Bulgária</t>
  </si>
  <si>
    <t>BF</t>
  </si>
  <si>
    <t>Burkina Faso</t>
  </si>
  <si>
    <t>BI</t>
  </si>
  <si>
    <t>Burundi</t>
  </si>
  <si>
    <t>CV</t>
  </si>
  <si>
    <t>Cabo Verde</t>
  </si>
  <si>
    <t>CM</t>
  </si>
  <si>
    <t>Camarões</t>
  </si>
  <si>
    <t>CA</t>
  </si>
  <si>
    <t>Canadá</t>
  </si>
  <si>
    <t>KY</t>
  </si>
  <si>
    <t>Cayman, Ilhas</t>
  </si>
  <si>
    <t>KZ</t>
  </si>
  <si>
    <t>Cazaquistão</t>
  </si>
  <si>
    <t>CF</t>
  </si>
  <si>
    <t>Centro-africana, República</t>
  </si>
  <si>
    <t>CZ</t>
  </si>
  <si>
    <t>Checa, República</t>
  </si>
  <si>
    <t>CL</t>
  </si>
  <si>
    <t>Chile</t>
  </si>
  <si>
    <t>CN</t>
  </si>
  <si>
    <t>China</t>
  </si>
  <si>
    <t>CY</t>
  </si>
  <si>
    <t>Chipre</t>
  </si>
  <si>
    <t>CO</t>
  </si>
  <si>
    <t>Colômbia</t>
  </si>
  <si>
    <t>CD</t>
  </si>
  <si>
    <t>Congo, República Democrática do (antigo Zaire)</t>
  </si>
  <si>
    <t>CG</t>
  </si>
  <si>
    <t>Congo, República do</t>
  </si>
  <si>
    <t>KR</t>
  </si>
  <si>
    <t>Coreia do Sul</t>
  </si>
  <si>
    <t>KP</t>
  </si>
  <si>
    <t>Coreia, República Democrática da (Coreia do Norte)</t>
  </si>
  <si>
    <t>CI</t>
  </si>
  <si>
    <t>Costa do Marfim</t>
  </si>
  <si>
    <t>CR</t>
  </si>
  <si>
    <t>Costa Rica</t>
  </si>
  <si>
    <t>HR</t>
  </si>
  <si>
    <t>Croácia</t>
  </si>
  <si>
    <t>CU</t>
  </si>
  <si>
    <t>Cuba</t>
  </si>
  <si>
    <t>CW</t>
  </si>
  <si>
    <t>Curaçao</t>
  </si>
  <si>
    <t>DK</t>
  </si>
  <si>
    <t>Dinamarca</t>
  </si>
  <si>
    <t>DM</t>
  </si>
  <si>
    <t>Dominica</t>
  </si>
  <si>
    <t>DO</t>
  </si>
  <si>
    <t>Dominicana, República</t>
  </si>
  <si>
    <t>EG</t>
  </si>
  <si>
    <t>Egipto</t>
  </si>
  <si>
    <t>SV</t>
  </si>
  <si>
    <t>El Salvador</t>
  </si>
  <si>
    <t>AE</t>
  </si>
  <si>
    <t>Emiratos Árabes Unidos</t>
  </si>
  <si>
    <t>EC</t>
  </si>
  <si>
    <t>Equador</t>
  </si>
  <si>
    <t>ER</t>
  </si>
  <si>
    <t>Eritreia</t>
  </si>
  <si>
    <t>SK</t>
  </si>
  <si>
    <t>Eslováquia</t>
  </si>
  <si>
    <t>SI</t>
  </si>
  <si>
    <t>Eslovénia</t>
  </si>
  <si>
    <t>ES</t>
  </si>
  <si>
    <t>Espanha</t>
  </si>
  <si>
    <t>US</t>
  </si>
  <si>
    <t>Estados Unidos da América</t>
  </si>
  <si>
    <t>EE</t>
  </si>
  <si>
    <t>Estónia</t>
  </si>
  <si>
    <t>ET</t>
  </si>
  <si>
    <t>Etiópia</t>
  </si>
  <si>
    <t>PH</t>
  </si>
  <si>
    <t>Filipinas</t>
  </si>
  <si>
    <t>FI</t>
  </si>
  <si>
    <t>Finlândia</t>
  </si>
  <si>
    <t>FR</t>
  </si>
  <si>
    <t>GA</t>
  </si>
  <si>
    <t>Gabão</t>
  </si>
  <si>
    <t>GM</t>
  </si>
  <si>
    <t>Gâmbia</t>
  </si>
  <si>
    <t>GH</t>
  </si>
  <si>
    <t>Gana</t>
  </si>
  <si>
    <t>GE</t>
  </si>
  <si>
    <t>Geórgia</t>
  </si>
  <si>
    <t>GI</t>
  </si>
  <si>
    <t>Gibraltar</t>
  </si>
  <si>
    <t>GR</t>
  </si>
  <si>
    <t>Grécia</t>
  </si>
  <si>
    <t>GP</t>
  </si>
  <si>
    <t>Guadeloupe</t>
  </si>
  <si>
    <t>GT</t>
  </si>
  <si>
    <t>Guatemala</t>
  </si>
  <si>
    <t>GG</t>
  </si>
  <si>
    <t>Guernsey</t>
  </si>
  <si>
    <t>GY</t>
  </si>
  <si>
    <t>Guiana</t>
  </si>
  <si>
    <t>GQ</t>
  </si>
  <si>
    <t>Guiné Equatorial</t>
  </si>
  <si>
    <t>GW</t>
  </si>
  <si>
    <t>Guiné-Bissau</t>
  </si>
  <si>
    <t>GN</t>
  </si>
  <si>
    <t>Guiné-Conacri</t>
  </si>
  <si>
    <t>HT</t>
  </si>
  <si>
    <t>Haiti</t>
  </si>
  <si>
    <t>HN</t>
  </si>
  <si>
    <t>Honduras</t>
  </si>
  <si>
    <t>HK</t>
  </si>
  <si>
    <t>Hong Kong</t>
  </si>
  <si>
    <t>HU</t>
  </si>
  <si>
    <t>Hungria</t>
  </si>
  <si>
    <t>YE</t>
  </si>
  <si>
    <t>Iémen</t>
  </si>
  <si>
    <t>IN</t>
  </si>
  <si>
    <t>Índia</t>
  </si>
  <si>
    <t>ID</t>
  </si>
  <si>
    <t>Indonésia</t>
  </si>
  <si>
    <t>IR</t>
  </si>
  <si>
    <t>Irão</t>
  </si>
  <si>
    <t>IQ</t>
  </si>
  <si>
    <t>Iraque</t>
  </si>
  <si>
    <t>IE</t>
  </si>
  <si>
    <t>IS</t>
  </si>
  <si>
    <t>Islândia</t>
  </si>
  <si>
    <t>IL</t>
  </si>
  <si>
    <t>Israel</t>
  </si>
  <si>
    <t>IT</t>
  </si>
  <si>
    <t>Itália</t>
  </si>
  <si>
    <t>JM</t>
  </si>
  <si>
    <t>Jamaica</t>
  </si>
  <si>
    <t>JP</t>
  </si>
  <si>
    <t>Japão</t>
  </si>
  <si>
    <t>JO</t>
  </si>
  <si>
    <t>Jordânia</t>
  </si>
  <si>
    <t>KW</t>
  </si>
  <si>
    <t>Kuwait</t>
  </si>
  <si>
    <t>LA</t>
  </si>
  <si>
    <t>Laos</t>
  </si>
  <si>
    <t>LV</t>
  </si>
  <si>
    <t>Letónia</t>
  </si>
  <si>
    <t>LB</t>
  </si>
  <si>
    <t>Líbano</t>
  </si>
  <si>
    <t>LR</t>
  </si>
  <si>
    <t>Libéria</t>
  </si>
  <si>
    <t>LY</t>
  </si>
  <si>
    <t>Líbia</t>
  </si>
  <si>
    <t>LI</t>
  </si>
  <si>
    <t>Liechtenstein</t>
  </si>
  <si>
    <t>LT</t>
  </si>
  <si>
    <t>Lituânia</t>
  </si>
  <si>
    <t>LU</t>
  </si>
  <si>
    <t>Luxemburgo</t>
  </si>
  <si>
    <t>MO</t>
  </si>
  <si>
    <t>Macau</t>
  </si>
  <si>
    <t>MK</t>
  </si>
  <si>
    <t>Macedónia, República da</t>
  </si>
  <si>
    <t>MG</t>
  </si>
  <si>
    <t>Madagáscar</t>
  </si>
  <si>
    <t>MY</t>
  </si>
  <si>
    <t>Malásia</t>
  </si>
  <si>
    <t>MW</t>
  </si>
  <si>
    <t>Malawi</t>
  </si>
  <si>
    <t>ML</t>
  </si>
  <si>
    <t>Mali</t>
  </si>
  <si>
    <t>MT</t>
  </si>
  <si>
    <t>Malta</t>
  </si>
  <si>
    <t>IM</t>
  </si>
  <si>
    <t>Man, Ilha de</t>
  </si>
  <si>
    <t>MP</t>
  </si>
  <si>
    <t>Marianas Setentrionais</t>
  </si>
  <si>
    <t>MA</t>
  </si>
  <si>
    <t>Marrocos</t>
  </si>
  <si>
    <t>MU</t>
  </si>
  <si>
    <t>Maurícia</t>
  </si>
  <si>
    <t>MR</t>
  </si>
  <si>
    <t>Mauritânia</t>
  </si>
  <si>
    <t>MX</t>
  </si>
  <si>
    <t>México</t>
  </si>
  <si>
    <t>MZ</t>
  </si>
  <si>
    <t>MD</t>
  </si>
  <si>
    <t>Moldávia</t>
  </si>
  <si>
    <t>MC</t>
  </si>
  <si>
    <t>Mónaco</t>
  </si>
  <si>
    <t>MN</t>
  </si>
  <si>
    <t>Mongólia</t>
  </si>
  <si>
    <t>MM</t>
  </si>
  <si>
    <t>Myanmar (antiga Birmânia)</t>
  </si>
  <si>
    <t>NA</t>
  </si>
  <si>
    <t>Namíbia</t>
  </si>
  <si>
    <t>NR</t>
  </si>
  <si>
    <t>Nauru</t>
  </si>
  <si>
    <t>NP</t>
  </si>
  <si>
    <t>Nepal</t>
  </si>
  <si>
    <t>NI</t>
  </si>
  <si>
    <t>Nicarágua</t>
  </si>
  <si>
    <t>NE</t>
  </si>
  <si>
    <t>Níger</t>
  </si>
  <si>
    <t>NG</t>
  </si>
  <si>
    <t>Nigéria</t>
  </si>
  <si>
    <t>NO</t>
  </si>
  <si>
    <t>Noruega</t>
  </si>
  <si>
    <t>NC</t>
  </si>
  <si>
    <t>Nova Caledónia</t>
  </si>
  <si>
    <t>NZ</t>
  </si>
  <si>
    <t>Nova Zelândia (Aotearoa)</t>
  </si>
  <si>
    <t>OM</t>
  </si>
  <si>
    <t>Oman</t>
  </si>
  <si>
    <t>NL</t>
  </si>
  <si>
    <t>Países Baixos (Holanda)</t>
  </si>
  <si>
    <t>PW</t>
  </si>
  <si>
    <t>Palau</t>
  </si>
  <si>
    <t>PS</t>
  </si>
  <si>
    <t>Palestina</t>
  </si>
  <si>
    <t>PA</t>
  </si>
  <si>
    <t>Panamá</t>
  </si>
  <si>
    <t>PK</t>
  </si>
  <si>
    <t>Paquistão</t>
  </si>
  <si>
    <t>PY</t>
  </si>
  <si>
    <t>Paraguai</t>
  </si>
  <si>
    <t>PE</t>
  </si>
  <si>
    <t>Peru</t>
  </si>
  <si>
    <t>PF</t>
  </si>
  <si>
    <t>Polinésia Francesa</t>
  </si>
  <si>
    <t>PL</t>
  </si>
  <si>
    <t>PT</t>
  </si>
  <si>
    <t>QA</t>
  </si>
  <si>
    <t>Qatar</t>
  </si>
  <si>
    <t>KE</t>
  </si>
  <si>
    <t>Quénia</t>
  </si>
  <si>
    <t>KG</t>
  </si>
  <si>
    <t>Quirguistão</t>
  </si>
  <si>
    <t>GB</t>
  </si>
  <si>
    <t>RO</t>
  </si>
  <si>
    <t>Roménia</t>
  </si>
  <si>
    <t>RW</t>
  </si>
  <si>
    <t>Ruanda</t>
  </si>
  <si>
    <t>RU</t>
  </si>
  <si>
    <t>Rússia</t>
  </si>
  <si>
    <t>AS</t>
  </si>
  <si>
    <t>Samoa Americana</t>
  </si>
  <si>
    <t>SH</t>
  </si>
  <si>
    <t>Santa Helena</t>
  </si>
  <si>
    <t>ST</t>
  </si>
  <si>
    <t>São Tomé e Príncipe</t>
  </si>
  <si>
    <t>SN</t>
  </si>
  <si>
    <t>Senegal</t>
  </si>
  <si>
    <t>SL</t>
  </si>
  <si>
    <t>Serra Leoa</t>
  </si>
  <si>
    <t>RS</t>
  </si>
  <si>
    <t>Sérvia</t>
  </si>
  <si>
    <t>SC</t>
  </si>
  <si>
    <t>Seychelles</t>
  </si>
  <si>
    <t>SG</t>
  </si>
  <si>
    <t>Singapura</t>
  </si>
  <si>
    <t>SY</t>
  </si>
  <si>
    <t>Síria</t>
  </si>
  <si>
    <t>SO</t>
  </si>
  <si>
    <t>Somália</t>
  </si>
  <si>
    <t>LK</t>
  </si>
  <si>
    <t>Sri Lanka</t>
  </si>
  <si>
    <t>SZ</t>
  </si>
  <si>
    <t>Suazilândia</t>
  </si>
  <si>
    <t>SD</t>
  </si>
  <si>
    <t>Sudão</t>
  </si>
  <si>
    <t>SE</t>
  </si>
  <si>
    <t>CH</t>
  </si>
  <si>
    <t>SJ</t>
  </si>
  <si>
    <t>Svalbard e Jan Mayen</t>
  </si>
  <si>
    <t>TH</t>
  </si>
  <si>
    <t>Tailândia</t>
  </si>
  <si>
    <t>TW</t>
  </si>
  <si>
    <t>Taiwan</t>
  </si>
  <si>
    <t>TJ</t>
  </si>
  <si>
    <t>Tajiquistão</t>
  </si>
  <si>
    <t>TZ</t>
  </si>
  <si>
    <t>Tanzânia</t>
  </si>
  <si>
    <t>IO</t>
  </si>
  <si>
    <t>Território Britânico do Oceano Índico</t>
  </si>
  <si>
    <t>TL</t>
  </si>
  <si>
    <t>Timor-Leste</t>
  </si>
  <si>
    <t>TG</t>
  </si>
  <si>
    <t>Togo</t>
  </si>
  <si>
    <t>TO</t>
  </si>
  <si>
    <t>Tonga</t>
  </si>
  <si>
    <t>TN</t>
  </si>
  <si>
    <t>Tunísia</t>
  </si>
  <si>
    <t>TC</t>
  </si>
  <si>
    <t>Turks e Caicos</t>
  </si>
  <si>
    <t>TM</t>
  </si>
  <si>
    <t>Turquemenistão</t>
  </si>
  <si>
    <t>TR</t>
  </si>
  <si>
    <t>Turquia</t>
  </si>
  <si>
    <t>UA</t>
  </si>
  <si>
    <t>Ucrânia</t>
  </si>
  <si>
    <t>UG</t>
  </si>
  <si>
    <t>Uganda</t>
  </si>
  <si>
    <t>UY</t>
  </si>
  <si>
    <t>Uruguai</t>
  </si>
  <si>
    <t>UZ</t>
  </si>
  <si>
    <t>Usbequistão</t>
  </si>
  <si>
    <t>VE</t>
  </si>
  <si>
    <t>Venezuela</t>
  </si>
  <si>
    <t>VN</t>
  </si>
  <si>
    <t>Vietname</t>
  </si>
  <si>
    <t>VG</t>
  </si>
  <si>
    <t>Virgens Britânicas, Ilhas</t>
  </si>
  <si>
    <t>ZM</t>
  </si>
  <si>
    <t>Zâmbia</t>
  </si>
  <si>
    <t>ZW</t>
  </si>
  <si>
    <t>Zimbabwe</t>
  </si>
  <si>
    <t>-</t>
  </si>
  <si>
    <t>Taxa de reserva contracíclica de fundos próprios específica da instituição</t>
  </si>
  <si>
    <t>Requisito de reserva contracíclica de fundos próprios específica da instituição</t>
  </si>
  <si>
    <t>(1) Resultado do exercício decorrente de vendas e liquidações: resultados realizados, antes de impostos.</t>
  </si>
  <si>
    <r>
      <t>Grau hierárquico mais elevado (</t>
    </r>
    <r>
      <rPr>
        <i/>
        <sz val="8"/>
        <color rgb="FF575756"/>
        <rFont val="FocoMbcp"/>
        <family val="2"/>
      </rPr>
      <t>Most senior</t>
    </r>
    <r>
      <rPr>
        <sz val="8"/>
        <color rgb="FF575756"/>
        <rFont val="FocoMbcp"/>
        <family val="2"/>
      </rPr>
      <t>)</t>
    </r>
  </si>
  <si>
    <r>
      <t>Posições de primeira perda (</t>
    </r>
    <r>
      <rPr>
        <i/>
        <sz val="8"/>
        <color rgb="FF575756"/>
        <rFont val="FocoMbcp"/>
        <family val="2"/>
      </rPr>
      <t>First loss</t>
    </r>
    <r>
      <rPr>
        <sz val="8"/>
        <color rgb="FF575756"/>
        <rFont val="FocoMbcp"/>
        <family val="2"/>
      </rPr>
      <t>)</t>
    </r>
  </si>
  <si>
    <r>
      <t>A.3 - Reembolso/amortização antecipado/a (</t>
    </r>
    <r>
      <rPr>
        <i/>
        <sz val="8"/>
        <color rgb="FF575756"/>
        <rFont val="FocoMbcp"/>
        <family val="2"/>
      </rPr>
      <t>Early amortisation</t>
    </r>
    <r>
      <rPr>
        <sz val="8"/>
        <color rgb="FF575756"/>
        <rFont val="FocoMbcp"/>
        <family val="2"/>
      </rPr>
      <t>)</t>
    </r>
  </si>
  <si>
    <r>
      <t xml:space="preserve">(2) Total de ganhos ou perdas não realizados: reporta o montante das reservas de justo valor desta carteira na data da análise, pelo que não incorpora eventuais imparidades ou </t>
    </r>
    <r>
      <rPr>
        <i/>
        <sz val="8"/>
        <color rgb="FF575756"/>
        <rFont val="FocoMbcp"/>
        <family val="2"/>
      </rPr>
      <t>goodwill</t>
    </r>
    <r>
      <rPr>
        <sz val="8"/>
        <color rgb="FF575756"/>
        <rFont val="FocoMbcp"/>
        <family val="2"/>
      </rPr>
      <t xml:space="preserve"> associados aos títulos respetivos; corresponde às mais/menos valias contabilísticas potenciais desta carteira, com relevação na conta de exploração em caso de alienação.</t>
    </r>
  </si>
  <si>
    <r>
      <t xml:space="preserve">(3) Total de ganhos ou perdas inerentes a reavaliações latentes: diferença entre o justo valor e o custo de aquisição dos títulos da carteira na data da análise. Reflete os ganhos/perdas totais subjacentes à carteira bancária de ações; contudo, parte das menos valias potenciais referidas poderão ter sido já reconhecidas, via resultados ou reservas (designadamente por imparidades ou </t>
    </r>
    <r>
      <rPr>
        <i/>
        <sz val="8"/>
        <color rgb="FF575756"/>
        <rFont val="FocoMbcp"/>
        <family val="2"/>
      </rPr>
      <t>goodwill</t>
    </r>
    <r>
      <rPr>
        <sz val="8"/>
        <color rgb="FF575756"/>
        <rFont val="FocoMbcp"/>
        <family val="2"/>
      </rPr>
      <t>).</t>
    </r>
  </si>
  <si>
    <r>
      <t xml:space="preserve">- Financiamento das empresas - </t>
    </r>
    <r>
      <rPr>
        <i/>
        <sz val="8"/>
        <color rgb="FF575756"/>
        <rFont val="FocoMbcp"/>
        <family val="2"/>
      </rPr>
      <t>corporate finance</t>
    </r>
  </si>
  <si>
    <t>Código do país</t>
  </si>
  <si>
    <t>País</t>
  </si>
  <si>
    <t>Reino Unido</t>
  </si>
  <si>
    <t>Quadro do RCC</t>
  </si>
  <si>
    <t>(1) O Total da linha 1 não corresponde ao total do ativo do modelo 1 uma vez que não considera os ativos sujeitos a risco de mercado nem os que são objeto de dedução a fundos próprios;</t>
  </si>
  <si>
    <t>(2) Entidade excluída da consolidação para fins prudenciais, cujo impacto nos indicadores de solvabilidade resulta do apuramento de requisitos de capital relativamente ao valor da equivalência patrimonial registada no balanço consolidado.</t>
  </si>
  <si>
    <t>Vencimento residual &lt; 1 ano</t>
  </si>
  <si>
    <t>1 ano &lt; Vencimento residual &lt; 5 anos</t>
  </si>
  <si>
    <t>5 anos &lt; Vencimento residual &lt; 10 anos</t>
  </si>
  <si>
    <t>Vencimento residual &gt; 10 anos</t>
  </si>
  <si>
    <t>Dos quais: derivados e operações de liquidação longa</t>
  </si>
  <si>
    <t>Ativos financeiros ao custo amortizado</t>
  </si>
  <si>
    <t>Ativos financeiros ao justo valor através de resultados</t>
  </si>
  <si>
    <t>Ativos financeiros ao justo valor através de outro rendimento integral</t>
  </si>
  <si>
    <t>Investimentos em associadas</t>
  </si>
  <si>
    <t>Goodwill e ativos intangíveis</t>
  </si>
  <si>
    <t>Ativos por impostos diferidos</t>
  </si>
  <si>
    <t>Créditos a clientes</t>
  </si>
  <si>
    <t>Ativos financeiros não detidos para negociação obrigatoriamente ao justo valor através de resultados</t>
  </si>
  <si>
    <t>Ativos financeiros designados ao justo valor através de resultados</t>
  </si>
  <si>
    <t>Passivos financeiros ao custo amortizado</t>
  </si>
  <si>
    <t>Passivos financeiros ao justo valor através de resultados</t>
  </si>
  <si>
    <t>Recursos de clientes e outros empréstimos</t>
  </si>
  <si>
    <t>Títulos de dívida não subordinada emitidos</t>
  </si>
  <si>
    <t>Passivos financeiros designados ao justo valor através de resultados</t>
  </si>
  <si>
    <t>Ações preferenciais</t>
  </si>
  <si>
    <t>Reservas legais e estatutárias</t>
  </si>
  <si>
    <t>Resultado líquido do exercício atribuível aos acionistas do Banco</t>
  </si>
  <si>
    <t>(5) Entidade excluída da consolidação para fins prudenciais, dado que não pertence ao setor bancário.</t>
  </si>
  <si>
    <t>PD média ponderada</t>
  </si>
  <si>
    <t>PD média aritmética dos devedores</t>
  </si>
  <si>
    <t>Mínimo Exigido
Pilar 1</t>
  </si>
  <si>
    <t>Requisitos adicionais 
Pilar 2</t>
  </si>
  <si>
    <t>Reserva de Conservação de fundos próprios</t>
  </si>
  <si>
    <t>CET1</t>
  </si>
  <si>
    <t>T1</t>
  </si>
  <si>
    <t>(4) Entidade excluída da consolidação para fins prudenciais, dado que pertence a um dos fundos de investimento identificados em (1).</t>
  </si>
  <si>
    <t>Atividade</t>
  </si>
  <si>
    <t>Banco central Europeu</t>
  </si>
  <si>
    <t>Outros bancos centrais</t>
  </si>
  <si>
    <r>
      <t xml:space="preserve">Colateral elegível para efeitos do BCE, após </t>
    </r>
    <r>
      <rPr>
        <i/>
        <sz val="9"/>
        <color rgb="FF575756"/>
        <rFont val="FocoMbcp"/>
        <family val="2"/>
      </rPr>
      <t>haircuts</t>
    </r>
    <r>
      <rPr>
        <sz val="9"/>
        <color rgb="FF575756"/>
        <rFont val="FocoMbcp"/>
        <family val="2"/>
      </rPr>
      <t>:</t>
    </r>
  </si>
  <si>
    <r>
      <t xml:space="preserve">Fora da </t>
    </r>
    <r>
      <rPr>
        <i/>
        <sz val="9"/>
        <color rgb="FF575756"/>
        <rFont val="FocoMbcp"/>
        <family val="2"/>
      </rPr>
      <t>pool</t>
    </r>
    <r>
      <rPr>
        <sz val="9"/>
        <color rgb="FF575756"/>
        <rFont val="FocoMbcp"/>
        <family val="2"/>
      </rPr>
      <t xml:space="preserve"> de política monetária do BCE </t>
    </r>
  </si>
  <si>
    <r>
      <t xml:space="preserve">Na </t>
    </r>
    <r>
      <rPr>
        <i/>
        <sz val="9"/>
        <color rgb="FF575756"/>
        <rFont val="FocoMbcp"/>
        <family val="2"/>
      </rPr>
      <t>pool</t>
    </r>
    <r>
      <rPr>
        <sz val="9"/>
        <color rgb="FF575756"/>
        <rFont val="FocoMbcp"/>
        <family val="2"/>
      </rPr>
      <t xml:space="preserve"> de política monetária do BCE (i)</t>
    </r>
  </si>
  <si>
    <t>Financiamento líquido no BCE (ii)</t>
  </si>
  <si>
    <r>
      <t>BUFFER</t>
    </r>
    <r>
      <rPr>
        <b/>
        <sz val="9"/>
        <color rgb="FF575756"/>
        <rFont val="FocoMbcp"/>
        <family val="2"/>
      </rPr>
      <t xml:space="preserve"> DE LIQUIDEZ </t>
    </r>
    <r>
      <rPr>
        <sz val="9"/>
        <color rgb="FF575756"/>
        <rFont val="FocoMbcp"/>
        <family val="2"/>
      </rPr>
      <t>(iii)</t>
    </r>
  </si>
  <si>
    <t>Quantia escriturada dos ativos onerados</t>
  </si>
  <si>
    <t>Quantia escriturada dos ativos não onerados</t>
  </si>
  <si>
    <t>Instrumentos de capital próprio</t>
  </si>
  <si>
    <t>Quantia escriturada dos passivos financeiros selecionados</t>
  </si>
  <si>
    <t>Número de pontos de dados usados para calcular as médias</t>
  </si>
  <si>
    <t>Ativos líquidos de elevada qualidade</t>
  </si>
  <si>
    <t>Total de ativos líquidos de elevada qualidade (HQLA)</t>
  </si>
  <si>
    <t>Saídas de caixa</t>
  </si>
  <si>
    <t>Depósitos de retalho e depósitos de pequenas empresas, dos quais:</t>
  </si>
  <si>
    <t>Depósitos estáveis</t>
  </si>
  <si>
    <t>Depósitos menos estáveis</t>
  </si>
  <si>
    <t>Financiamento por grosso não garantido</t>
  </si>
  <si>
    <t>Depósitos operacionais (todas as contrapartes) e depósitos em redes de bancos cooperativos</t>
  </si>
  <si>
    <t>Depósitos não operacionais (todas as contrapartes)</t>
  </si>
  <si>
    <t>Dívida não garantida</t>
  </si>
  <si>
    <t>Financiamento por grosso garantido</t>
  </si>
  <si>
    <t>Requisitos adicionais</t>
  </si>
  <si>
    <t>Saídas relacionadas com exposição a derivados e outros requisitos de garantias</t>
  </si>
  <si>
    <t>Saídas de caixa relacionadas com a perda de financiamento da dívida</t>
  </si>
  <si>
    <t>Facilidades de crédito e de liquidez</t>
  </si>
  <si>
    <t>Outras obrigações contratuais de financiamento</t>
  </si>
  <si>
    <t>Outras obrigações contingentes de financiamento</t>
  </si>
  <si>
    <t>Total de saídas de caixa</t>
  </si>
  <si>
    <t>Entradas de caixa</t>
  </si>
  <si>
    <t>Empréstimos garantidos (por exemplo, recompras reversíveis)</t>
  </si>
  <si>
    <t>Entradas de exposições integralmente produtivas</t>
  </si>
  <si>
    <t>Outras entradas de caixa</t>
  </si>
  <si>
    <t>EU-19a</t>
  </si>
  <si>
    <t>(Diferença entre o total das entradas ponderadas e o total das saídas ponderadas decorrentes de operações em países terceiros em que existem restrições de transferência ou que são expressas em moedas não convertíveis)</t>
  </si>
  <si>
    <t>EU-19b</t>
  </si>
  <si>
    <t>(Entradas em excesso provenientes de uma instituição de crédito especializada conexa)</t>
  </si>
  <si>
    <t>Total de entradas de caixa</t>
  </si>
  <si>
    <t>EU-20a</t>
  </si>
  <si>
    <t>Entradas totalmente isentas</t>
  </si>
  <si>
    <t>EU-20b</t>
  </si>
  <si>
    <t>Entradas sujeitas ao limite de 90%</t>
  </si>
  <si>
    <t>EU-20c</t>
  </si>
  <si>
    <t>Entradas sujeitas ao limite de 75%</t>
  </si>
  <si>
    <t>Reserva de liquidez</t>
  </si>
  <si>
    <t>Total das saídas de caixa líquidas</t>
  </si>
  <si>
    <t>Facilidades de crédito fora de Balanço</t>
  </si>
  <si>
    <t>Posições em risco sobre ações da carteira bancária</t>
  </si>
  <si>
    <t>Análise de sensibilidade ao risco de taxa de juro da carteira bancária</t>
  </si>
  <si>
    <t>Não utilizado</t>
  </si>
  <si>
    <t>Utilizado</t>
  </si>
  <si>
    <t>Ativos ponderados pelo risco (RWA)</t>
  </si>
  <si>
    <t>Ponderação média (RW)</t>
  </si>
  <si>
    <t>Grandes empresas</t>
  </si>
  <si>
    <t>Pequenas e médias empresas</t>
  </si>
  <si>
    <t>Empréstimos especializados</t>
  </si>
  <si>
    <t>Resumo da reconciliação dos ativos contabilísticos e das exposições do rácio de alavancagem</t>
  </si>
  <si>
    <t>UE-4   Obrigações cobertas</t>
  </si>
  <si>
    <t>UE-5   Posições em risco tratadas como soberanas</t>
  </si>
  <si>
    <t>UE-6   Posições em risco perante administrações regionais, bancos multilaterais de desenvolvimento, organizações internacionais e ESP não tratadas como soberanas</t>
  </si>
  <si>
    <t>UE-7   Instituições</t>
  </si>
  <si>
    <t>UE-8   Garantidas por hipotecas sobre imóveis</t>
  </si>
  <si>
    <t>UE-9   Posições em risco sobre a carteira de retalho</t>
  </si>
  <si>
    <t>UE-10   Empresas</t>
  </si>
  <si>
    <t>UE-11   Posições em risco em incumprimento</t>
  </si>
  <si>
    <t>UE-12   Outras posições em risco (p. ex.: ações, titularizações e outros ativos não relacionados com obrigações de crédito)</t>
  </si>
  <si>
    <t>b/c/d/e</t>
  </si>
  <si>
    <t>T</t>
  </si>
  <si>
    <t>T-1</t>
  </si>
  <si>
    <t>m</t>
  </si>
  <si>
    <t>n</t>
  </si>
  <si>
    <t>u</t>
  </si>
  <si>
    <t>h</t>
  </si>
  <si>
    <t>i</t>
  </si>
  <si>
    <t>j</t>
  </si>
  <si>
    <t>k</t>
  </si>
  <si>
    <t>l</t>
  </si>
  <si>
    <t>(Milhares de euros / unidades)</t>
  </si>
  <si>
    <t>(Unidades)</t>
  </si>
  <si>
    <t>Ponderadores de risco</t>
  </si>
  <si>
    <t>NOTA: Estes dados não incluem as posições em Specialised Lending.</t>
  </si>
  <si>
    <t>NOTA: Estes dados não incluem as posições em risco de Specialised Lending.</t>
  </si>
  <si>
    <t>Cenário com impacto negativo</t>
  </si>
  <si>
    <t>Impacto</t>
  </si>
  <si>
    <t>CENÁRIOS STANDARD</t>
  </si>
  <si>
    <t>Variação paralela da curva de rendimentos em +/- 100 p.b.</t>
  </si>
  <si>
    <t>Variação no declive da curva de rendimentos, para maturidades entre 2 e 10 anos,  até +/- 25 p.b.</t>
  </si>
  <si>
    <t>4 combinações possíveis dos 2 cenários anteriores</t>
  </si>
  <si>
    <t>Variação dos principais índices acionistas em +/- 30%</t>
  </si>
  <si>
    <t>Variação das taxas de câmbio (em relação ao Euro) em +/- 10% para as principais moedas e +/- 25% para as restantes moedas</t>
  </si>
  <si>
    <r>
      <t xml:space="preserve">Variação dos spreads dos </t>
    </r>
    <r>
      <rPr>
        <i/>
        <sz val="8"/>
        <color indexed="63"/>
        <rFont val="FocoMbcp"/>
        <family val="2"/>
      </rPr>
      <t>swaps</t>
    </r>
    <r>
      <rPr>
        <sz val="8"/>
        <color indexed="63"/>
        <rFont val="FocoMbcp"/>
        <family val="2"/>
      </rPr>
      <t xml:space="preserve"> em +/- 20 p.b.</t>
    </r>
  </si>
  <si>
    <t>CENÁRIOS NÃO-STANDARD</t>
  </si>
  <si>
    <t xml:space="preserve">Alargamento/Estreitamento do Bid Ask Spread </t>
  </si>
  <si>
    <t>VaR sem diversificação</t>
  </si>
  <si>
    <t>VaR com diversificação</t>
  </si>
  <si>
    <t>(1) Cenários em que se aplicam à carteira atual as variações mais adversas dos últimos sete anos, relativamente aos cinco fatores de risco mais significativos para a carteira.</t>
  </si>
  <si>
    <t>Stress tests sobre a carteira de negociação</t>
  </si>
  <si>
    <t>Reserva de
O-SII</t>
  </si>
  <si>
    <t>Valor em dívida</t>
  </si>
  <si>
    <t>Rácio de cobertura de liquidez - LCR (%)</t>
  </si>
  <si>
    <t>Método de consolidação contabilística</t>
  </si>
  <si>
    <t>I - Diferenças entre os âmbitos da consolidação contabilística e regulamentar</t>
  </si>
  <si>
    <t>Modelo 1 - EU LI1</t>
  </si>
  <si>
    <t>II - Mapeamento das categorias das demonstrações financeiras com as categorias de risco regulamentar</t>
  </si>
  <si>
    <t>Modelo 21 - EU CR6</t>
  </si>
  <si>
    <t>I - EMPRESAS</t>
  </si>
  <si>
    <t>II - RETALHO</t>
  </si>
  <si>
    <t>Backtest sobre a carteira de negociação de Portugal</t>
  </si>
  <si>
    <t>I - Resultados hipotéticos</t>
  </si>
  <si>
    <t>II - Resultados reais</t>
  </si>
  <si>
    <t>I - IRB - Empréstimos especializados</t>
  </si>
  <si>
    <t>II - IRB - Ações</t>
  </si>
  <si>
    <t>Método Padrão - Exposições e ponderadores por classes de risco regulamentares</t>
  </si>
  <si>
    <t>Valores contabilísticos tal como apresentados nas demonstrações financeiras publicadas</t>
  </si>
  <si>
    <t>PASSIVOS</t>
  </si>
  <si>
    <t>TOTAL DO ATIVO</t>
  </si>
  <si>
    <t>TOTAL DO PASSIVO</t>
  </si>
  <si>
    <t>TOTAL DO PASSIVO, SITUAÇÃO LÍQUIDA E INTERESSES QUE NÃO CONTROLAM</t>
  </si>
  <si>
    <t>Montantes extrapatrimoniais (2)</t>
  </si>
  <si>
    <r>
      <t>Diferenças devido à consideração das provisões</t>
    </r>
    <r>
      <rPr>
        <sz val="7"/>
        <color rgb="FF575756"/>
        <rFont val="FocoMbcp"/>
        <family val="2"/>
      </rPr>
      <t xml:space="preserve"> </t>
    </r>
    <r>
      <rPr>
        <sz val="8"/>
        <color rgb="FF575756"/>
        <rFont val="FocoMbcp"/>
        <family val="2"/>
      </rPr>
      <t>(3)</t>
    </r>
  </si>
  <si>
    <t>Diferenças devido à consideração de CCF's (4)</t>
  </si>
  <si>
    <r>
      <t>Montante das posições em risco para fins regulamentares</t>
    </r>
    <r>
      <rPr>
        <b/>
        <sz val="10.4"/>
        <color rgb="FF575756"/>
        <rFont val="FocoMbcp"/>
        <family val="2"/>
      </rPr>
      <t xml:space="preserve"> </t>
    </r>
    <r>
      <rPr>
        <sz val="8"/>
        <color rgb="FF575756"/>
        <rFont val="FocoMbcp"/>
        <family val="2"/>
      </rPr>
      <t>(5)</t>
    </r>
  </si>
  <si>
    <r>
      <t xml:space="preserve">Montante do valor contabilístico dos ativos no âmbito da consolidação regulamentar </t>
    </r>
    <r>
      <rPr>
        <sz val="8"/>
        <color rgb="FF575756"/>
        <rFont val="FocoMbcp"/>
        <family val="2"/>
      </rPr>
      <t>(1)</t>
    </r>
  </si>
  <si>
    <t>(3) Entidade excluída da consolidação para fins prudenciais, sendo o montante da respetiva participação financeira deduzido aos fundos próprios, nos termos do artigo 48º do CRR.</t>
  </si>
  <si>
    <t>(1) Entidade excluída de consolidação para fins prudenciais, cujo impacto nos indicadores de solvabilidade resulta do apuramento de requisitos de capital relativamente ao valor das unidades de participação detidas.</t>
  </si>
  <si>
    <t>Não cobertas</t>
  </si>
  <si>
    <t>Cobertas</t>
  </si>
  <si>
    <t>Posições em risco:</t>
  </si>
  <si>
    <t>Segmentos</t>
  </si>
  <si>
    <t>Apuramento da reserva contracíclica para requisitos de Fundos Próprios</t>
  </si>
  <si>
    <t>(4)</t>
  </si>
  <si>
    <t>(5)</t>
  </si>
  <si>
    <t>(6)</t>
  </si>
  <si>
    <t>Emitente</t>
  </si>
  <si>
    <t>Identificador único</t>
  </si>
  <si>
    <t>Legislação(ões) aplicável(is) ao instrumento</t>
  </si>
  <si>
    <t>TRATAMENTO REGULAMENTAR</t>
  </si>
  <si>
    <t>Regras transitórias do CRR</t>
  </si>
  <si>
    <t>Regras pós-transição do CRR</t>
  </si>
  <si>
    <t>Elegíveis numa base individual/ (sub)consolidada/individual e (sub)consolidada</t>
  </si>
  <si>
    <t>Tipo de instrumento</t>
  </si>
  <si>
    <t>9a</t>
  </si>
  <si>
    <t>Preço de emissão</t>
  </si>
  <si>
    <t>9b</t>
  </si>
  <si>
    <t>Preço de resgate</t>
  </si>
  <si>
    <t>Classificação contabilística</t>
  </si>
  <si>
    <t>Caracter perpétuo ou prazo fixo</t>
  </si>
  <si>
    <t>CUPÕES/DIVIDENDOS</t>
  </si>
  <si>
    <t>Dividendo/cupão fixo ou variável</t>
  </si>
  <si>
    <t>Taxa do cupão e eventual índice relacionado</t>
  </si>
  <si>
    <t>Existência de um limite aos dividendos</t>
  </si>
  <si>
    <t>Discrição total, discrição parcial ou obrigatoriedade (em termos de montante)</t>
  </si>
  <si>
    <t>Não cumulativos ou cumulativos</t>
  </si>
  <si>
    <t>Convertíveis ou não convertíveis</t>
  </si>
  <si>
    <t>Se convertíveis, desencadeador(es) de conversão</t>
  </si>
  <si>
    <t>Se convertíveis, total ou parcialmente</t>
  </si>
  <si>
    <t>Se convertíveis, taxa de conversão</t>
  </si>
  <si>
    <t>Se convertíveis, conversão obrigatória ou facultativa</t>
  </si>
  <si>
    <t>Se convertíveis, especificar em que tipo de instrumentos podem ser convertidos</t>
  </si>
  <si>
    <t>Se convertíveis, especificar o emitente do instrumento em que serão convertidos</t>
  </si>
  <si>
    <t>Em caso de redução do valor, desencadeador(es) dessa redução</t>
  </si>
  <si>
    <t>Em caso de redução do valor, total ou parcial</t>
  </si>
  <si>
    <t>Em caso de redução do valor, permanente ou temporária</t>
  </si>
  <si>
    <t>Posição na hierarquia de subordinação em caso de liquidação (especificar o tipo de instrumento imediatamente acima na hierarquia de prioridades)</t>
  </si>
  <si>
    <t>Em caso afirmativo, especificar as características não conformes</t>
  </si>
  <si>
    <t>Principais características dos instrumentos de fundos próprios</t>
  </si>
  <si>
    <r>
      <t xml:space="preserve">Títulos e derivados </t>
    </r>
    <r>
      <rPr>
        <sz val="10"/>
        <rFont val="FocoMbcp"/>
        <family val="2"/>
      </rPr>
      <t>(*)</t>
    </r>
  </si>
  <si>
    <t>(*) Inclui derivados que são simultaneamente sujeitos a risco de mercado e a risco de crédito de contraparte</t>
  </si>
  <si>
    <t>TOTAL DA SITUAÇÃO LÍQUIDA</t>
  </si>
  <si>
    <t>Posições da classe de risco de "Equity"</t>
  </si>
  <si>
    <t>Medida de exposição total do rácio de alavancagem</t>
  </si>
  <si>
    <t>Exposições patrimoniais (excluindo derivados e sft)</t>
  </si>
  <si>
    <t>Posições em risco sobre instrumentos derivados</t>
  </si>
  <si>
    <t>Total das posições em risco sobre instrumentos derivados = soma das linhas 4 a 10</t>
  </si>
  <si>
    <t>Exposições SFT</t>
  </si>
  <si>
    <t>Outras operações extrapatrimoniais</t>
  </si>
  <si>
    <t>Fundos próprios e medida da exposição total</t>
  </si>
  <si>
    <t>Escolha quanto às disposições transitórias e montante dos elementos fiduciários desreconhecidos</t>
  </si>
  <si>
    <t>Total das exposições SFT = soma das linhas 12 a 15a</t>
  </si>
  <si>
    <t>Medida da exposição total do rácio de alavancagem = soma das linhas 3, 11, 16, 19, UE- 19a e UE- 19b</t>
  </si>
  <si>
    <t>Total de outras exposições extrapatrimoniais = soma das linhas 17 e 18</t>
  </si>
  <si>
    <t>Total  das exposições patrimoniais (excluindo derivados, SFT e ativos fiduciários) = soma das linhas 1 e 2</t>
  </si>
  <si>
    <t>Posições em risco isentas em conformidade com o art.429º, n.os 7 e 14, do Regulamento (UE) n.º 575/2013 (patrimoniais e extrapatrimoniais)</t>
  </si>
  <si>
    <t>Posições em risco extrapatrimoniais pré-CCF</t>
  </si>
  <si>
    <t>GARANTIDAS POR BENS IMÓVEIS</t>
  </si>
  <si>
    <t>RENOVÁVEIS ELEGÍVEIS</t>
  </si>
  <si>
    <t>OUTRAS RETALHO - PME</t>
  </si>
  <si>
    <t>OUTRAS RETALHO - NÃO PME</t>
  </si>
  <si>
    <t>Montante total das posições em risco para efeitos de apuramento da reserva contracíclica</t>
  </si>
  <si>
    <t>Reconciliação entre o capital contabilístico e regulamentar</t>
  </si>
  <si>
    <t>Valor total não ponderado (média)</t>
  </si>
  <si>
    <t>Valor total ponderado (média)</t>
  </si>
  <si>
    <t>SALDO INICIAL</t>
  </si>
  <si>
    <t>SALDO FINAL</t>
  </si>
  <si>
    <r>
      <t>Requisitos mínimos de fundos próprios no âmbito do SREP (</t>
    </r>
    <r>
      <rPr>
        <b/>
        <i/>
        <sz val="11"/>
        <color rgb="FFD1005D"/>
        <rFont val="FocoMbcp"/>
        <family val="2"/>
      </rPr>
      <t>Supervisory review and evaluation process</t>
    </r>
    <r>
      <rPr>
        <b/>
        <sz val="11"/>
        <color rgb="FFD1005D"/>
        <rFont val="FocoMbcp"/>
        <family val="2"/>
      </rPr>
      <t>)</t>
    </r>
  </si>
  <si>
    <t>Rácio de alavancagem (Modelo de divulgação do rácio de alavancagem)</t>
  </si>
  <si>
    <t>Principais características das operações de titularização</t>
  </si>
  <si>
    <t>Operações de titularização - Método das Notações Internas (Tradicional)</t>
  </si>
  <si>
    <t>Operações de titularização - Método das Notações Internas (Sintética)</t>
  </si>
  <si>
    <t>Buffer de liquidez do BCE</t>
  </si>
  <si>
    <r>
      <t xml:space="preserve">Ativos líquidos integrados nas </t>
    </r>
    <r>
      <rPr>
        <b/>
        <i/>
        <sz val="11"/>
        <color rgb="FFD1005D"/>
        <rFont val="FocoMbcp"/>
        <family val="2"/>
      </rPr>
      <t>pools</t>
    </r>
    <r>
      <rPr>
        <b/>
        <sz val="11"/>
        <color rgb="FFD1005D"/>
        <rFont val="FocoMbcp"/>
        <family val="2"/>
      </rPr>
      <t xml:space="preserve"> de colateral elegível</t>
    </r>
  </si>
  <si>
    <t>Distribuição geográfica das posições em risco de crédito relevantes para o cálculo da reserva contracíclica de fundos próprios</t>
  </si>
  <si>
    <t>1. Empréstimos e adiantamentos</t>
  </si>
  <si>
    <t>2. Bancos centrais</t>
  </si>
  <si>
    <t>3. Administrações centrais</t>
  </si>
  <si>
    <t>4. Instituições de crédito</t>
  </si>
  <si>
    <t>5. Outras sociedades financeiras</t>
  </si>
  <si>
    <t>6. Sociedades não financeiras</t>
  </si>
  <si>
    <t>7. Agregados familiares</t>
  </si>
  <si>
    <t>9. Compromissos de empréstimos concedidos</t>
  </si>
  <si>
    <t>8. Títulos de dívida</t>
  </si>
  <si>
    <t xml:space="preserve">Montante escriturado bruto / Montante nominal das exposições objeto de medidas de reestruturação </t>
  </si>
  <si>
    <t>Reestruturadas produtivas</t>
  </si>
  <si>
    <t>Reestruturadas não produtivas</t>
  </si>
  <si>
    <t>Das quais em incumprimento</t>
  </si>
  <si>
    <t>Das quais em situação de imparidade</t>
  </si>
  <si>
    <t xml:space="preserve">Imparidades acumuladas, variações negativas acumuladas do justo valor resultantes do risco de crédito e provisões </t>
  </si>
  <si>
    <t xml:space="preserve">Sobre exposições reestruturadas produtivas </t>
  </si>
  <si>
    <t xml:space="preserve">Sobre exposições reestruturadas não produtivas </t>
  </si>
  <si>
    <t>Colaterais e garantias financeiras recebidas sobre exposições reestruturadas</t>
  </si>
  <si>
    <t>Das quais, colaterais e garantias financeiras recebidas sobre exposições não produtivas com medidas de reestruturação</t>
  </si>
  <si>
    <t>Qualidade de crédito das exposições reestruturadas</t>
  </si>
  <si>
    <r>
      <rPr>
        <sz val="11"/>
        <color rgb="FFD1005D"/>
        <rFont val="FocoMbcp"/>
        <family val="2"/>
      </rPr>
      <t>(EBA/GL/2018/10)</t>
    </r>
  </si>
  <si>
    <t>Modelo 1</t>
  </si>
  <si>
    <t>Modelo 2</t>
  </si>
  <si>
    <t xml:space="preserve">Qualidade da reestruturação </t>
  </si>
  <si>
    <t xml:space="preserve">Empréstimos e adiantamentos que foram reestruturados mais de duas vezes </t>
  </si>
  <si>
    <t xml:space="preserve">Empréstimos e adiantamentos reestruturados não produtivos que não cumpriram os critérios de saída do caráter não produtivo </t>
  </si>
  <si>
    <t xml:space="preserve">Montante escriturado bruto das exposições reestruturadas </t>
  </si>
  <si>
    <t>Modelo 3</t>
  </si>
  <si>
    <t>Qualidade de crédito das exposições produtivas e não produtivas por dias em atraso</t>
  </si>
  <si>
    <t>Exposições  produtivas</t>
  </si>
  <si>
    <t>Das quais em fase 1</t>
  </si>
  <si>
    <t>Das quais em fase 2</t>
  </si>
  <si>
    <t>Exposições  não produtivas</t>
  </si>
  <si>
    <t xml:space="preserve">Exposições produtivas - imparidades acumuladas e provisões </t>
  </si>
  <si>
    <t xml:space="preserve">Exposições não produtivas - imparidades acumuladas, variações negativas acumuladas do justo valor resultantes do risco de crédito e provisões </t>
  </si>
  <si>
    <t>Montante escriturado bruto / Montante nominal</t>
  </si>
  <si>
    <t>Abatimento ao ativo parcial acumulado</t>
  </si>
  <si>
    <t>Colaterais e garantias financeiras recebidas</t>
  </si>
  <si>
    <t xml:space="preserve">Sobre exposições produtivas </t>
  </si>
  <si>
    <t xml:space="preserve">Sobre exposições não produtivas </t>
  </si>
  <si>
    <t>o</t>
  </si>
  <si>
    <t>Exposições produtivas e não produtivas e respetivas provisões</t>
  </si>
  <si>
    <t>Modelo 4</t>
  </si>
  <si>
    <r>
      <t>Sem atraso ou em atraso </t>
    </r>
    <r>
      <rPr>
        <b/>
        <sz val="8"/>
        <color rgb="FF575756"/>
        <rFont val="Trebuchet MS"/>
        <family val="2"/>
      </rPr>
      <t>≤</t>
    </r>
    <r>
      <rPr>
        <b/>
        <sz val="8"/>
        <color rgb="FF575756"/>
        <rFont val="FocoMbcp"/>
        <family val="2"/>
      </rPr>
      <t xml:space="preserve">  30 dias </t>
    </r>
  </si>
  <si>
    <r>
      <t xml:space="preserve">Em atraso &gt; 30 dias </t>
    </r>
    <r>
      <rPr>
        <b/>
        <sz val="8"/>
        <color rgb="FF575756"/>
        <rFont val="Trebuchet MS"/>
        <family val="2"/>
      </rPr>
      <t>≤</t>
    </r>
    <r>
      <rPr>
        <b/>
        <sz val="8"/>
        <color rgb="FF575756"/>
        <rFont val="FocoMbcp"/>
        <family val="2"/>
      </rPr>
      <t xml:space="preserve"> 90 dias</t>
    </r>
  </si>
  <si>
    <r>
      <t xml:space="preserve">Probabilidade reduzida de pagamento que não está em atraso ou em atraso há </t>
    </r>
    <r>
      <rPr>
        <b/>
        <sz val="8"/>
        <color rgb="FF575756"/>
        <rFont val="Trebuchet MS"/>
        <family val="2"/>
      </rPr>
      <t>≤</t>
    </r>
    <r>
      <rPr>
        <b/>
        <sz val="8"/>
        <color rgb="FF575756"/>
        <rFont val="FocoMbcp"/>
        <family val="2"/>
      </rPr>
      <t xml:space="preserve"> 90 dias</t>
    </r>
  </si>
  <si>
    <t>Das quais, em incumprimento</t>
  </si>
  <si>
    <r>
      <t xml:space="preserve">Em atraso &gt; 90 dias </t>
    </r>
    <r>
      <rPr>
        <b/>
        <sz val="8"/>
        <color rgb="FF575756"/>
        <rFont val="Trebuchet MS"/>
        <family val="2"/>
      </rPr>
      <t>≤</t>
    </r>
    <r>
      <rPr>
        <b/>
        <sz val="8"/>
        <color rgb="FF575756"/>
        <rFont val="FocoMbcp"/>
        <family val="2"/>
      </rPr>
      <t xml:space="preserve"> 180 dias</t>
    </r>
  </si>
  <si>
    <r>
      <t xml:space="preserve">Em atraso &gt; 180 dias </t>
    </r>
    <r>
      <rPr>
        <b/>
        <sz val="8"/>
        <color rgb="FF575756"/>
        <rFont val="Trebuchet MS"/>
        <family val="2"/>
      </rPr>
      <t>≤</t>
    </r>
    <r>
      <rPr>
        <b/>
        <sz val="8"/>
        <color rgb="FF575756"/>
        <rFont val="FocoMbcp"/>
        <family val="2"/>
      </rPr>
      <t xml:space="preserve"> 1 ano</t>
    </r>
  </si>
  <si>
    <r>
      <t xml:space="preserve">Em atraso &gt; 1 ano </t>
    </r>
    <r>
      <rPr>
        <b/>
        <sz val="8"/>
        <color rgb="FF575756"/>
        <rFont val="Trebuchet MS"/>
        <family val="2"/>
      </rPr>
      <t>≤</t>
    </r>
    <r>
      <rPr>
        <b/>
        <sz val="8"/>
        <color rgb="FF575756"/>
        <rFont val="FocoMbcp"/>
        <family val="2"/>
      </rPr>
      <t xml:space="preserve"> 2 anos</t>
    </r>
  </si>
  <si>
    <r>
      <t xml:space="preserve">Em atraso &gt; 2 ano </t>
    </r>
    <r>
      <rPr>
        <b/>
        <sz val="8"/>
        <color rgb="FF575756"/>
        <rFont val="Trebuchet MS"/>
        <family val="2"/>
      </rPr>
      <t>≤</t>
    </r>
    <r>
      <rPr>
        <b/>
        <sz val="8"/>
        <color rgb="FF575756"/>
        <rFont val="FocoMbcp"/>
        <family val="2"/>
      </rPr>
      <t xml:space="preserve"> 5 anos</t>
    </r>
  </si>
  <si>
    <r>
      <t xml:space="preserve">Em atraso &gt; 5 ano </t>
    </r>
    <r>
      <rPr>
        <b/>
        <sz val="8"/>
        <color rgb="FF575756"/>
        <rFont val="Trebuchet MS"/>
        <family val="2"/>
      </rPr>
      <t>≤</t>
    </r>
    <r>
      <rPr>
        <b/>
        <sz val="8"/>
        <color rgb="FF575756"/>
        <rFont val="FocoMbcp"/>
        <family val="2"/>
      </rPr>
      <t xml:space="preserve"> 7 anos</t>
    </r>
  </si>
  <si>
    <t>Em atraso &gt; 7 anos</t>
  </si>
  <si>
    <t>Qualidade das exposições não produtivas por geografias</t>
  </si>
  <si>
    <t>Modelo 5</t>
  </si>
  <si>
    <t>1.</t>
  </si>
  <si>
    <t>2.</t>
  </si>
  <si>
    <t>3.</t>
  </si>
  <si>
    <t>4.</t>
  </si>
  <si>
    <t>5.</t>
  </si>
  <si>
    <t>Exposições patrimoniais</t>
  </si>
  <si>
    <t>Exposições extrapatrimoniais</t>
  </si>
  <si>
    <t>Das quais, não produtivas</t>
  </si>
  <si>
    <t>Das quais, sujeitas a imparidade</t>
  </si>
  <si>
    <t>Imparidades acumuladas</t>
  </si>
  <si>
    <t xml:space="preserve">Posições relativas aos compromissos extra-patrimoniais e às garantias financeiras concedidas </t>
  </si>
  <si>
    <t xml:space="preserve">Variações negativas acumuladas do justo valor resultantes do risco de crédito em exposições não produtivas </t>
  </si>
  <si>
    <t>Do qual, não produtivo</t>
  </si>
  <si>
    <t xml:space="preserve">Do qual, empréstimos e adiantamentos sujeitos a imparidade </t>
  </si>
  <si>
    <t>Variações negativas acumuladas do justo valor resultantes do risco de crédito em exposições não produtivas</t>
  </si>
  <si>
    <t>6.</t>
  </si>
  <si>
    <t>7.</t>
  </si>
  <si>
    <t>8.</t>
  </si>
  <si>
    <t>9.</t>
  </si>
  <si>
    <t>10.</t>
  </si>
  <si>
    <t>11.</t>
  </si>
  <si>
    <t>12.</t>
  </si>
  <si>
    <t>13.</t>
  </si>
  <si>
    <t>14.</t>
  </si>
  <si>
    <t>15.</t>
  </si>
  <si>
    <t>16.</t>
  </si>
  <si>
    <t>17.</t>
  </si>
  <si>
    <t>18.</t>
  </si>
  <si>
    <t>19.</t>
  </si>
  <si>
    <t>20.</t>
  </si>
  <si>
    <t>Agricultura, silvicultura e pescas</t>
  </si>
  <si>
    <t>Indústrias extrativas</t>
  </si>
  <si>
    <t>Indústrias transformadoras</t>
  </si>
  <si>
    <t>Produção e distribuição de eletricidade, gás, vapor e ar condicionado</t>
  </si>
  <si>
    <t>Abastecimento de água</t>
  </si>
  <si>
    <t>Comércio por grosso e a retalho</t>
  </si>
  <si>
    <t xml:space="preserve">Atividades de alojamento e restauração </t>
  </si>
  <si>
    <t>Informação e comunicação</t>
  </si>
  <si>
    <t>Atividades financeiras e de seguro</t>
  </si>
  <si>
    <t>Atividades imobiliárias</t>
  </si>
  <si>
    <t xml:space="preserve">Atividades de consultoria, científicas e técnicas </t>
  </si>
  <si>
    <t>Atividades administrativas e de serviços de apoi</t>
  </si>
  <si>
    <t xml:space="preserve">Administração pública e defesa, segurança social obrigatória </t>
  </si>
  <si>
    <t>Educação</t>
  </si>
  <si>
    <t xml:space="preserve">Serviços de saúde e atividades de ação social </t>
  </si>
  <si>
    <t xml:space="preserve">Atividades artísticas, de espetáculos e recreativas </t>
  </si>
  <si>
    <t xml:space="preserve">Outros serviços </t>
  </si>
  <si>
    <t>Modelo 6</t>
  </si>
  <si>
    <t>Qualidade de crédito dos empréstimos e adiantamentos por setor de atividade</t>
  </si>
  <si>
    <t>Produtivos</t>
  </si>
  <si>
    <r>
      <t xml:space="preserve">Dos quais, em atraso &gt; 30 dias </t>
    </r>
    <r>
      <rPr>
        <b/>
        <sz val="8"/>
        <color rgb="FF575756"/>
        <rFont val="Trebuchet MS"/>
        <family val="2"/>
      </rPr>
      <t>≤</t>
    </r>
    <r>
      <rPr>
        <b/>
        <sz val="8"/>
        <color rgb="FF575756"/>
        <rFont val="FocoMbcp"/>
        <family val="2"/>
      </rPr>
      <t xml:space="preserve"> 90 dias</t>
    </r>
  </si>
  <si>
    <t>Não produtivos</t>
  </si>
  <si>
    <r>
      <t xml:space="preserve">Dos quais, em atraso </t>
    </r>
    <r>
      <rPr>
        <b/>
        <sz val="8"/>
        <color rgb="FF575756"/>
        <rFont val="Trebuchet MS"/>
        <family val="2"/>
      </rPr>
      <t xml:space="preserve">≥ </t>
    </r>
    <r>
      <rPr>
        <b/>
        <sz val="8"/>
        <color rgb="FF575756"/>
        <rFont val="FocoMbcp"/>
        <family val="2"/>
      </rPr>
      <t>90 dias</t>
    </r>
  </si>
  <si>
    <t>Montante escriturado bruto</t>
  </si>
  <si>
    <t>Do qual, garantido</t>
  </si>
  <si>
    <t>Do qual, garantido com bens imóveis</t>
  </si>
  <si>
    <t xml:space="preserve">Do qual, instrumentos com um LTV superior a 60 % e inferior ou igual a 80 % </t>
  </si>
  <si>
    <t xml:space="preserve">Do qual, instrumentos com um LTV superior a 80 % e inferior ou igual a 100 % </t>
  </si>
  <si>
    <t xml:space="preserve">Do qual, instrumentos com um LTV superior a 100 % </t>
  </si>
  <si>
    <t>Imparidades acumuladas para ativos garantidos</t>
  </si>
  <si>
    <t>Garantias</t>
  </si>
  <si>
    <t>Das quais, o valor corresponde no máximo ao valor da exposição</t>
  </si>
  <si>
    <t xml:space="preserve">Das quais, bens imóveis </t>
  </si>
  <si>
    <t xml:space="preserve">Das quais, o valor é superior ao máximo </t>
  </si>
  <si>
    <t xml:space="preserve">Garantias financeiras recebidas </t>
  </si>
  <si>
    <t>Modelo 7</t>
  </si>
  <si>
    <t xml:space="preserve">Avaliação das garantias - empréstimos e adiantamentos </t>
  </si>
  <si>
    <t>(EBA/GL/2016/11)</t>
  </si>
  <si>
    <t>Modelo 38 - EU MR4</t>
  </si>
  <si>
    <t>Montante inicial de empréstimos e adiantamentos não produtivos</t>
  </si>
  <si>
    <t>Entradas para carteiras não produtivas</t>
  </si>
  <si>
    <t>Saídas de carteiras não produtivas</t>
  </si>
  <si>
    <t>Saída para carteira produtiva</t>
  </si>
  <si>
    <t>Saída resultante da liquidação de garantias</t>
  </si>
  <si>
    <t>Saída resultante de reembolso de empréstimo, parcial ou total</t>
  </si>
  <si>
    <t>Saída resultante da aquisição de posse de garantias</t>
  </si>
  <si>
    <t>Saída resultante da transferência de risco</t>
  </si>
  <si>
    <t>Saída resultante da venda de instrumentos</t>
  </si>
  <si>
    <t>Saída resultante de abatimentos</t>
  </si>
  <si>
    <t>Saída resultante de outras situações</t>
  </si>
  <si>
    <t>Saída resultante de reclassificação como detido para venda</t>
  </si>
  <si>
    <t>Montante final de empréstimos e adiantamentos não produtivo</t>
  </si>
  <si>
    <t xml:space="preserve">Alterações no montante de empréstimos e adiantamentos não produtivos </t>
  </si>
  <si>
    <t>Modelo 8</t>
  </si>
  <si>
    <t>Recuperações acumuladas líquidas relacionadas</t>
  </si>
  <si>
    <t>Garantias obtidas por aquisição de posse</t>
  </si>
  <si>
    <t>Valor no reconhecimento inicial</t>
  </si>
  <si>
    <t>Variações negativas acumuladas</t>
  </si>
  <si>
    <t>Ativos fixos tangíveis</t>
  </si>
  <si>
    <t>Outros, exceto ativos fixos tangíveis</t>
  </si>
  <si>
    <t xml:space="preserve">Bens imóveis de habitação </t>
  </si>
  <si>
    <t>Bens imóveis comerciais</t>
  </si>
  <si>
    <t>Bens móveis (automóvel, embarcação, etc.)</t>
  </si>
  <si>
    <t>Instrumentos de capital próprio e de dívida</t>
  </si>
  <si>
    <t>Modelo 9</t>
  </si>
  <si>
    <t xml:space="preserve">Garantias obtidas por tomada de posse e processos de execução </t>
  </si>
  <si>
    <t>Modelo 10</t>
  </si>
  <si>
    <t xml:space="preserve">Garantias obtidas por aquisição de posse e processos de execução – repartição por antiguidade </t>
  </si>
  <si>
    <t xml:space="preserve">Garantias obtidas por aquisição de posse classificadas como ativos fixos tangíveis </t>
  </si>
  <si>
    <t>Garantias obtidas por aquisição de posse, exceto as classificadas como ativos fixos tangíveis</t>
  </si>
  <si>
    <t xml:space="preserve">Montante escriturado bruto </t>
  </si>
  <si>
    <t xml:space="preserve">Variações negativas acumuladas </t>
  </si>
  <si>
    <r>
      <t xml:space="preserve">Executado </t>
    </r>
    <r>
      <rPr>
        <b/>
        <sz val="8"/>
        <color rgb="FF575756"/>
        <rFont val="Trebuchet MS"/>
        <family val="2"/>
      </rPr>
      <t>≤</t>
    </r>
    <r>
      <rPr>
        <b/>
        <sz val="8"/>
        <color rgb="FF575756"/>
        <rFont val="FocoMbcp"/>
        <family val="2"/>
      </rPr>
      <t xml:space="preserve"> 2 anos</t>
    </r>
  </si>
  <si>
    <r>
      <t xml:space="preserve">Executado &gt; 2 anos </t>
    </r>
    <r>
      <rPr>
        <b/>
        <sz val="8"/>
        <color rgb="FF575756"/>
        <rFont val="Trebuchet MS"/>
        <family val="2"/>
      </rPr>
      <t>≤</t>
    </r>
    <r>
      <rPr>
        <b/>
        <sz val="8"/>
        <color rgb="FF575756"/>
        <rFont val="FocoMbcp"/>
        <family val="2"/>
      </rPr>
      <t xml:space="preserve"> 5 anos</t>
    </r>
  </si>
  <si>
    <t>Executado &gt;5 anos</t>
  </si>
  <si>
    <t xml:space="preserve">Do qual, ativos não correntes detidos para venda </t>
  </si>
  <si>
    <t xml:space="preserve">Total das garantias obtidas por aquisição de posse </t>
  </si>
  <si>
    <t xml:space="preserve">Redução do saldo da dívida </t>
  </si>
  <si>
    <t>dez 2019</t>
  </si>
  <si>
    <t>31 dez 2019</t>
  </si>
  <si>
    <t>Integral</t>
  </si>
  <si>
    <t>Banca</t>
  </si>
  <si>
    <t>Banco ActivoBank, S.A.</t>
  </si>
  <si>
    <t>Bank Millennium, S.A.</t>
  </si>
  <si>
    <t>Banque Privée BCP (Suisse) S.A.</t>
  </si>
  <si>
    <t>BCP África, S.G.P.S., Lda.</t>
  </si>
  <si>
    <t>Gestão de participações sociais</t>
  </si>
  <si>
    <t>BCP Capital - Sociedade de Capital de Risco, S.A.</t>
  </si>
  <si>
    <t>Capital de risco</t>
  </si>
  <si>
    <t>BCP International B.V.</t>
  </si>
  <si>
    <t>Holanda</t>
  </si>
  <si>
    <t>BCP Investment, BV</t>
  </si>
  <si>
    <t>BCP Finance Bank, Ltd.</t>
  </si>
  <si>
    <t>Ilhas Caimão</t>
  </si>
  <si>
    <t>BCP Finance Company</t>
  </si>
  <si>
    <t>Financeira</t>
  </si>
  <si>
    <t>BG Leasing S.A</t>
  </si>
  <si>
    <t>Locação financeira</t>
  </si>
  <si>
    <t xml:space="preserve">BIM - Banco Internacional de Moçambique, S.A. </t>
  </si>
  <si>
    <t>Millennium bcp Bank &amp; Trust</t>
  </si>
  <si>
    <t>Millennium BCP - Escritório de Representações e Serviços, Ltda.</t>
  </si>
  <si>
    <t>Serviços financeiros</t>
  </si>
  <si>
    <t>Millennium bcp Participações, S.G.P.S., Sociedade Unipessoal, Lda.</t>
  </si>
  <si>
    <t xml:space="preserve">Interfundos - Gestão de Fundos de Investimento Imobiliários, S.A. </t>
  </si>
  <si>
    <t>Gestão de fundos de investimento imobiliários</t>
  </si>
  <si>
    <t>Não é objeto de consolidação ou dedução (1)</t>
  </si>
  <si>
    <t>Gestão de imóveis</t>
  </si>
  <si>
    <t>Monumental Residence - Sociedade Especial de Investimento Imobiliário de Capital Fixo, SICAFI, S.A.</t>
  </si>
  <si>
    <t>Millennium bcp - Prestação de Serviços, A.C.E.</t>
  </si>
  <si>
    <t>Millennium bcp Teleserviços - Serviços de Comércio Electrónico, S.A.</t>
  </si>
  <si>
    <t>Comércio eletrónico</t>
  </si>
  <si>
    <t>Millennium Dom Maklerski S.A.</t>
  </si>
  <si>
    <t>Corretora</t>
  </si>
  <si>
    <t>Millennium Goodie Sp. z o.o.</t>
  </si>
  <si>
    <t>Consultoria e serviços</t>
  </si>
  <si>
    <t>Millennium Leasing Sp. z o.o.</t>
  </si>
  <si>
    <t>Locação Financeira</t>
  </si>
  <si>
    <t>Millennium Service Sp. z o.o</t>
  </si>
  <si>
    <t>Millennium Telecomunication Sp. z o.o.</t>
  </si>
  <si>
    <t>Millennium TFI - Towarzystwo Funduszy Inwestycyjnych, S.A.</t>
  </si>
  <si>
    <t>Gestão de fundos de investimento mobiliário</t>
  </si>
  <si>
    <t>Piast Expert Sp. z o.o.</t>
  </si>
  <si>
    <t>Serviços de marketing</t>
  </si>
  <si>
    <t>Millennium bcp Imobiliária, S.A</t>
  </si>
  <si>
    <t>MULTI24, Sociedade Especial de Investimento Imobiliário de Capital Fixo, SICAFI, S.A.</t>
  </si>
  <si>
    <t>Setelote - Aldeamentos Turísticos S.A.</t>
  </si>
  <si>
    <t>Não é objeto de consolidação ou dedução (4)</t>
  </si>
  <si>
    <t>Promoção imobiliária</t>
  </si>
  <si>
    <t>Não é objeto de consolidação ou dedução (5)</t>
  </si>
  <si>
    <t>Bichorro - Empreendimentos Turísticos e Imobiliários S.A.</t>
  </si>
  <si>
    <t>Finalgarve - Sociedade de Promoção Imobiliária Turística, S.A.</t>
  </si>
  <si>
    <t>Fiparso - Sociedade Imobiliária Lda.</t>
  </si>
  <si>
    <t>Cold River's Homestead, S.A.</t>
  </si>
  <si>
    <t>Fundo de Investimento Imobiliário Imosotto Acumulação</t>
  </si>
  <si>
    <t>Fundo de investimento imobiliário</t>
  </si>
  <si>
    <t>Fundo de Investimento Imobiliário Gestão Imobiliária</t>
  </si>
  <si>
    <t>Fundo de Investimento Imobiliário Imorenda</t>
  </si>
  <si>
    <t>Fundo Especial de Investimento Imobiliário Oceânico II</t>
  </si>
  <si>
    <t>Fundo Especial de Investimento Imobiliário Fechado Stone Capital</t>
  </si>
  <si>
    <t>Fundo Especial de Investimento Imobiliário Fechado Sand Capital</t>
  </si>
  <si>
    <t>Fundo de Investimento Imobiliário Fechado Gestimo</t>
  </si>
  <si>
    <t>Fundo Especial de Investimento Imobiliário Fechado Intercapital</t>
  </si>
  <si>
    <t>Millennium Fundo de Capitalização - Fundo de Capital de Risco</t>
  </si>
  <si>
    <t>Fundo de capital de risco</t>
  </si>
  <si>
    <t>Funsita - Fundo Especial de Investimento Imobiliário Fechado</t>
  </si>
  <si>
    <t>Multiusos Oriente - Fundo Especial de Investimento Imobiliário Fechado</t>
  </si>
  <si>
    <t>Grand Urban Investment Fund - Fundo Especial de Investimento Imobiliário Fechado</t>
  </si>
  <si>
    <t>Fundial- Fundo Especial de Investimento Imobiliário Fechado</t>
  </si>
  <si>
    <t>DP Invest - Fundo Especial de Investimento Imobiliário Fechado</t>
  </si>
  <si>
    <t>Fundipar - Fundo Especial de Investimento Imobiliário Fechado</t>
  </si>
  <si>
    <t>Domus Capital - Fundo Especial de Investimento Imobiliário Fechado</t>
  </si>
  <si>
    <t>Predicapital - Fundo Especial de Investimento Imobiliário Fechado</t>
  </si>
  <si>
    <t>Banco Millennium Atlântico, S.A.</t>
  </si>
  <si>
    <t>Equivalência patrimonial</t>
  </si>
  <si>
    <t>Dedução (3)</t>
  </si>
  <si>
    <t>Banque BCP, S.A.S.</t>
  </si>
  <si>
    <t>Beiranave Estaleiros Navais Beira SARL</t>
  </si>
  <si>
    <t>Não é objeto de consolidação ou dedução (2)</t>
  </si>
  <si>
    <t>Estaleiros navais</t>
  </si>
  <si>
    <t>Constellation, S.A.</t>
  </si>
  <si>
    <t>Gestão imobiliária</t>
  </si>
  <si>
    <t>Exporsado - Comércio e Indústria de Produtos do Mar, Lda.</t>
  </si>
  <si>
    <t>Comércio e Indústria de Produtos do Mar</t>
  </si>
  <si>
    <t>Lubuskie Fabryki Mebli S.A</t>
  </si>
  <si>
    <t>Indústria de móveis</t>
  </si>
  <si>
    <t>PNCB - Plataforma de Negociação Integrada de Créditos Bancários, A.C.E</t>
  </si>
  <si>
    <t>Projepolska, S.A.</t>
  </si>
  <si>
    <t>SIBS, S.G.P.S., S.A.</t>
  </si>
  <si>
    <t>Serviços bancários</t>
  </si>
  <si>
    <t>UNICRE - Instituição Financeira de Crédito, S.A.</t>
  </si>
  <si>
    <t>Cartões de crédito</t>
  </si>
  <si>
    <t>Webspectator Corporation</t>
  </si>
  <si>
    <t>Serviços de publicidade digital</t>
  </si>
  <si>
    <t>EUA</t>
  </si>
  <si>
    <t xml:space="preserve">Millenniumbcp Ageas Grupo Segurador, S.G.P.S., S.A. </t>
  </si>
  <si>
    <t xml:space="preserve">SIM - Seguradora Internacional de Moçambique, S.A.R.L. </t>
  </si>
  <si>
    <t>Seguros</t>
  </si>
  <si>
    <t>Entidades de finalidade especial (SPE)</t>
  </si>
  <si>
    <t>Magellan Mortgages No.3 Limited</t>
  </si>
  <si>
    <t>Modelo 17 - EU CR2-B</t>
  </si>
  <si>
    <t>N.A. </t>
  </si>
  <si>
    <t>N.A </t>
  </si>
  <si>
    <t>N.A.</t>
  </si>
  <si>
    <t>Sim*</t>
  </si>
  <si>
    <t>Science4you S.A.</t>
  </si>
  <si>
    <t>Produção e comércio de  brinquedos científicos</t>
  </si>
  <si>
    <t>(Milhões de euros)</t>
  </si>
  <si>
    <t>Justo valor dos ativos onerados</t>
  </si>
  <si>
    <t>Justo valor dos ativos não onerados</t>
  </si>
  <si>
    <t>Ativos da instituição que relata</t>
  </si>
  <si>
    <t>dos quais: obrigações cobertas</t>
  </si>
  <si>
    <t>dos quais: títulos respaldados por ativos</t>
  </si>
  <si>
    <t>dos quais: emitidos por administrações centrais</t>
  </si>
  <si>
    <t>dos quais: emitidos por empresas financeiras</t>
  </si>
  <si>
    <t>dos quais: emitidos por empresas não financeiras</t>
  </si>
  <si>
    <t>dos quais: Empréstimos à vista</t>
  </si>
  <si>
    <t>dos quais: Empréstimos e adiantamentos com exceção de empréstimos à vista</t>
  </si>
  <si>
    <t>dos quais: Outros</t>
  </si>
  <si>
    <t>Justo valor das cauções recebidas ou títulos de dívida próprios emitidos onerados</t>
  </si>
  <si>
    <t>Não onerados
Justo valor das cauções recebidas ou títulos de dívida próprios emitidos disponíveis para oneração</t>
  </si>
  <si>
    <t>Cauções recebidas pela instituição que relata</t>
  </si>
  <si>
    <t>Empréstimos à vista</t>
  </si>
  <si>
    <t>Empréstimos e adiantamentos com exceção de empréstimos à vista</t>
  </si>
  <si>
    <t>Outras cauções recebidas</t>
  </si>
  <si>
    <t>Títulos de dívida própria emitidos, com exceção das obrigações cobertas próprias e títulos respaldados por ativos</t>
  </si>
  <si>
    <t>Obrigações cobertas próprias e títulos respaldados por ativos próprios emitidos e ainda não dados em garantia</t>
  </si>
  <si>
    <t>TOTAL DOS ATIVOS, CAUÇÕES RECEBIDAS E TÍTULOS DE DÍVIDA PRÓPRIOS EMITIDOS</t>
  </si>
  <si>
    <t>Passivos de contrapartida, passivos contingentes ou títulos emprestados</t>
  </si>
  <si>
    <t>Ativos, cauções recebidas e títulos de dívida próprios emitidos com exceção de obrigações cobertas e dos títulos respaldados por ativos onerados</t>
  </si>
  <si>
    <r>
      <rPr>
        <b/>
        <sz val="4"/>
        <color rgb="FF575756"/>
        <rFont val="FocoMbcp"/>
        <family val="2"/>
      </rPr>
      <t xml:space="preserve">
</t>
    </r>
    <r>
      <rPr>
        <b/>
        <sz val="8"/>
        <color rgb="FF575756"/>
        <rFont val="FocoMbcp"/>
        <family val="2"/>
      </rPr>
      <t xml:space="preserve">dos quais EHQLA e HQLA nocionalmente elegíveis </t>
    </r>
    <r>
      <rPr>
        <vertAlign val="superscript"/>
        <sz val="10"/>
        <color rgb="FF575756"/>
        <rFont val="FocoMbcp"/>
        <family val="2"/>
      </rPr>
      <t>(2)</t>
    </r>
  </si>
  <si>
    <r>
      <rPr>
        <b/>
        <sz val="4"/>
        <color rgb="FF575756"/>
        <rFont val="FocoMbcp"/>
        <family val="2"/>
      </rPr>
      <t xml:space="preserve">
</t>
    </r>
    <r>
      <rPr>
        <b/>
        <sz val="8"/>
        <color rgb="FF575756"/>
        <rFont val="FocoMbcp"/>
        <family val="2"/>
      </rPr>
      <t>dos quais EHQLA e HQLA</t>
    </r>
    <r>
      <rPr>
        <sz val="10"/>
        <color rgb="FF575756"/>
        <rFont val="FocoMbcp"/>
        <family val="2"/>
      </rPr>
      <t xml:space="preserve"> </t>
    </r>
    <r>
      <rPr>
        <vertAlign val="superscript"/>
        <sz val="10"/>
        <color rgb="FF575756"/>
        <rFont val="FocoMbcp"/>
        <family val="2"/>
      </rPr>
      <t>(2)</t>
    </r>
  </si>
  <si>
    <r>
      <rPr>
        <b/>
        <sz val="4"/>
        <color rgb="FF575756"/>
        <rFont val="FocoMbcp"/>
        <family val="2"/>
      </rPr>
      <t xml:space="preserve">
</t>
    </r>
    <r>
      <rPr>
        <b/>
        <sz val="8"/>
        <color rgb="FF575756"/>
        <rFont val="FocoMbcp"/>
        <family val="2"/>
      </rPr>
      <t xml:space="preserve">dos quais EHQLA e HQLA </t>
    </r>
    <r>
      <rPr>
        <vertAlign val="superscript"/>
        <sz val="10"/>
        <color rgb="FF575756"/>
        <rFont val="FocoMbcp"/>
        <family val="2"/>
      </rPr>
      <t>(2)</t>
    </r>
  </si>
  <si>
    <r>
      <t xml:space="preserve">dos quais EHQLA e HQLA nocionalmente elegíveis </t>
    </r>
    <r>
      <rPr>
        <vertAlign val="superscript"/>
        <sz val="10"/>
        <color rgb="FF575756"/>
        <rFont val="FocoMbcp"/>
        <family val="2"/>
      </rPr>
      <t>(2)</t>
    </r>
  </si>
  <si>
    <t>27a</t>
  </si>
  <si>
    <t>-10%, -25%</t>
  </si>
  <si>
    <t>Transportes e armazenagem</t>
  </si>
  <si>
    <r>
      <t xml:space="preserve">SALDO INICIAL </t>
    </r>
    <r>
      <rPr>
        <sz val="8"/>
        <color rgb="FF575756"/>
        <rFont val="FocoMbcp"/>
        <family val="2"/>
      </rPr>
      <t>(*)</t>
    </r>
  </si>
  <si>
    <r>
      <t xml:space="preserve">SALDO FINAL </t>
    </r>
    <r>
      <rPr>
        <sz val="8"/>
        <color rgb="FF575756"/>
        <rFont val="FocoMbcp"/>
        <family val="2"/>
      </rPr>
      <t>(**)</t>
    </r>
  </si>
  <si>
    <t>Moçambique e outros</t>
  </si>
  <si>
    <t>Modelo 1 - EU LI1 (I)</t>
  </si>
  <si>
    <t>Diferenças entre os âmbitos da consolidação contabilística e regulamentar</t>
  </si>
  <si>
    <t>Requisitos mínimos de capital no âmbito do SREP</t>
  </si>
  <si>
    <t>Modelo 1 - EU LI1 (II)</t>
  </si>
  <si>
    <t>Mapeamento das categorias das demonstrações financeiras com as categorias de risco regulamentar</t>
  </si>
  <si>
    <t>Principais fontes de diferenças entre os montantes das posições em risco regulamentares e os valores contabilísticos das demonstrações financeiras</t>
  </si>
  <si>
    <t>Modelo 5 - EU CR10 (I)</t>
  </si>
  <si>
    <t>IRB - Empréstimos especializados</t>
  </si>
  <si>
    <t>Modelo 5 - EU CR10 (II)</t>
  </si>
  <si>
    <t>IRB - Ações</t>
  </si>
  <si>
    <t>Modelo 6 - EU INS1</t>
  </si>
  <si>
    <t>Não aplicável</t>
  </si>
  <si>
    <t>Principais caraterísticas das operações de titularização</t>
  </si>
  <si>
    <t>Operações de titularização: Método das Notaçoes Internas (Tradicional)</t>
  </si>
  <si>
    <t>Operações de titularização: Método das Notaçoes Internas (Sintética)</t>
  </si>
  <si>
    <t>Ativos líquidos integrados nas pools de colateral elegível</t>
  </si>
  <si>
    <t>Buffer de lIquidez do BCE</t>
  </si>
  <si>
    <t>Modelo 14 - EU CR1-D</t>
  </si>
  <si>
    <t>Modelo 15 - EU CR1-E</t>
  </si>
  <si>
    <t>Distribuição geográfica das posições em risco de crédito relevante para o cálculo da reserva contracíclica de fundos próprios</t>
  </si>
  <si>
    <t>Modelo 21 - EU CR6 (I)</t>
  </si>
  <si>
    <t>Método IRB - Posições em risco de cédito por classes de risco e intervalo de PD - EMPRESAS</t>
  </si>
  <si>
    <t>Modelo 21 - EU CR6 (II)</t>
  </si>
  <si>
    <t>Método IRB - Posições em risco de cédito por classes de risco e intervalo de PD - RETALHO</t>
  </si>
  <si>
    <t>Modelo 22 - EU CR7</t>
  </si>
  <si>
    <t>Método IRB - Verificações a posteriori de PD por classe de risco</t>
  </si>
  <si>
    <t>Método IRB - exposições a CCR por carteira e escala de PD - EMPRESAS</t>
  </si>
  <si>
    <t>Método IRB - exposições a CCR por carteira e escala de PD - RETALHO</t>
  </si>
  <si>
    <t>Modelo 30 - EU CCR7</t>
  </si>
  <si>
    <t>Modelo 38 - EU MR4 (I)</t>
  </si>
  <si>
    <t>Modelo 38 - EU MR4 (II)</t>
  </si>
  <si>
    <t>Informação quantitativa</t>
  </si>
  <si>
    <t>Modelos das Guidelines EBA/GL/2016/11</t>
  </si>
  <si>
    <t>Modelos das Guidelines EBA/GL/2018/10</t>
  </si>
  <si>
    <t>Prejudicado (cf. EBA/GL/2018/10)</t>
  </si>
  <si>
    <t>Outras divulgações regulamentares periódicas</t>
  </si>
  <si>
    <t>Backtest sobre a carteira de negociação de Portugal - Resultados hipotéticos</t>
  </si>
  <si>
    <t>Backtest sobre a carteira de negociação de Portugal - Resultados reais</t>
  </si>
  <si>
    <r>
      <rPr>
        <sz val="11"/>
        <color rgb="FFD1005D"/>
        <rFont val="FocoMbcp"/>
        <family val="2"/>
      </rPr>
      <t>(EBA/GL/2020/07)</t>
    </r>
  </si>
  <si>
    <t xml:space="preserve"> Informações sobre os empréstimos e adiantamentos objeto de moratórias legislativas e não legislativas</t>
  </si>
  <si>
    <t>jun 2020</t>
  </si>
  <si>
    <t xml:space="preserve">Imparidade acumulada, variações negativas acumuladas do justo valor resultantes do risco de crédito </t>
  </si>
  <si>
    <t xml:space="preserve">Produtivos </t>
  </si>
  <si>
    <t xml:space="preserve">Não produtivos </t>
  </si>
  <si>
    <t>Entradas para exposições não produtivas</t>
  </si>
  <si>
    <t>Dos quais:
exposições objeto de medidas de reestruturação</t>
  </si>
  <si>
    <t>Dos quais:
instrumentos com aumento significativo do risco de crédito desde o reconhecimento inicial mas sem imparidade de crédito (Fase 2)</t>
  </si>
  <si>
    <t xml:space="preserve">Dos quais:
Probabilidade reduzida de pagamento que não estão vencidos ou estão vencidos há &lt;= 90 dias </t>
  </si>
  <si>
    <t>1. Empréstimos e adiantamentos objeto de uma moratória</t>
  </si>
  <si>
    <t>2. dos quais: famílias</t>
  </si>
  <si>
    <t>3. dos quais: caucionados por imóveis de  habitação</t>
  </si>
  <si>
    <t>4. dos quais: sociedades não financeiras</t>
  </si>
  <si>
    <t>5. dos quais: pequenas e médias empresas</t>
  </si>
  <si>
    <t>6. dos quais: caucionados por imóveis comerciais</t>
  </si>
  <si>
    <t>O Governo Português, através do Decreto-Lei n.º 10-J/2020, de 26 de março, instituiu uma moratória dos créditos perante instituições financeiras tendo como objetivo apoiar as famílias e as empresas num contexto adverso de quebra acentuada de rendimentos provocada pela pandemia COVID-19. Esta moratória pública estabelece medidas excecionais de proteção dos créditos das entidades beneficiárias no âmbito da pandemia COVID-19, permitindo diferir o cumprimento das responsabilidades, quando representem créditos assumidos pelas entidades beneficiárias perante o Banco, que não se encontrem vencidos na data de receção da declaração de adesão à moratória pública. 
Com a evolução da crise económica gerada pela pandemia COVID-19, em junho de 2020, o Governo Português alargou o âmbito e o prazo da moratória pública. Assim, o Decreto-Lei n.º 26/2020 introduziu alterações à moratória pública, no que respeita ao prazo de vigência, à data-limite para adesão e ao âmbito dos beneficiários e das operações abrangidas. Com estas alterações, os clientes bancários passaram a beneficiar de uma extensão do prazo de vigência da moratória pública. O prazo da moratória inicialmente fixado em seis meses, até 30 de setembro de 2020, foi prorrogado até 31 de março de 2021. Este novo prazo é aplicável não só às novas moratórias como àquelas que foram subscritas em períodos anteriores ao prolongamento. No âmbito destas alterações foi também fixada uma data-limite para a adesão à moratória pública, podendo ser solicitada até 30 de setembro de 2020.
Com base neste enquadramento, o Banco passou a disponibilizar moratórias de crédito destinadas à proteção, designadamente, de empresas, empresários em nome individual e outros profissionais, instituições particulares de solidariedade social, associações sem fins lucrativos e às demais entidades da economia social, que reúnam os requisitos previstos na lei. A aplicação moratória foi transversal a todos os setores, excetuando o setor financeiro.
No caso dos particulares, estão abrangidos os empréstimos com garantia hipotecária (com multifinalidades, nomeadamente crédito à habitação, incluindo crédito concedido para a aquisição de habitação própria secundária ou com a finalidade de arrendamento), bem como a locação financeira de imóveis e os contratos de crédito aos consumidores com a finalidade de educação, incluindo para formação académica e profissional.
Na sequência da orientação emitida pela Autoridade Bancária Europeia sobre moratórias públicas e privadas aplicadas a operações de crédito no contexto da pandemia COVID-19, a Associação Portuguesa de Bancos disponibilizou o acesso a duas moratórias privadas destinadas a pessoas singulares, residentes ou não residentes em Portugal, sendo uma delas relativa a crédito hipotecário e outra a crédito não hipotecário (v.g., pessoal ou automóvel). No caso do crédito não hipotecário as moratórias contratadas até 30 de junho de 2020 são concedidas por um prazo de 12 meses, contados desde a data da sua contratação. As moratórias que venham a ser contratadas após 30 de junho de 2020 terminarão em 30 de junho de 2021. No caso do crédito hipotecário as moratórias têm duração até 31 de março de 2021.
As referidas moratórias envolvem os pagamentos associados ao crédito incluindo prestações de capital, capital, rendas, juros, comissões e outros encargos.
O Banco não atribui uma perda económica direta associada à concessão das moratórias.</t>
  </si>
  <si>
    <t>Repartição dos empréstimos e adiantamentos objeto de moratórias legislativas e não legislativas por prazo residual das moratórias</t>
  </si>
  <si>
    <t>Dos quais: 
moratórias legislativas</t>
  </si>
  <si>
    <r>
      <t xml:space="preserve">Dos quais: </t>
    </r>
    <r>
      <rPr>
        <b/>
        <strike/>
        <sz val="8"/>
        <color rgb="FF575756"/>
        <rFont val="FocoMbcp"/>
        <family val="2"/>
      </rPr>
      <t xml:space="preserve">
</t>
    </r>
    <r>
      <rPr>
        <b/>
        <sz val="8"/>
        <color rgb="FF575756"/>
        <rFont val="FocoMbcp"/>
        <family val="2"/>
      </rPr>
      <t>expiradas</t>
    </r>
  </si>
  <si>
    <t>Prazo residual das moratórias</t>
  </si>
  <si>
    <t>&lt;= 3 meses</t>
  </si>
  <si>
    <t>&gt; 3 meses
&lt;= 6 meses</t>
  </si>
  <si>
    <t>&gt; 6 meses
&lt;= 9 meses</t>
  </si>
  <si>
    <t>&gt; 9 meses
&lt;= 12 meses</t>
  </si>
  <si>
    <t>&gt; 1 ano</t>
  </si>
  <si>
    <t>1. Empréstimos e adiantamentos aos quais foi oferecida uma moratória</t>
  </si>
  <si>
    <t>2. Empréstimos e adiantamentos objeto de uma moratória (aplicada)</t>
  </si>
  <si>
    <t>3. dos quais: famílias</t>
  </si>
  <si>
    <t>4. dos quais: caucionados por  imóveis de habitação</t>
  </si>
  <si>
    <t>5. dos quais: sociedades não financeiras</t>
  </si>
  <si>
    <t>6. dos quais: pequenas e médias  empresas</t>
  </si>
  <si>
    <t>7. dos quais: caucionados por   imóveis comerciais</t>
  </si>
  <si>
    <t>Relativamente à moratória legislativa (Decreto-Lei n.º 26/2020), o prazo da moratória foi inicialmente fixado em seis meses, até 30 de setembro de 2020, tendo posteriormente sido prorrogado até 31 de março de 2021. Este novo prazo é aplicável não só às novas moratórias como àquelas que foram subscritas em períodos anteriores ao prolongamento. 
No que respeita à moratória enquadrada no âmbito da Associação Portuguesa de Bancos, no caso do crédito não hipotecário as moratórias contratadas até 30 de junho de 2020 são concedidas por um prazo de 12 meses, contados desde a data da sua contratação e as moratórias que venham a ser contratadas após 30 de junho de 2020 terminarão em 30 de junho de 2021. No caso do crédito hipotecário as moratórias têm duração até 31 de março de 2021.</t>
  </si>
  <si>
    <t>Informações sobre novos empréstimos e adiantamentos concedidos ao abrigo de novos sistemas de garantia pública introduzidos em resposta à crise da COVID-19</t>
  </si>
  <si>
    <t>Montante máximo da garantia que pode ser considerado</t>
  </si>
  <si>
    <t>dos quais: reestruturados</t>
  </si>
  <si>
    <t>Garantias públicas recebidas</t>
  </si>
  <si>
    <t>Entradas
para exposições não produtivas</t>
  </si>
  <si>
    <r>
      <t>1. Novos empréstimos e adiantamentos objeto de sistemas</t>
    </r>
    <r>
      <rPr>
        <b/>
        <strike/>
        <sz val="8"/>
        <color rgb="FF575756"/>
        <rFont val="FocoMbcp"/>
        <family val="2"/>
      </rPr>
      <t xml:space="preserve"> </t>
    </r>
    <r>
      <rPr>
        <b/>
        <sz val="8"/>
        <color rgb="FF575756"/>
        <rFont val="FocoMbcp"/>
        <family val="2"/>
      </rPr>
      <t>de garantia pública</t>
    </r>
  </si>
  <si>
    <t>3. dos quais: caucionados por imóveis de habitação</t>
  </si>
  <si>
    <t xml:space="preserve">  5. dos quais: pequenas e médias empresas</t>
  </si>
  <si>
    <t xml:space="preserve">  6. dos quais: caucionados por imóveis comerciais</t>
  </si>
  <si>
    <t>No contexto da epidemia causada pelo novo Coronavírus, o Governo Português criou linhas de apoio à economia que permitem às empresas aceder a crédito para apoiar a tesouraria em condições mais favoráveis. Este apoio tem vindo a ser disponibilizado de forma faseada e distribuído em linhas específicas:
     i)	Linhas com garantia autónoma prestada por Sociedade de Garantia Mútua até 90% (cobertura do Fundo de Contragarantia Mútuo em 100%) no caso do crédito concedido às micro e pequenas empresas (exceção para as Linhas Capitalizar 2018 – Sublinha Covid-19 e Investe RAM Covid-19), bem como da Linha de Apoio ao Sector Social Covid-19;
     ii)	Linhas com garantia autónoma prestada por Sociedade de Garantia Mútua até 80% (cobertura do Fundo de Contragarantia Mútuo em 100%) no caso das empresas de maior dimensão, Linha Capitalizar 2018 – Sublinha Covid-19 e da Linha Investe RAM Covid-19;
     iii)	Linha apenas com bonificação de juros (parcial) no caso da Linha de Apoio ao Setor das Pescas Covid-19.
Em termos setoriais as linhas cobrem um universo muito alargado, abrangendo praticamente todos os setores de atividade económica, estando algumas linhas alocadas a setores específicos.
As linhas que se enquadram nos diversos setores e de acordo com determinada dimensão são as seguintes:
    - Capitalizar 2018 – sublinha COVID-19 – PME e Grandes Empresas - € 400 milhões
    - LINHA DE APOIO À ECONOMIA COVID-19, que inclui as seguintes linhas específicas:
                  a)   Linha Especifica “Covid 19 – Apoio a Empresas da Restauração e similares”– € 600 milhões
                  b)   Linha Especifica “Covid 19 - Apoio a Empresas do Turismo” – € 900 milhões
                  c)   Linha Específica “Covid 19 – Apoio a Agências de Viagem, Animação Turística, Organizadores de Eventos e Similares” - € 200 milhões
                  d)   Linha Especifica “Covid 19 - Apoio à Atividade Económica” – €4.500 milhões,
Nota: Com a assinatura da adenda ao Protocolo, cessam as linhas específicas identificadas de a) a d) e será criada uma Linha específica com plafond de € 400 milhões, destinada a Médias empresas, Small Mid Caps e Mid Caps com garantia autónoma prestada por Sociedade de Garantia Mútua até 80%.
   - COVID MPE: Micro e Pequenas Empresas - € 1.000 milhões
   - COVID Açores: PME e Small Mid Caps - € 150 milhões
   - COVID Apoiar Madeira 2020: Pequenas, Médias e Grandes Empresas - € 20 milhões
   - COVID Investe RAM: PME e Grandes Empresas da Região Autónoma da Madeira - € 100 milhões
   - COVID Sector Social: IPSS e Entidades Privadas sem fins lucrativos equipadas a PME - € 165 milhões
   - COVID Apoio ao Setor das Pescas - € 20 milhões
Para as linhas mais representativas, nomeadamente as quatro linhas específicas integradas nas Linhas de Apoio à Economia COVID-19 e a linha para Micro e Pequenas Empresas, o prazo das operações poderá ir até 6 anos após a contratação da operação, com 18 meses de carência.
As operações de financiamento enquadradas nas linhas de apoio acima referidas destinam-se apenas ao financiamento de necessidades de tesouraria. Deste modo, não podem constituir finalidades destas operações a reestruturação financeira e/ou consolidação de crédito vivo ou a liquidação ou substituição de financiamentos anteriormente acordados com o Banco ou a aquisição de terrenos e outros imóveis em estado de uso, bem como imóveis de uso geral que não possuam já (antes da aquisição) características adequadas às exigências técnicas do processo produtivo da empresa.</t>
  </si>
  <si>
    <t>Divulgação de Disciplina de Mercado 2020</t>
  </si>
  <si>
    <t>Modelos das Guidelines EBA/GL/2020/07</t>
  </si>
  <si>
    <t>Informações sobre os empréstimos e adiantamentos objeto de moratórias legislativas e não legislativas</t>
  </si>
  <si>
    <t>dez 2020</t>
  </si>
  <si>
    <t>31 dez 2020</t>
  </si>
  <si>
    <t>30 set 2020</t>
  </si>
  <si>
    <r>
      <t xml:space="preserve">(*) 31/12/2019 para </t>
    </r>
    <r>
      <rPr>
        <b/>
        <sz val="9"/>
        <rFont val="FocoMbcp"/>
        <family val="2"/>
      </rPr>
      <t>jun 20</t>
    </r>
    <r>
      <rPr>
        <sz val="9"/>
        <rFont val="FocoMbcp"/>
        <family val="2"/>
      </rPr>
      <t xml:space="preserve">; 30/06/2020 para </t>
    </r>
    <r>
      <rPr>
        <b/>
        <sz val="9"/>
        <rFont val="FocoMbcp"/>
        <family val="2"/>
      </rPr>
      <t>dez 20</t>
    </r>
  </si>
  <si>
    <r>
      <t xml:space="preserve">(**) 30/06/2020 para </t>
    </r>
    <r>
      <rPr>
        <b/>
        <sz val="9"/>
        <rFont val="FocoMbcp"/>
        <family val="2"/>
      </rPr>
      <t>jun 20</t>
    </r>
    <r>
      <rPr>
        <sz val="9"/>
        <rFont val="FocoMbcp"/>
        <family val="2"/>
      </rPr>
      <t xml:space="preserve">; 31/12/2020 para </t>
    </r>
    <r>
      <rPr>
        <b/>
        <sz val="9"/>
        <rFont val="FocoMbcp"/>
        <family val="2"/>
      </rPr>
      <t>dez 20</t>
    </r>
  </si>
  <si>
    <t>set 20</t>
  </si>
  <si>
    <t>jan - dez 2020</t>
  </si>
  <si>
    <t xml:space="preserve">Notas: 
Os rácios de dezembro de 2020 não incluem os resultados líquidos acumulados do segundo semestre.
Os montantes e valores apresentados no Relatório e Contas de 2019 diferem dos apresentados no quadro acima dado que, no primeiro caso, foram incluídos os resultados líquidos positivos do ano. </t>
  </si>
  <si>
    <t>30 jun 20</t>
  </si>
  <si>
    <t>30/06/2020
Montante aplicável</t>
  </si>
  <si>
    <t>31/12/2020
Montante aplicável</t>
  </si>
  <si>
    <t>30/06/2020</t>
  </si>
  <si>
    <t>31/12/2020</t>
  </si>
  <si>
    <t>30/09/2020</t>
  </si>
  <si>
    <t>(1) Os valores apresentados são calculados pela mediana dos valores divulgados na informação regulamentar dos últimos 4 trimestres.
(2) A divulgação dos ativos onerados e desonerados EHQLA e HQLA é apresentada de acordo com o critério de liquidez definido no Regulamento Delegado (UE) 2015/61 da Comissão, que diverge do critério regulamentar de reporte que aponta para um critério operacional - elegibilidade junto de bancos centrais.</t>
  </si>
  <si>
    <t>(1) Os valores apresentados são calculados pela mediana dos valores divulgados na informação regulamentar dos últimos 4 trimestres.</t>
  </si>
  <si>
    <t>31 mar 20</t>
  </si>
  <si>
    <t>31/03/2020</t>
  </si>
  <si>
    <t>30 set 20</t>
  </si>
  <si>
    <t>31 dez 20</t>
  </si>
  <si>
    <t>Dado que o Banco decidiu adotar a opção de reconhecer faseadamente os impactos da IFRS9, de acordo com o disposto no artº 473-A da CRR, apresenta-se seguidamente o modelo relativo à comparação dos fundos próprios, dos rácios de fundos próprios e de alavancagem das instituição com e sem a aplicação do regime transitório da IFRS9 ou perdas de crédito esperadas análogas, conforme referido nas orientações EBA/GL/2018/01, relativas à divulgação uniforme do regime transitório para reduzir o impacto da introdução da IFRS 9 sobre os fundos próprios.
Por outro lado, ao abrigo das orientações EBA/GL/2020/12, o Banco decidiu não aplicar o regime de tratamento temporário dos ganhos e perdas não realizados avaliados ao justo valor através de de outro rendimento integral, de acordo com o artigo 468s da CRR.</t>
  </si>
  <si>
    <t>2a</t>
  </si>
  <si>
    <t>Fundos próprios principais de nível 1 (CET1) se o regime de tratamento temporário dos ganhos e perdas não realizados avaliados ao justo valor através de de outro rendimento integral, de acordo com o artigo 468 da CRR, não tivesse sido aplicado</t>
  </si>
  <si>
    <t>4a</t>
  </si>
  <si>
    <t>Fundos próprios de nível 1 se o regime de tratamento temporário de ganhos e perdas não realizados avaliados ao justo valor através de de outro rendimento integral, de acordo com o artigo 468 da CRR, não tivesse sido aplicado</t>
  </si>
  <si>
    <t>6a</t>
  </si>
  <si>
    <t>Fundos próprios totais se o regime de tratamento temporário de ganhos e perdas não realizados avaliados ao justo valor através de de outro rendimento integral, de acordo com o artigo 468 da CRR, não tivesse sido aplicado</t>
  </si>
  <si>
    <t>10a</t>
  </si>
  <si>
    <t>Fundos próprios principais de nível 1 (em percentagem do montante das posições em risco) se o regime de tratamento temporário de ganhos e perdas não realizados avaliados ao justo valor através de de outro rendimento integral, de acordo com o artigo 468 da CRR, não tivesse sido aplicado</t>
  </si>
  <si>
    <t>12a</t>
  </si>
  <si>
    <t>Fundos próprios de nível 1 (em percentagem do montante das posições em risco) se o regime de tratamento temporário de ganhos e perdas não realizados avaliados ao justo valor através de de outro rendimento integral, de acordo com o artigo 468 da CRR, não tivesse sido aplicado</t>
  </si>
  <si>
    <t>17a</t>
  </si>
  <si>
    <t>Rácio de alavancagem  se o regime de tratamento temporário de ganhos e perdas não realizados avaliados ao justo valor através de de outro rendimento integral, de acordo com o artigo 468 da CRR, não tivesse sido aplicado</t>
  </si>
  <si>
    <r>
      <t xml:space="preserve">Divulgação dos níveis e componentes do </t>
    </r>
    <r>
      <rPr>
        <b/>
        <i/>
        <sz val="11"/>
        <color rgb="FFD1005D"/>
        <rFont val="FocoMbcp"/>
        <family val="2"/>
      </rPr>
      <t>Liquidity Coverage Ratio</t>
    </r>
    <r>
      <rPr>
        <b/>
        <sz val="11"/>
        <color rgb="FFD1005D"/>
        <rFont val="FocoMbcp"/>
        <family val="2"/>
      </rPr>
      <t xml:space="preserve"> (LCR)* - Modelo EU LIQ1</t>
    </r>
  </si>
  <si>
    <t>Quadro do risco de mercado</t>
  </si>
  <si>
    <t>Não objeto de notação</t>
  </si>
  <si>
    <t>Notas</t>
  </si>
  <si>
    <t>a)</t>
  </si>
  <si>
    <t>b)</t>
  </si>
  <si>
    <t>c)</t>
  </si>
  <si>
    <t>d)</t>
  </si>
  <si>
    <t>e)</t>
  </si>
  <si>
    <t>f)</t>
  </si>
  <si>
    <t>g)</t>
  </si>
  <si>
    <t>h)</t>
  </si>
  <si>
    <t>i)</t>
  </si>
  <si>
    <t>j)</t>
  </si>
  <si>
    <t>k)</t>
  </si>
  <si>
    <t>l)</t>
  </si>
  <si>
    <t>m)</t>
  </si>
  <si>
    <t>n)</t>
  </si>
  <si>
    <t>o)</t>
  </si>
  <si>
    <t>p)</t>
  </si>
  <si>
    <t>q)</t>
  </si>
  <si>
    <t>Explicação da desconsolidação de seguradoras/ outras entidades:</t>
  </si>
  <si>
    <t>a) Disponibilidades em outras instituições de crédito das Sociedades Imobiliárias, dos Fundos Investimentos do Grupo BCP e da SIM em Instituições de Crédito não pertencentes ao Grupo BCP.</t>
  </si>
  <si>
    <t>b) Aplicações em instituições de crédito das Sociedades Imobiliárias, dos Fundos Investimentos do Grupo BCP e da SIM em Instituições de Crédito não pertencentes ao Grupo BCP.</t>
  </si>
  <si>
    <t>c) Créditos a clientes concedidos pelo BCP às Sociedades Imobiliárias e aos Fundos Investimentos do Grupo BCP.</t>
  </si>
  <si>
    <t>d) Títulos de dívida detidos pela SIM deduzidos dos BT's adequiridos ao BIM com acordo de revenda.</t>
  </si>
  <si>
    <t>e) Ativos financeiros detidos para negociação detidos pelos Fundos Investimentos do Grupo BCP de entidades não pertencentes ao Grupo BCP.</t>
  </si>
  <si>
    <t>f) Ativos financeiros não detidos para negociação obrigatoriamente ao justo valor através de resultados detidos pelo BCP de Fundos de Investimento pertencentes ao Grupo BCP.</t>
  </si>
  <si>
    <t>g) Ativos financeiros ao justo valor através de outro rendimento integral detidos pela SIM e pelo BCP de Fundos de Investimento pertencentes ao Grupo BCP.</t>
  </si>
  <si>
    <t>h) Investimentos em associadas detidos pelo BIM da SIM, deduzido dos investimentos em associadas detidos pela SIM e pelos Fundos de investimento pertencentes ao Grupo BCP.</t>
  </si>
  <si>
    <t>i) Ativos não correntes detidos para venda de imóveis devolutos detidos pelos Fundos de investimento pertencentes ao Grupo BCP.</t>
  </si>
  <si>
    <t>j) Propriedades de investimento de imóveis arredados ao entidades externas ao Grupo BCP detidos pelos Fundos de investimento pertencentes ao Grupo BCP.</t>
  </si>
  <si>
    <t>k) Outros ativos tangíveis de imóveis arredados ao Grupo BCP detidos pelos Fundos de investimento pertencentes ao Grupo BCP.</t>
  </si>
  <si>
    <t>l) Ativos por impostos diferidos da SIM e relativo às amortizações de imóveis arredados ao Grupo BCP detidos pelos Fundos de investimento pertencentes ao Grupo BCP.</t>
  </si>
  <si>
    <t>m) Outros ativos das Sociedades Imobiliárias, da SIM e dos Fundos de investimento pertencentes ao Grupo BCP.</t>
  </si>
  <si>
    <t>n) Recursos de clientes e outros empréstimos do BIM relativo à SIM e do BCP relativo a Fundos de investimento pertencentes ao Grupo BCP.</t>
  </si>
  <si>
    <t>o) Provisões da SIM e dos Fundos de investimento pertencentes ao Grupo BCP.</t>
  </si>
  <si>
    <t>p) Outros passivos das Sociedades Imobiliárias, da SIM e dos Fundos de investimento pertencentes ao Grupo BCP.</t>
  </si>
  <si>
    <t>q) Interesses que não controlam da SIM e dos Fundos de investimento pertencentes ao Grupo BCP.</t>
  </si>
  <si>
    <t xml:space="preserve">Millennium Bank Hipoteczny S.A. </t>
  </si>
  <si>
    <t>* Rácio de Cobertura de Liquidez, calculado com base no LCR consolidado, considerando a média simples das observações de final de mês dos últimos 12 meses de cada trimestre (EBA/GL/2017/01). O valor pontual a 31 de dezembro de 2020 era de 230%.</t>
  </si>
  <si>
    <r>
      <t xml:space="preserve">Nota: Não se incluem títulos da carteira de </t>
    </r>
    <r>
      <rPr>
        <i/>
        <sz val="8"/>
        <color rgb="FF575756"/>
        <rFont val="FocoMbcp"/>
        <family val="2"/>
      </rPr>
      <t>Trading.</t>
    </r>
  </si>
  <si>
    <t xml:space="preserve">Exposições líquidas de imparidade. Abrange Crédito a clientes e a instituições de crédito (não inclui disponibilidades em IC e Bancos Centrais). </t>
  </si>
  <si>
    <t>d.q. em situação de incumprimento/default</t>
  </si>
  <si>
    <t>Taxa histórica média anual de incumprimento (2017/2020)</t>
  </si>
  <si>
    <t>Disponibilidades em bancos centrais e em outras instituições de crédito</t>
  </si>
  <si>
    <t>O rácio bruto de NPL, nos termos previstos nas orientações da EBA para este quadro (EBA/GL/2018/10), situa-se nos 5,9% (uma diminuição de 1,9 p.p. face a dez/19). Este rácio expressa o peso das exposições não produtivas no total de Empréstimos e Adiantamentos sem considerar as Disponibilidades em Bancos Centrais e em outras instituções de crédito.</t>
  </si>
  <si>
    <t>Rácio bruto NPL</t>
  </si>
  <si>
    <t>Das quais em fase 3</t>
  </si>
  <si>
    <t>1.Disponibilidades em bancos centrais e em outras instituições de crédito</t>
  </si>
  <si>
    <t>2. Empréstimos e adiantamentos</t>
  </si>
  <si>
    <t>4. Administrações públicas</t>
  </si>
  <si>
    <t>5. Instituições de crédito</t>
  </si>
  <si>
    <t>6. Outras sociedades financeiras</t>
  </si>
  <si>
    <t>7. Sociedades não financeiras</t>
  </si>
  <si>
    <t>8. Das quais, PME</t>
  </si>
  <si>
    <t>9. Agregados familiares</t>
  </si>
  <si>
    <t>10. Títulos de dívida</t>
  </si>
  <si>
    <t>11. Bancos centrais</t>
  </si>
  <si>
    <t>12. Administrações públicas</t>
  </si>
  <si>
    <t>13. Instituições de crédito</t>
  </si>
  <si>
    <t>14. Outras sociedades financeiras</t>
  </si>
  <si>
    <t>15. Sociedades não financeiras</t>
  </si>
  <si>
    <t>16. Exposições extrapatrimoniais</t>
  </si>
  <si>
    <t>17. Bancos centrais</t>
  </si>
  <si>
    <t>18. Administrações públicas</t>
  </si>
  <si>
    <t>19. Instituições de crédito</t>
  </si>
  <si>
    <t>20. Outras sociedades financeiras</t>
  </si>
  <si>
    <t>21. Sociedades não financeiras</t>
  </si>
  <si>
    <t>22. Agregados familiares</t>
  </si>
  <si>
    <t>Detalhe por país de residência com um peso de exposição superior a 5%.</t>
  </si>
  <si>
    <t>Exposições de balanço considerando empréstimos e adiantamentos, títulos, disponibilidades em instituições de crédito e bancos centrais, ações e derivados.</t>
  </si>
  <si>
    <t>Fluxos do ano excluindo ajustamentos de alteraçao de segmentação no montante de 422 261 mil eur.</t>
  </si>
  <si>
    <t>Inclui fundos de capital de risco que no âmbito do método Look-Through</t>
  </si>
  <si>
    <t>são tratados pelos métodos da ponderação simples ou pelo método padrão simplificado</t>
  </si>
  <si>
    <t>Fundos de capital de risco</t>
  </si>
  <si>
    <t>Participações financeiras (CRR 48)</t>
  </si>
  <si>
    <t>Outras ações</t>
  </si>
  <si>
    <t>0</t>
  </si>
  <si>
    <t>2020-1-2</t>
  </si>
  <si>
    <t>2020-3-5</t>
  </si>
  <si>
    <t>2020-5-11</t>
  </si>
  <si>
    <t>2020-7-13</t>
  </si>
  <si>
    <t>2020-9-14</t>
  </si>
  <si>
    <t>2020-11-16</t>
  </si>
  <si>
    <t>2020-1-3</t>
  </si>
  <si>
    <t>2020-3-6</t>
  </si>
  <si>
    <t>2020-5-12</t>
  </si>
  <si>
    <t>2020-7-14</t>
  </si>
  <si>
    <t>2020-9-15</t>
  </si>
  <si>
    <t>2020-11-17</t>
  </si>
  <si>
    <t>2020-1-6</t>
  </si>
  <si>
    <t>2020-3-9</t>
  </si>
  <si>
    <t>2020-5-13</t>
  </si>
  <si>
    <t>2020-7-15</t>
  </si>
  <si>
    <t>2020-9-16</t>
  </si>
  <si>
    <t>2020-11-18</t>
  </si>
  <si>
    <t>2020-1-7</t>
  </si>
  <si>
    <t>2020-3-10</t>
  </si>
  <si>
    <t>2020-5-14</t>
  </si>
  <si>
    <t>2020-7-16</t>
  </si>
  <si>
    <t>2020-9-17</t>
  </si>
  <si>
    <t>2020-11-19</t>
  </si>
  <si>
    <t>2020-1-8</t>
  </si>
  <si>
    <t>2020-3-11</t>
  </si>
  <si>
    <t>2020-5-15</t>
  </si>
  <si>
    <t>2020-7-17</t>
  </si>
  <si>
    <t>2020-9-18</t>
  </si>
  <si>
    <t>2020-11-20</t>
  </si>
  <si>
    <t>2020-1-9</t>
  </si>
  <si>
    <t>2020-3-12</t>
  </si>
  <si>
    <t>2020-5-18</t>
  </si>
  <si>
    <t>2020-7-20</t>
  </si>
  <si>
    <t>2020-9-21</t>
  </si>
  <si>
    <t>2020-11-23</t>
  </si>
  <si>
    <t>2020-1-10</t>
  </si>
  <si>
    <t>2020-3-13</t>
  </si>
  <si>
    <t>2020-5-19</t>
  </si>
  <si>
    <t>2020-7-21</t>
  </si>
  <si>
    <t>2020-9-22</t>
  </si>
  <si>
    <t>2020-11-24</t>
  </si>
  <si>
    <t>2020-1-13</t>
  </si>
  <si>
    <t>2020-3-16</t>
  </si>
  <si>
    <t>2020-5-20</t>
  </si>
  <si>
    <t>2020-7-22</t>
  </si>
  <si>
    <t>2020-9-23</t>
  </si>
  <si>
    <t>2020-11-25</t>
  </si>
  <si>
    <t>2020-1-14</t>
  </si>
  <si>
    <t>2020-3-17</t>
  </si>
  <si>
    <t>2020-5-21</t>
  </si>
  <si>
    <t>2020-7-23</t>
  </si>
  <si>
    <t>2020-9-24</t>
  </si>
  <si>
    <t>2020-11-26</t>
  </si>
  <si>
    <t>2020-1-15</t>
  </si>
  <si>
    <t>2020-3-18</t>
  </si>
  <si>
    <t>2020-5-22</t>
  </si>
  <si>
    <t>2020-7-24</t>
  </si>
  <si>
    <t>2020-9-25</t>
  </si>
  <si>
    <t>2020-11-27</t>
  </si>
  <si>
    <t>2020-1-16</t>
  </si>
  <si>
    <t>2020-3-19</t>
  </si>
  <si>
    <t>2020-5-25</t>
  </si>
  <si>
    <t>2020-7-27</t>
  </si>
  <si>
    <t>2020-9-28</t>
  </si>
  <si>
    <t>2020-11-30</t>
  </si>
  <si>
    <t>2020-1-17</t>
  </si>
  <si>
    <t>2020-3-20</t>
  </si>
  <si>
    <t>2020-5-26</t>
  </si>
  <si>
    <t>2020-7-28</t>
  </si>
  <si>
    <t>2020-9-29</t>
  </si>
  <si>
    <t>2020-12-1</t>
  </si>
  <si>
    <t>2020-1-20</t>
  </si>
  <si>
    <t>2020-3-23</t>
  </si>
  <si>
    <t>2020-5-27</t>
  </si>
  <si>
    <t>2020-7-29</t>
  </si>
  <si>
    <t>2020-9-30</t>
  </si>
  <si>
    <t>2020-12-2</t>
  </si>
  <si>
    <t>2020-1-21</t>
  </si>
  <si>
    <t>2020-3-24</t>
  </si>
  <si>
    <t>2020-5-28</t>
  </si>
  <si>
    <t>2020-7-30</t>
  </si>
  <si>
    <t>2020-10-1</t>
  </si>
  <si>
    <t>2020-12-3</t>
  </si>
  <si>
    <t>2020-1-22</t>
  </si>
  <si>
    <t>2020-3-25</t>
  </si>
  <si>
    <t>2020-5-29</t>
  </si>
  <si>
    <t>2020-7-31</t>
  </si>
  <si>
    <t>2020-10-2</t>
  </si>
  <si>
    <t>2020-12-4</t>
  </si>
  <si>
    <t>2020-1-23</t>
  </si>
  <si>
    <t>2020-3-26</t>
  </si>
  <si>
    <t>2020-6-1</t>
  </si>
  <si>
    <t>2020-8-3</t>
  </si>
  <si>
    <t>2020-10-5</t>
  </si>
  <si>
    <t>2020-12-7</t>
  </si>
  <si>
    <t>2020-1-24</t>
  </si>
  <si>
    <t>2020-3-27</t>
  </si>
  <si>
    <t>2020-6-2</t>
  </si>
  <si>
    <t>2020-8-4</t>
  </si>
  <si>
    <t>2020-10-6</t>
  </si>
  <si>
    <t>2020-12-8</t>
  </si>
  <si>
    <t>2020-1-27</t>
  </si>
  <si>
    <t>2020-3-30</t>
  </si>
  <si>
    <t>2020-6-3</t>
  </si>
  <si>
    <t>2020-8-5</t>
  </si>
  <si>
    <t>2020-10-7</t>
  </si>
  <si>
    <t>2020-12-9</t>
  </si>
  <si>
    <t>2020-1-28</t>
  </si>
  <si>
    <t>2020-3-31</t>
  </si>
  <si>
    <t>2020-6-4</t>
  </si>
  <si>
    <t>2020-8-6</t>
  </si>
  <si>
    <t>2020-10-8</t>
  </si>
  <si>
    <t>2020-12-10</t>
  </si>
  <si>
    <t>2020-1-29</t>
  </si>
  <si>
    <t>2020-4-1</t>
  </si>
  <si>
    <t>2020-6-5</t>
  </si>
  <si>
    <t>2020-8-7</t>
  </si>
  <si>
    <t>2020-10-9</t>
  </si>
  <si>
    <t>2020-12-11</t>
  </si>
  <si>
    <t>2020-1-30</t>
  </si>
  <si>
    <t>2020-4-2</t>
  </si>
  <si>
    <t>2020-6-8</t>
  </si>
  <si>
    <t>2020-8-10</t>
  </si>
  <si>
    <t>2020-10-12</t>
  </si>
  <si>
    <t>2020-12-14</t>
  </si>
  <si>
    <t>2020-1-31</t>
  </si>
  <si>
    <t>2020-4-3</t>
  </si>
  <si>
    <t>2020-6-9</t>
  </si>
  <si>
    <t>2020-8-11</t>
  </si>
  <si>
    <t>2020-10-13</t>
  </si>
  <si>
    <t>2020-12-15</t>
  </si>
  <si>
    <t>2020-2-3</t>
  </si>
  <si>
    <t>2020-4-6</t>
  </si>
  <si>
    <t>2020-6-10</t>
  </si>
  <si>
    <t>2020-8-12</t>
  </si>
  <si>
    <t>2020-10-14</t>
  </si>
  <si>
    <t>2020-12-16</t>
  </si>
  <si>
    <t>2020-2-4</t>
  </si>
  <si>
    <t>2020-4-7</t>
  </si>
  <si>
    <t>2020-6-11</t>
  </si>
  <si>
    <t>2020-8-13</t>
  </si>
  <si>
    <t>2020-10-15</t>
  </si>
  <si>
    <t>2020-12-17</t>
  </si>
  <si>
    <t>2020-2-5</t>
  </si>
  <si>
    <t>2020-4-8</t>
  </si>
  <si>
    <t>2020-6-12</t>
  </si>
  <si>
    <t>2020-8-14</t>
  </si>
  <si>
    <t>2020-10-16</t>
  </si>
  <si>
    <t>2020-12-18</t>
  </si>
  <si>
    <t>2020-2-6</t>
  </si>
  <si>
    <t>2020-4-9</t>
  </si>
  <si>
    <t>2020-6-15</t>
  </si>
  <si>
    <t>2020-8-17</t>
  </si>
  <si>
    <t>2020-10-19</t>
  </si>
  <si>
    <t>2020-12-21</t>
  </si>
  <si>
    <t>2020-2-7</t>
  </si>
  <si>
    <t>2020-4-13</t>
  </si>
  <si>
    <t>2020-6-16</t>
  </si>
  <si>
    <t>2020-8-18</t>
  </si>
  <si>
    <t>2020-10-20</t>
  </si>
  <si>
    <t>2020-12-22</t>
  </si>
  <si>
    <t>2020-2-10</t>
  </si>
  <si>
    <t>2020-4-14</t>
  </si>
  <si>
    <t>2020-6-17</t>
  </si>
  <si>
    <t>2020-8-19</t>
  </si>
  <si>
    <t>2020-10-21</t>
  </si>
  <si>
    <t>2020-12-23</t>
  </si>
  <si>
    <t>2020-2-11</t>
  </si>
  <si>
    <t>2020-4-15</t>
  </si>
  <si>
    <t>2020-6-18</t>
  </si>
  <si>
    <t>2020-8-20</t>
  </si>
  <si>
    <t>2020-10-22</t>
  </si>
  <si>
    <t>2020-12-24</t>
  </si>
  <si>
    <t>2020-2-12</t>
  </si>
  <si>
    <t>2020-4-16</t>
  </si>
  <si>
    <t>2020-6-19</t>
  </si>
  <si>
    <t>2020-8-21</t>
  </si>
  <si>
    <t>2020-10-23</t>
  </si>
  <si>
    <t>2020-12-28</t>
  </si>
  <si>
    <t>2020-2-13</t>
  </si>
  <si>
    <t>2020-4-17</t>
  </si>
  <si>
    <t>2020-6-22</t>
  </si>
  <si>
    <t>2020-8-24</t>
  </si>
  <si>
    <t>2020-10-26</t>
  </si>
  <si>
    <t>2020-12-29</t>
  </si>
  <si>
    <t>2020-2-14</t>
  </si>
  <si>
    <t>2020-4-20</t>
  </si>
  <si>
    <t>2020-6-23</t>
  </si>
  <si>
    <t>2020-8-25</t>
  </si>
  <si>
    <t>2020-10-27</t>
  </si>
  <si>
    <t>2020-12-30</t>
  </si>
  <si>
    <t>2020-2-17</t>
  </si>
  <si>
    <t>2020-4-21</t>
  </si>
  <si>
    <t>2020-6-24</t>
  </si>
  <si>
    <t>2020-8-26</t>
  </si>
  <si>
    <t>2020-10-28</t>
  </si>
  <si>
    <t>2020-12-31</t>
  </si>
  <si>
    <t>2020-2-18</t>
  </si>
  <si>
    <t>2020-4-22</t>
  </si>
  <si>
    <t>2020-6-25</t>
  </si>
  <si>
    <t>2020-8-27</t>
  </si>
  <si>
    <t>2020-10-29</t>
  </si>
  <si>
    <t>2020-2-19</t>
  </si>
  <si>
    <t>2020-4-23</t>
  </si>
  <si>
    <t>2020-6-26</t>
  </si>
  <si>
    <t>2020-8-28</t>
  </si>
  <si>
    <t>2020-10-30</t>
  </si>
  <si>
    <t>2020-2-20</t>
  </si>
  <si>
    <t>2020-4-24</t>
  </si>
  <si>
    <t>2020-6-29</t>
  </si>
  <si>
    <t>2020-8-31</t>
  </si>
  <si>
    <t>2020-11-2</t>
  </si>
  <si>
    <t>2020-2-21</t>
  </si>
  <si>
    <t>2020-4-27</t>
  </si>
  <si>
    <t>2020-6-30</t>
  </si>
  <si>
    <t>2020-9-1</t>
  </si>
  <si>
    <t>2020-11-3</t>
  </si>
  <si>
    <t>2020-2-24</t>
  </si>
  <si>
    <t>2020-4-28</t>
  </si>
  <si>
    <t>2020-7-1</t>
  </si>
  <si>
    <t>2020-9-2</t>
  </si>
  <si>
    <t>2020-11-4</t>
  </si>
  <si>
    <t>2020-2-25</t>
  </si>
  <si>
    <t>2020-4-29</t>
  </si>
  <si>
    <t>2020-7-2</t>
  </si>
  <si>
    <t>2020-9-3</t>
  </si>
  <si>
    <t>2020-11-5</t>
  </si>
  <si>
    <t>2020-2-26</t>
  </si>
  <si>
    <t>2020-4-30</t>
  </si>
  <si>
    <t>2020-7-3</t>
  </si>
  <si>
    <t>2020-9-4</t>
  </si>
  <si>
    <t>2020-11-6</t>
  </si>
  <si>
    <t>2020-2-27</t>
  </si>
  <si>
    <t>2020-5-4</t>
  </si>
  <si>
    <t>2020-7-6</t>
  </si>
  <si>
    <t>2020-9-7</t>
  </si>
  <si>
    <t>2020-11-9</t>
  </si>
  <si>
    <t>2020-2-28</t>
  </si>
  <si>
    <t>N/A</t>
  </si>
  <si>
    <t>2020-5-5</t>
  </si>
  <si>
    <t>2020-7-7</t>
  </si>
  <si>
    <t>2020-9-8</t>
  </si>
  <si>
    <t>2020-11-10</t>
  </si>
  <si>
    <t>2020-3-2</t>
  </si>
  <si>
    <t>2020-5-6</t>
  </si>
  <si>
    <t>2020-7-8</t>
  </si>
  <si>
    <t>2020-9-9</t>
  </si>
  <si>
    <t>2020-11-11</t>
  </si>
  <si>
    <t>2020-3-3</t>
  </si>
  <si>
    <t>2020-5-7</t>
  </si>
  <si>
    <t>2020-7-9</t>
  </si>
  <si>
    <t>2020-9-10</t>
  </si>
  <si>
    <t>2020-11-12</t>
  </si>
  <si>
    <t>2020-3-4</t>
  </si>
  <si>
    <t>2020-5-8</t>
  </si>
  <si>
    <t>2020-7-10</t>
  </si>
  <si>
    <t>2020-9-11</t>
  </si>
  <si>
    <t>2020-11-13</t>
  </si>
  <si>
    <t>(1) Diminuição de 6pb das taxas de Obrigações Alemãs de 9 e 10 anos, diminuição de 10pb das taxas de Obrigações Portuguesas, 7 a 20 anos</t>
  </si>
  <si>
    <t>(2) Falha de sistemas IT preveniu o correto calculo de NPV, prevenindo a comparação com o NPV com taxas do dia seguinte.</t>
  </si>
  <si>
    <t>(3) Diminuição de 12pb das taxas de Obrigações Alemãs de 9 e 10 anos, aumento entre 7pb e 10pb das taxas de Obrigações Portuguesas a prazos entre 7 e 15 anos e desvalorização de 1% do USD face ao EUR</t>
  </si>
  <si>
    <t>(1) Perdas em posições cambiais, em futuros do dep. de tesouraria e em certificados da DMA, que apesar de cobertos por futuros têm basis risk.</t>
  </si>
  <si>
    <t>(2) Perdas em Futuros sobre Taxa de Juro Alemã e Dívida Publica Portuguesa.</t>
  </si>
  <si>
    <t>(3) Perdas em Dívida Publica Portuguesa.</t>
  </si>
  <si>
    <t>(4) Perdas em Bilhetes do Tesouro Português</t>
  </si>
  <si>
    <t>(5) Perdas em Bilhetes do Tesouro Português</t>
  </si>
  <si>
    <t>(6) Desvalorização de 1% do USD e do MZN contra EUR</t>
  </si>
  <si>
    <t>- 100 p.b.</t>
  </si>
  <si>
    <t>- 25 p.b.</t>
  </si>
  <si>
    <t>- 100 p.b. e + 25 p.b.</t>
  </si>
  <si>
    <t>- 100 p.b. e - 25 p.b.</t>
  </si>
  <si>
    <t>Estreitamento</t>
  </si>
  <si>
    <t>7 de maio de 2010</t>
  </si>
  <si>
    <t>18 de julho de 2011</t>
  </si>
  <si>
    <t>(2) Cenários em que se aplicam à carteira atual variações de mercado passadas extremas; no caso, datas marcantes da crise de Divida Pública da Zona Euro (a partir de 2010).</t>
  </si>
  <si>
    <t>Dos quais: Goodwill</t>
  </si>
  <si>
    <t>Dos quais: Ativos por impostos diferidos</t>
  </si>
  <si>
    <t>Notas:</t>
  </si>
  <si>
    <t>O somatório das rubricas 1, 2, 3 e 9 equivalem à rubrica 1 do Template CC1.</t>
  </si>
  <si>
    <t>A rubrica 6 equivale ao somatório das rubricas 2 e 3 do Template CC1.</t>
  </si>
  <si>
    <t>O somatório das rubricas 7 e 12 equivalem à rubrica 5a do Template CC1.</t>
  </si>
  <si>
    <t>A rubrica 14 equivale à rubrica 28 do Template CC1.</t>
  </si>
  <si>
    <t>A rubrica 15 equivale à rubrica 30 do Template CC1.</t>
  </si>
  <si>
    <t>A rubrica 16 equivale à rubrica 34 do Template CC1.</t>
  </si>
  <si>
    <t>A rubrica 19 equivale à rubrica 46 do Template CC1.</t>
  </si>
  <si>
    <t>A rubrica 20 equivale à rubrica 48 do Template CC1.</t>
  </si>
  <si>
    <t>A rubrica 22 equivale à rubrica 55 do Template CC1.</t>
  </si>
  <si>
    <t>Referência às rubricas do balanço consolidado regulamentar</t>
  </si>
  <si>
    <t>41;43</t>
  </si>
  <si>
    <t>14;18</t>
  </si>
  <si>
    <t>Montante acima do limite de 17,65% (valor negativo)</t>
  </si>
  <si>
    <t>Outros ajustamentos regulamentares a FFP1 (incluindo ajustamentos de transição IFRS9, quando relevante)</t>
  </si>
  <si>
    <t>14, 20, 21</t>
  </si>
  <si>
    <t>33a</t>
  </si>
  <si>
    <t>Montante de elementos qualificados referidos no Artigo 494a (1) do CRR, sujeita a eliminação progressiva de AT1</t>
  </si>
  <si>
    <t>33b</t>
  </si>
  <si>
    <t>Montante de elementos qualificados referidos no Artigo 494b (1) do CRR, sujeita a eliminação progressiva de AT1</t>
  </si>
  <si>
    <t>42a</t>
  </si>
  <si>
    <t>Outros ajustamentos regulamentares a FP2</t>
  </si>
  <si>
    <t>47a</t>
  </si>
  <si>
    <t>Montante de elementos qualificados referidos no Artigo 494a (1) do CRR, sujeita a eliminação progressiva de T2</t>
  </si>
  <si>
    <t>47b</t>
  </si>
  <si>
    <t>Montante de elementos qualificados referidos no Artigo 494b (1) do CRR, sujeita a eliminação progressiva de T2</t>
  </si>
  <si>
    <t>26, 45</t>
  </si>
  <si>
    <t>54a</t>
  </si>
  <si>
    <t>56a</t>
  </si>
  <si>
    <t>Deduções de passivos elegíveis que excedem os itens de passivos elegíveis da instituição (valor negativo)</t>
  </si>
  <si>
    <t>56b</t>
  </si>
  <si>
    <t>Outros ajustamentos regulamentares a T2</t>
  </si>
  <si>
    <t>REQUISITO DE RESERVAS PRUDENCIAIS ESPECÍFICO DA INSTITUIÇÃO (REQUISITO DE FPP1 EM CONFORMIDADE COM O ARTIGO 92º, N.º1, ALÍNEA A, MAIS REQUISITOS DE PILAR 2), MAIS REQUISITOS DE RESERVAS PRUDENCIAIS DE CONSERVAÇÃO DE FUNDOS PRÓPRIOS E ANTICÍCLICAS, MAIS RESERVAS PRUDENCIAIS DO RISCO SISITÉMICO, MAIS RESERVAS PRUDENCIAIS DE INSTITUIÇÃO DE IMPORTÂNCIA SISTÉMICA (RESERVAS PRUDENCIAIS G-SII OU O-SII), EXPRESSOS EM PERCENTAGEM DO MONTANTE DAS POSIÇÕES EM RISCO)</t>
  </si>
  <si>
    <t>Detenções diretas e indiretas da instituição de instrumentos de FPP1 de entidades do setor financeiro nas quais a instituição tem um investimento significativo (montante acima do limite de 17,65% e líquido de posições curtas elegíveis)</t>
  </si>
  <si>
    <t>Ativos por impostos diferidos decorrentes de diferenças temporárias (montante abaixo do limite de 17,65%, líquidos do passivo por impostos correspondente se estiverem preenchidas as condições previstas no artigo 38º, nº3) (valor negativo)</t>
  </si>
  <si>
    <t>Balanço Consolidado de acordo com as Demontrações Financeiras publicadas</t>
  </si>
  <si>
    <t>Balanço Consolidado Regulamentar</t>
  </si>
  <si>
    <t>Referência às rubricas do Template CC1</t>
  </si>
  <si>
    <t>Caixa e disponibilidades em Bancos Centrais</t>
  </si>
  <si>
    <t xml:space="preserve">Dos quais: </t>
  </si>
  <si>
    <t>Empréstimos subordinados</t>
  </si>
  <si>
    <t>Ativos financeiros não detidos para negociação</t>
  </si>
  <si>
    <t>obrigatoriamente ao justo valor através de resultados</t>
  </si>
  <si>
    <t>Ativos financeiros designados ao justo valor</t>
  </si>
  <si>
    <t>através de resultados</t>
  </si>
  <si>
    <t>Ativos financeiros ao justo valor através</t>
  </si>
  <si>
    <t>de outro rendimento integral</t>
  </si>
  <si>
    <t xml:space="preserve"> Detenções diretas e indiretas da instituição de instrumentos de FPP1 de entidades financeiras nas quais a instituição tem um investimento significativo</t>
  </si>
  <si>
    <t>Outros ajustamentos regulamentares de transição a FPP1</t>
  </si>
  <si>
    <t xml:space="preserve">Goodwill </t>
  </si>
  <si>
    <t>Goodwill e ativos intangíveis, excluindo ativos de programas informáticos classificados como ativos intangíveis não enquadráveis no ambito do artigo 13a da Reulamentação 241/2014</t>
  </si>
  <si>
    <t>Dependentes de rendibilidade futura excluindo decorrentes de diferenças temporárias</t>
  </si>
  <si>
    <t>Decorrentes de diferenças temporárias ((montante acima do limite de 10%)</t>
  </si>
  <si>
    <t>Decorrentes de diferenças temporárias (montante acima do limiar de 17.65%)</t>
  </si>
  <si>
    <t>Ativos de fundos de pensões com benefícios definidos</t>
  </si>
  <si>
    <t>Fundo Único de Resolução</t>
  </si>
  <si>
    <t>Total do Ativo</t>
  </si>
  <si>
    <t>Instrumentos de fundos próprios emitidos por filiais e detidos por terceiros</t>
  </si>
  <si>
    <t>48, 49</t>
  </si>
  <si>
    <t>Passivos financeiros designados ao justo valor</t>
  </si>
  <si>
    <t>Total do Passivo</t>
  </si>
  <si>
    <t>Capitais Próprios</t>
  </si>
  <si>
    <t>2;3</t>
  </si>
  <si>
    <t>2;3;11;14</t>
  </si>
  <si>
    <t>Resultado líquido do exercício atribuível aos acionistas</t>
  </si>
  <si>
    <t>Total dos Capitais Próprios atribuíveis aos acionistas</t>
  </si>
  <si>
    <t>Montante permitido nos FPP1 consolidados</t>
  </si>
  <si>
    <t>4, 5</t>
  </si>
  <si>
    <t>Montante permitido nos FPA1 consolidados</t>
  </si>
  <si>
    <t>34, 35</t>
  </si>
  <si>
    <t>Montante permitido nos FPA2 consolidados</t>
  </si>
  <si>
    <t>Total dos Capitais Próprios</t>
  </si>
  <si>
    <t>Total do Passivo e dos Capitais Próprios</t>
  </si>
  <si>
    <t>Banco Comercial Português, S.A.</t>
  </si>
  <si>
    <t>Bank Millennium S.A.</t>
  </si>
  <si>
    <t>PTBIVXOM0013</t>
  </si>
  <si>
    <t>PTBIVSOM0077</t>
  </si>
  <si>
    <t>PTBIUGOM0072</t>
  </si>
  <si>
    <t>XS0686774752</t>
  </si>
  <si>
    <t>PTBCPWOM0034</t>
  </si>
  <si>
    <t>PTBIT3OM0098</t>
  </si>
  <si>
    <t>PLBIG0000453</t>
  </si>
  <si>
    <t>PLBIG0000461</t>
  </si>
  <si>
    <t>PTBCPFOM0043</t>
  </si>
  <si>
    <t>PTBCP0AM0015</t>
  </si>
  <si>
    <t>Oferta pública ou privada</t>
  </si>
  <si>
    <t>Privada</t>
  </si>
  <si>
    <t>Pública</t>
  </si>
  <si>
    <t>Lei Portuguesa e Inglesa</t>
  </si>
  <si>
    <t>Lei Inglesa</t>
  </si>
  <si>
    <t>Lei Polaca</t>
  </si>
  <si>
    <t>Lei Portuguesa</t>
  </si>
  <si>
    <t>Reconhecimento contratual dos poderes de redução e conversão das autoridades de resolução</t>
  </si>
  <si>
    <t>Não</t>
  </si>
  <si>
    <t>Sim</t>
  </si>
  <si>
    <t>Fundos próprios de nível 2</t>
  </si>
  <si>
    <t>Fundos próprios adicionais de nível 1</t>
  </si>
  <si>
    <t>Fundos próprios principais de nível 1</t>
  </si>
  <si>
    <t>Individual / (Sub) consolidada</t>
  </si>
  <si>
    <t>Dívida Subordinada</t>
  </si>
  <si>
    <t>Outros Instrumentos de Capital</t>
  </si>
  <si>
    <t>Ações Ordinárias</t>
  </si>
  <si>
    <r>
      <t xml:space="preserve">Montante efetivamente reconhecido nos fundos próprios regulamentares </t>
    </r>
    <r>
      <rPr>
        <vertAlign val="superscript"/>
        <sz val="8"/>
        <color rgb="FF575756"/>
        <rFont val="FocoMbcp Light"/>
        <family val="2"/>
      </rPr>
      <t>(1)</t>
    </r>
  </si>
  <si>
    <r>
      <t xml:space="preserve">Montante nominal do instrumento </t>
    </r>
    <r>
      <rPr>
        <vertAlign val="superscript"/>
        <sz val="8"/>
        <color rgb="FF575756"/>
        <rFont val="FocoMbcp Light"/>
        <family val="2"/>
      </rPr>
      <t>(2)</t>
    </r>
  </si>
  <si>
    <t>PLN 700.000.000
(153.498.673)</t>
  </si>
  <si>
    <t>PLN 830.000.000
(182.005.570)</t>
  </si>
  <si>
    <t>Passivo - custo amortizado</t>
  </si>
  <si>
    <t>Data de emissão</t>
  </si>
  <si>
    <t>28 de março de 
2011</t>
  </si>
  <si>
    <t>1 de abril de 
2011</t>
  </si>
  <si>
    <t>21 de abril de 
2011</t>
  </si>
  <si>
    <t>13 de outubro de 2011</t>
  </si>
  <si>
    <t>07 de dezembro de 2017</t>
  </si>
  <si>
    <t>27 de setembro de 2019</t>
  </si>
  <si>
    <t>30 de janeiro de 
2019</t>
  </si>
  <si>
    <t>31 de janeiro de 
2019</t>
  </si>
  <si>
    <t>Prazo Fixo</t>
  </si>
  <si>
    <t>Perpétuo</t>
  </si>
  <si>
    <t>Sem maturidade</t>
  </si>
  <si>
    <t>Data de vencimento</t>
  </si>
  <si>
    <t>28 de março de 
2021</t>
  </si>
  <si>
    <t>1 de abril de 
2021</t>
  </si>
  <si>
    <t>21 de abril de 
2021</t>
  </si>
  <si>
    <t>13 de outubro de 2021</t>
  </si>
  <si>
    <t>07 de dezembro de 2027</t>
  </si>
  <si>
    <t>27 de março de 
2030</t>
  </si>
  <si>
    <t>30 de janeiro de 
2029</t>
  </si>
  <si>
    <t>Opção de reembolso antecipado do emitente sujeita a aprovação prévia da supervisão das Autoridades Competentes</t>
  </si>
  <si>
    <t>Data de opção de reembolso antecipado, datas condicionais de opção de reembolso antecipado e valor de resgate</t>
  </si>
  <si>
    <t>Em caso de ocorrência de Evento de Desqualificação como Fundos Próprios. Os títulos serão reembolsáveis ao par.</t>
  </si>
  <si>
    <t xml:space="preserve">N/A. </t>
  </si>
  <si>
    <t>07 de dezembro de 2022. Existência de opção de compra, a qualquer momento, perante determinadas ocorrências fiscais e regulamentares. No caso do exercício da opção, os títulos serão reembolsáveis ao par.</t>
  </si>
  <si>
    <t>27 de março de 2025. Existência de opção de compra, a qualquer momento, perante determinadas ocorrências fiscais e regulamentares. No caso do exercício da opção, os títulos serão reembolsáveis ao par.</t>
  </si>
  <si>
    <t>08 de dezembro de 2022. Existência de opção de compra, em cada data de pagamento de juros, perante determinadas ocorrências fiscais e regulamentares. No caso do exercício da opção, os títulos serão reembolsáveis ao par.</t>
  </si>
  <si>
    <t>30 de janeiro de 2024.  Existência de opção de compra, em cada data de pagamento de juros, perante determinadas ocorrências fiscais e regulamentares. No caso do exercício da opção, os títulos serão reembolsáveis ao par.</t>
  </si>
  <si>
    <t>1ª data: 31 de janeiro de 2024.  Existência de opção de compra, em cada data de pagamento de juros, perante determinadas ocorrências fiscais e regulamentares. No caso do exercício da opção, os títulos serão reembolsáveis ao par.</t>
  </si>
  <si>
    <t>Datas subsequentes de possível reembolso antecipado, se aplicável</t>
  </si>
  <si>
    <t xml:space="preserve">Depois da 1ª data, em qualquer data de pagamento de juros  </t>
  </si>
  <si>
    <t>Variável</t>
  </si>
  <si>
    <t>Fixo</t>
  </si>
  <si>
    <r>
      <t>Fixo (</t>
    </r>
    <r>
      <rPr>
        <i/>
        <sz val="8"/>
        <color theme="1" tint="0.249977111117893"/>
        <rFont val="FocoMbcp Light"/>
        <family val="2"/>
      </rPr>
      <t>reset</t>
    </r>
    <r>
      <rPr>
        <sz val="8"/>
        <color theme="1" tint="0.249977111117893"/>
        <rFont val="FocoMbcp Light"/>
        <family val="2"/>
      </rPr>
      <t>)</t>
    </r>
  </si>
  <si>
    <t>Fixo (reset)</t>
  </si>
  <si>
    <t>Euribor 3m + 3,75%</t>
  </si>
  <si>
    <t>Taxa para os primeiros 5 anos: 4,5%, ao ano.                                 Refixação no final do 5º ano:  Taxa mid-swap de 5 anos + Margem Inicial (4,267%)</t>
  </si>
  <si>
    <t>Taxa para os primeiros 5,5 anos:  3,871%, ao ano.                 Refixação no final de 5,5 anos:Taxa mid-swap de 5 anos + Margem Inicial (4,231%)</t>
  </si>
  <si>
    <t>Wibor 6M + 2,30%</t>
  </si>
  <si>
    <t>Taxa MidSwaps para o prazo de 5 anos acrescida de 941,4bps, com refixing de 5 em 5 anos. Até 31 de janeiro de 2019: 9,25%, ao ano</t>
  </si>
  <si>
    <t>Discricionaridade total ou parcial ou obrigatoriedade (em termos de prazo)</t>
  </si>
  <si>
    <t>Obrigatoriedade</t>
  </si>
  <si>
    <t>Discricionaridade total</t>
  </si>
  <si>
    <t>Existência de step-ups ou outros incentivos ao resgate</t>
  </si>
  <si>
    <t>Não cumulativos</t>
  </si>
  <si>
    <t>Não convertíveis</t>
  </si>
  <si>
    <r>
      <t>Características de redução do valor (</t>
    </r>
    <r>
      <rPr>
        <i/>
        <sz val="8"/>
        <color rgb="FF575756"/>
        <rFont val="FocoMbcp Light"/>
        <family val="2"/>
      </rPr>
      <t>write-down</t>
    </r>
    <r>
      <rPr>
        <sz val="8"/>
        <color rgb="FF575756"/>
        <rFont val="FocoMbcp Light"/>
        <family val="2"/>
      </rPr>
      <t>)</t>
    </r>
  </si>
  <si>
    <t>Rácio CET1 abaixo de 5,125%</t>
  </si>
  <si>
    <t>Parcial</t>
  </si>
  <si>
    <t>Permante ou temporária</t>
  </si>
  <si>
    <r>
      <t>Em caso de redução temporária do valor, descrição do mecanismo de reposição do valor (</t>
    </r>
    <r>
      <rPr>
        <i/>
        <sz val="8"/>
        <color rgb="FF575756"/>
        <rFont val="FocoMbcp Light"/>
        <family val="2"/>
      </rPr>
      <t>write-up</t>
    </r>
    <r>
      <rPr>
        <sz val="8"/>
        <color rgb="FF575756"/>
        <rFont val="FocoMbcp Light"/>
        <family val="2"/>
      </rPr>
      <t>)</t>
    </r>
  </si>
  <si>
    <t>34a</t>
  </si>
  <si>
    <t>Tipo de subordinação (apenas para passivos elegíveis)</t>
  </si>
  <si>
    <t>Contratual</t>
  </si>
  <si>
    <t>Legal</t>
  </si>
  <si>
    <t>34b</t>
  </si>
  <si>
    <t>Classificação do instrumento em processos normais de insolvência</t>
  </si>
  <si>
    <t>Dívida Sénior       Non-Preferred</t>
  </si>
  <si>
    <r>
      <t xml:space="preserve">Características não conformes objeto de </t>
    </r>
    <r>
      <rPr>
        <i/>
        <sz val="8"/>
        <color rgb="FF575756"/>
        <rFont val="FocoMbcp Light"/>
        <family val="2"/>
      </rPr>
      <t>grandfathering</t>
    </r>
  </si>
  <si>
    <t>37a</t>
  </si>
  <si>
    <t>Link para os termos e condições completos do instrumento (indicações)</t>
  </si>
  <si>
    <t>Debt /Issue - Millenniumbcp</t>
  </si>
  <si>
    <t>Seria-C-Warunki-Emisji-EBK-C-01122021.pdf (bankmillennium.pl)</t>
  </si>
  <si>
    <t>NOTA_INFORMACYJNA_Millennium_seriaW.pdf (gpwcatalyst.pl)</t>
  </si>
  <si>
    <t>FINAL_Offering_Circular_29012019.pdf (millenniumbcp.pt)</t>
  </si>
  <si>
    <r>
      <t>Valores para apuramento do Indicador relevante para 2020 (</t>
    </r>
    <r>
      <rPr>
        <b/>
        <i/>
        <sz val="8"/>
        <color rgb="FF575756"/>
        <rFont val="FocoMbcp"/>
        <family val="2"/>
      </rPr>
      <t>Gross income</t>
    </r>
    <r>
      <rPr>
        <b/>
        <sz val="8"/>
        <color rgb="FF575756"/>
        <rFont val="FocoMbcp"/>
        <family val="2"/>
      </rPr>
      <t>)</t>
    </r>
  </si>
  <si>
    <t>1. MÉTODO DO INDICADOR BÁSICO (BIA)</t>
  </si>
  <si>
    <r>
      <t>2. MÉTODO</t>
    </r>
    <r>
      <rPr>
        <b/>
        <i/>
        <sz val="8"/>
        <color rgb="FF575756"/>
        <rFont val="FocoMbcp"/>
        <family val="2"/>
      </rPr>
      <t xml:space="preserve"> STANDARD</t>
    </r>
    <r>
      <rPr>
        <b/>
        <sz val="8"/>
        <color rgb="FF575756"/>
        <rFont val="FocoMbcp"/>
        <family val="2"/>
      </rPr>
      <t xml:space="preserve"> (TSA)</t>
    </r>
  </si>
  <si>
    <t>3. MÉTODO DE MEDIÇÃO AVANÇADA (AMA)</t>
  </si>
  <si>
    <t>Resultado do exercício decorrente de vendas e liquidações (1)</t>
  </si>
  <si>
    <t>Total de ganhos ou perdas não realizados (2)</t>
  </si>
  <si>
    <t>Total de ganhos ou perdas inerentes a reavaliações latentes (3)</t>
  </si>
  <si>
    <r>
      <t xml:space="preserve">% Capitais próprios </t>
    </r>
    <r>
      <rPr>
        <vertAlign val="superscript"/>
        <sz val="8"/>
        <color rgb="FF575756"/>
        <rFont val="FocoMbcp Light"/>
        <family val="2"/>
      </rPr>
      <t>(1)</t>
    </r>
  </si>
  <si>
    <r>
      <rPr>
        <vertAlign val="superscript"/>
        <sz val="8"/>
        <color rgb="FF575756"/>
        <rFont val="FocoMbcp Light"/>
        <family val="2"/>
      </rPr>
      <t>(1)</t>
    </r>
    <r>
      <rPr>
        <sz val="8"/>
        <color rgb="FF575756"/>
        <rFont val="FocoMbcp Light"/>
        <family val="2"/>
      </rPr>
      <t xml:space="preserve"> Os capitais próprios contabilísticos excluem produtos híbridos contabilizados na situação líquida não elegíveis para o CET1. </t>
    </r>
  </si>
  <si>
    <t>9 783 715</t>
  </si>
  <si>
    <t>7 328 153</t>
  </si>
  <si>
    <t>4 591 249</t>
  </si>
  <si>
    <t>5 785 675</t>
  </si>
  <si>
    <t>14 374 964</t>
  </si>
  <si>
    <t>13 113 828</t>
  </si>
  <si>
    <t>12 719 114</t>
  </si>
  <si>
    <t>9 731 980</t>
  </si>
  <si>
    <t>22 502 829</t>
  </si>
  <si>
    <t>17 060 133</t>
  </si>
  <si>
    <t>3 282 609</t>
  </si>
  <si>
    <t>283 385</t>
  </si>
  <si>
    <t>19 220 220</t>
  </si>
  <si>
    <t>16 776 748</t>
  </si>
  <si>
    <t xml:space="preserve"> </t>
  </si>
  <si>
    <t>Composição dos Fundos próprios regulamentares em 31 de dezembro de 2020</t>
  </si>
  <si>
    <t>Reconciliação entre fundos próprios regulamentares e Balanço regulamentar</t>
  </si>
  <si>
    <t>Rácio de alavancagem em 31 de dezembro de 2020  (Modelo de divulgação do rácio de alavancagem)</t>
  </si>
  <si>
    <t>- 20 p.b.</t>
  </si>
  <si>
    <r>
      <t xml:space="preserve">(5) EAD reportado em cada um dos </t>
    </r>
    <r>
      <rPr>
        <i/>
        <sz val="8"/>
        <color rgb="FF575756"/>
        <rFont val="FocoMbcp"/>
        <family val="2"/>
      </rPr>
      <t>frameworks</t>
    </r>
    <r>
      <rPr>
        <sz val="8"/>
        <color rgb="FF575756"/>
        <rFont val="FocoMbcp"/>
        <family val="2"/>
      </rPr>
      <t>, exceto para o risco de mercado uma vez que não existe o conceito de EAD no reporte regulamentar.</t>
    </r>
  </si>
  <si>
    <t>3. Administrações públicas</t>
  </si>
  <si>
    <t>7. Das quais, PME</t>
  </si>
  <si>
    <t>8. Agregados familiares</t>
  </si>
  <si>
    <t>9. Títulos de dívida</t>
  </si>
  <si>
    <t>10. Bancos centrais</t>
  </si>
  <si>
    <t>11. Administrações públicas</t>
  </si>
  <si>
    <t>12. Instituições de crédito</t>
  </si>
  <si>
    <t>13. Outras sociedades financeiras</t>
  </si>
  <si>
    <t>14. Sociedades não financeiras</t>
  </si>
  <si>
    <t>15. Exposições extrapatrimoniais</t>
  </si>
  <si>
    <t>16. Bancos centrais</t>
  </si>
  <si>
    <t>17. Administrações públicas</t>
  </si>
  <si>
    <t>18. Instituições de crédito</t>
  </si>
  <si>
    <t>19. Outras sociedades financeiras</t>
  </si>
  <si>
    <t>20.. Sociedades não financeiras</t>
  </si>
  <si>
    <t>21. Agregados familiares</t>
  </si>
  <si>
    <r>
      <t xml:space="preserve">Vértices significativos </t>
    </r>
    <r>
      <rPr>
        <vertAlign val="superscript"/>
        <sz val="8"/>
        <color indexed="63"/>
        <rFont val="FocoMbcp"/>
        <family val="2"/>
      </rPr>
      <t>(1)</t>
    </r>
  </si>
  <si>
    <r>
      <t xml:space="preserve">Cenários históricos </t>
    </r>
    <r>
      <rPr>
        <vertAlign val="superscript"/>
        <sz val="8"/>
        <color indexed="63"/>
        <rFont val="FocoMbcp"/>
        <family val="2"/>
      </rPr>
      <t>(2)</t>
    </r>
  </si>
  <si>
    <t>set 2020</t>
  </si>
  <si>
    <t>0.3%</t>
  </si>
  <si>
    <t>2.5%</t>
  </si>
  <si>
    <t>Modelo C - Fontes de oneração</t>
  </si>
  <si>
    <r>
      <t xml:space="preserve">Ajustamentos para o risco geral de crédito acumulados </t>
    </r>
    <r>
      <rPr>
        <b/>
        <vertAlign val="superscript"/>
        <sz val="8"/>
        <color rgb="FF575756"/>
        <rFont val="FocoMbcp"/>
        <family val="2"/>
      </rPr>
      <t>(2)</t>
    </r>
  </si>
  <si>
    <r>
      <t xml:space="preserve">Ajustamentos para o risco específico de crédito acumulados </t>
    </r>
    <r>
      <rPr>
        <b/>
        <vertAlign val="superscript"/>
        <sz val="8"/>
        <color rgb="FF575756"/>
        <rFont val="FocoMbcp"/>
        <family val="2"/>
      </rPr>
      <t>(1)</t>
    </r>
  </si>
  <si>
    <t>(1) Imparidade de créditos em Stage 3</t>
  </si>
  <si>
    <t>(2) Imparidade de créditos em Stage 1 e 2</t>
  </si>
  <si>
    <t>Modelo IFRS9-FL - Divulgação uniforme do regime transitório para reduzir o impacto da IFRS 9</t>
  </si>
  <si>
    <r>
      <t xml:space="preserve">(1) </t>
    </r>
    <r>
      <rPr>
        <sz val="8"/>
        <color theme="1" tint="0.249977111117893"/>
        <rFont val="FocoMbcp Light"/>
        <family val="2"/>
      </rPr>
      <t>Montante incluido no apuramento dos Fundos Próprios (</t>
    </r>
    <r>
      <rPr>
        <i/>
        <sz val="8"/>
        <color theme="1" tint="0.249977111117893"/>
        <rFont val="FocoMbcp Light"/>
        <family val="2"/>
      </rPr>
      <t>phased-in</t>
    </r>
    <r>
      <rPr>
        <sz val="8"/>
        <color theme="1" tint="0.249977111117893"/>
        <rFont val="FocoMbcp Light"/>
        <family val="2"/>
      </rPr>
      <t>) em 31 de dezembro de 2020</t>
    </r>
  </si>
  <si>
    <r>
      <t xml:space="preserve">(2) </t>
    </r>
    <r>
      <rPr>
        <sz val="8"/>
        <color theme="1" tint="0.249977111117893"/>
        <rFont val="FocoMbcp Light"/>
        <family val="2"/>
      </rPr>
      <t>Na data de emissão</t>
    </r>
  </si>
  <si>
    <r>
      <rPr>
        <vertAlign val="superscript"/>
        <sz val="8"/>
        <color theme="1" tint="0.249977111117893"/>
        <rFont val="FocoMbcp Light"/>
        <family val="2"/>
      </rPr>
      <t>(3)</t>
    </r>
    <r>
      <rPr>
        <sz val="8"/>
        <color theme="1" tint="0.249977111117893"/>
        <rFont val="FocoMbcp Light"/>
        <family val="2"/>
      </rPr>
      <t xml:space="preserve"> Sempre com sujeição ao cumprimento da regulamentação em vigor e aos Termos e Condições da emissão, se, a qualquer momento, enquanto as obrigações emitidas estiverem written down, o Emitente registar um lucro, poderá, a seu absoluto e exclusivo critério, decidir aumentar o valor nominal das obrigações por um montante que estipule. </t>
    </r>
  </si>
  <si>
    <t>(EBA/ITS/2020/04)</t>
  </si>
  <si>
    <t>Modelo A - Ativos onerados e não onerados - EBA/GL/2014/03</t>
  </si>
  <si>
    <t>Modelo B - Cauções recebidas - EBA/GL/2014/03</t>
  </si>
  <si>
    <t>Modelo C - Fontes de oneração - EBA/GL/2014/03</t>
  </si>
  <si>
    <t>Requisitos de fundos próprios de risco operacional e montantes de exposição ponderada pelo risco</t>
  </si>
  <si>
    <t>Taxa histórica média anual de incumprimento (2017/2019)</t>
  </si>
  <si>
    <t>Modelos das Guidelines EBA/GL/2014/03</t>
  </si>
  <si>
    <t>Modelo A</t>
  </si>
  <si>
    <t>Modelo B</t>
  </si>
  <si>
    <t>Modelo C</t>
  </si>
  <si>
    <t>Ativos onerados e não onerados</t>
  </si>
  <si>
    <t xml:space="preserve">Cauções recebidas </t>
  </si>
  <si>
    <t xml:space="preserve">Fontes de oneração </t>
  </si>
  <si>
    <t>Modelo EU LIQ1 - Divulgação dos níveis e componentes do LCR   (EBA/GL/2017/01)</t>
  </si>
  <si>
    <t>Modelo IFRS9-FL - Divulgação uniforme do regime transitório para reduzir o impacto da IFRS 9  (EBA/GL/2020/12)</t>
  </si>
  <si>
    <t>Modelos da EBA/ITS/2020/04</t>
  </si>
  <si>
    <t>Modelo EU CC1</t>
  </si>
  <si>
    <t>Modelo EU CC2</t>
  </si>
  <si>
    <t>Modelo EU CCA</t>
  </si>
  <si>
    <t>Modelo EU CC2 - Reconciliação entre fundos próprios regulamentares e Balanço regulamentar</t>
  </si>
  <si>
    <t>Modelo EU CC1 - Composição dos Fundos próprios regulamentares em 31 de dezembro de 2020</t>
  </si>
  <si>
    <t>Modelo EU CCA: Principais características dos instrumentos de fundos próprios</t>
  </si>
  <si>
    <t>Modelo EU OR1</t>
  </si>
  <si>
    <t>dez 20</t>
  </si>
  <si>
    <t xml:space="preserve">(Este modelo foi corrigido de um erro identificado em 21 de outubro de 2021)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</si>
</sst>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1" formatCode="_-* #,##0_-;\-* #,##0_-;_-* &quot;-&quot;_-;_-@_-"/>
    <numFmt numFmtId="43" formatCode="_-* #,##0.00_-;\-* #,##0.00_-;_-* &quot;-&quot;??_-;_-@_-"/>
    <numFmt numFmtId="164" formatCode="&quot;£&quot;#,##0;[Red]\-&quot;£&quot;#,##0"/>
    <numFmt numFmtId="165" formatCode="#,##0\ "/>
    <numFmt numFmtId="166" formatCode="##,##0.0_)"/>
    <numFmt numFmtId="167" formatCode="0_)"/>
    <numFmt numFmtId="168" formatCode="_ &quot;Fr.&quot;\ * #,##0_ ;_ &quot;Fr.&quot;\ * \-#,##0_ ;_ &quot;Fr.&quot;\ * &quot;-&quot;_ ;_ @_ "/>
    <numFmt numFmtId="169" formatCode="_ &quot;Fr.&quot;\ * #,##0.00_ ;_ &quot;Fr.&quot;\ * \-#,##0.00_ ;_ &quot;Fr.&quot;\ * &quot;-&quot;??_ ;_ @_ "/>
    <numFmt numFmtId="170" formatCode="General_)"/>
    <numFmt numFmtId="171" formatCode="00"/>
    <numFmt numFmtId="172" formatCode="#,##0\ \ \ "/>
    <numFmt numFmtId="173" formatCode="#,##0\ \ "/>
    <numFmt numFmtId="174" formatCode="0.0%"/>
    <numFmt numFmtId="175" formatCode="0.000%"/>
    <numFmt numFmtId="176" formatCode="#,##0;\(#,##0\)"/>
    <numFmt numFmtId="177" formatCode="_(* #,##0_);_(* \(#,##0\);_(* &quot; - &quot;_);_(@_)"/>
    <numFmt numFmtId="178" formatCode="#,##0\ ;\(#,##0\);&quot;-&quot;\ \ "/>
    <numFmt numFmtId="179" formatCode="dd/mm/yyyy;@"/>
    <numFmt numFmtId="180" formatCode="0.0000%"/>
    <numFmt numFmtId="181" formatCode="0.000000000%"/>
    <numFmt numFmtId="182" formatCode="0.0000000%"/>
    <numFmt numFmtId="183" formatCode="#,##0;\(#,##0\);&quot;–&quot;"/>
    <numFmt numFmtId="184" formatCode="&quot;R$&quot;#,##0.00"/>
    <numFmt numFmtId="185" formatCode="&quot;Esc.&quot;#,##0.00"/>
    <numFmt numFmtId="186" formatCode="&quot;Z$&quot;#,##0.00"/>
    <numFmt numFmtId="187" formatCode="&quot;$&quot;#,##0.00"/>
    <numFmt numFmtId="188" formatCode="#,#00"/>
    <numFmt numFmtId="189" formatCode="[$-409]yyyy\-mm\-dd"/>
    <numFmt numFmtId="190" formatCode="_(* #,##0_);_(* \(#,##0\);_(* &quot;–&quot;_);_(@_)"/>
  </numFmts>
  <fonts count="200">
    <font>
      <sz val="10"/>
      <name val="Arial"/>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sz val="11"/>
      <color theme="1"/>
      <name val="Trebuchet MS"/>
      <family val="2"/>
    </font>
    <font>
      <b/>
      <sz val="9"/>
      <color rgb="FFD1005D"/>
      <name val="FocoMbcp"/>
      <family val="2"/>
    </font>
    <font>
      <sz val="9"/>
      <name val="FocoMbcp"/>
      <family val="2"/>
    </font>
    <font>
      <b/>
      <sz val="9"/>
      <color indexed="9"/>
      <name val="FocoMbcp"/>
      <family val="2"/>
    </font>
    <font>
      <sz val="7"/>
      <color rgb="FF575756"/>
      <name val="FocoMbcp Light"/>
      <family val="2"/>
    </font>
    <font>
      <b/>
      <sz val="8"/>
      <color rgb="FF575756"/>
      <name val="FocoMbcp"/>
      <family val="2"/>
    </font>
    <font>
      <b/>
      <sz val="8"/>
      <color rgb="FFD1005D"/>
      <name val="FocoMbcp"/>
      <family val="2"/>
    </font>
    <font>
      <sz val="10"/>
      <name val="Arial"/>
      <family val="2"/>
    </font>
    <font>
      <sz val="8"/>
      <color rgb="FF575756"/>
      <name val="FocoMbcp Light"/>
      <family val="2"/>
    </font>
    <font>
      <sz val="8"/>
      <color rgb="FFD1005D"/>
      <name val="FocoMbcp Light"/>
      <family val="2"/>
    </font>
    <font>
      <sz val="9"/>
      <name val="Arial"/>
      <family val="2"/>
    </font>
    <font>
      <sz val="10"/>
      <name val="Arial Rounded MT Bold"/>
      <family val="2"/>
    </font>
    <font>
      <sz val="11"/>
      <name val="Times New Roman"/>
      <family val="1"/>
    </font>
    <font>
      <sz val="10"/>
      <name val="Courier"/>
      <family val="3"/>
    </font>
    <font>
      <sz val="10"/>
      <name val="Trebuchet MS"/>
      <family val="2"/>
    </font>
    <font>
      <sz val="8"/>
      <color theme="1"/>
      <name val="FocoMbcp Light"/>
      <family val="2"/>
    </font>
    <font>
      <u/>
      <sz val="10"/>
      <name val="Arial"/>
      <family val="2"/>
    </font>
    <font>
      <b/>
      <sz val="10"/>
      <name val="Arial"/>
      <family val="2"/>
    </font>
    <font>
      <sz val="9"/>
      <color rgb="FFCD0067"/>
      <name val="FocoMbcp"/>
      <family val="2"/>
    </font>
    <font>
      <sz val="7.5"/>
      <color rgb="FF575756"/>
      <name val="FocoMbcp Light"/>
      <family val="2"/>
    </font>
    <font>
      <b/>
      <sz val="10"/>
      <color indexed="9"/>
      <name val="FocoMbcp"/>
      <family val="2"/>
    </font>
    <font>
      <sz val="10"/>
      <color indexed="9"/>
      <name val="FocoMbcp"/>
      <family val="2"/>
    </font>
    <font>
      <sz val="10"/>
      <name val="FocoMbcp"/>
      <family val="2"/>
    </font>
    <font>
      <b/>
      <sz val="8"/>
      <color rgb="FFCD0067"/>
      <name val="FocoMbcp"/>
      <family val="2"/>
    </font>
    <font>
      <b/>
      <sz val="10"/>
      <color indexed="10"/>
      <name val="FocoMbcp"/>
      <family val="2"/>
    </font>
    <font>
      <b/>
      <sz val="9"/>
      <color rgb="FFCD0067"/>
      <name val="FocoMbcp"/>
      <family val="2"/>
    </font>
    <font>
      <sz val="8"/>
      <color theme="1" tint="0.34998626667073579"/>
      <name val="FocoMbcp Light"/>
      <family val="2"/>
    </font>
    <font>
      <sz val="9"/>
      <color theme="1" tint="0.34998626667073579"/>
      <name val="FocoMbcp"/>
      <family val="2"/>
    </font>
    <font>
      <sz val="7"/>
      <color theme="1" tint="0.249977111117893"/>
      <name val="FocoMbcp Light"/>
      <family val="2"/>
    </font>
    <font>
      <sz val="8"/>
      <name val="FocoMbcp"/>
      <family val="2"/>
    </font>
    <font>
      <sz val="8"/>
      <name val="FocoMbcp Light"/>
      <family val="2"/>
    </font>
    <font>
      <b/>
      <sz val="7.5"/>
      <color indexed="9"/>
      <name val="FocoMbcp"/>
      <family val="2"/>
    </font>
    <font>
      <sz val="7"/>
      <color theme="1" tint="0.34998626667073579"/>
      <name val="FocoMbcp Light"/>
      <family val="2"/>
    </font>
    <font>
      <b/>
      <sz val="7.5"/>
      <color rgb="FF575756"/>
      <name val="FocoMbcp"/>
      <family val="2"/>
    </font>
    <font>
      <sz val="8"/>
      <color rgb="FF575756"/>
      <name val="FocoMbcp"/>
      <family val="2"/>
    </font>
    <font>
      <b/>
      <sz val="7"/>
      <color rgb="FF575756"/>
      <name val="FocoMbcp"/>
      <family val="2"/>
    </font>
    <font>
      <sz val="8"/>
      <color theme="1" tint="0.249977111117893"/>
      <name val="FocoMbcp"/>
      <family val="2"/>
    </font>
    <font>
      <b/>
      <i/>
      <sz val="8"/>
      <color rgb="FF575756"/>
      <name val="FocoMbcp"/>
      <family val="2"/>
    </font>
    <font>
      <sz val="9"/>
      <color rgb="FF575756"/>
      <name val="FocoMbcp"/>
      <family val="2"/>
    </font>
    <font>
      <b/>
      <sz val="8"/>
      <color indexed="9"/>
      <name val="FocoMbcp"/>
      <family val="2"/>
    </font>
    <font>
      <sz val="8"/>
      <color rgb="FFCD0067"/>
      <name val="FocoMbcp"/>
      <family val="2"/>
    </font>
    <font>
      <sz val="8"/>
      <color rgb="FFD1005D"/>
      <name val="FocoMbcp"/>
      <family val="2"/>
    </font>
    <font>
      <i/>
      <sz val="8"/>
      <color rgb="FF575756"/>
      <name val="FocoMbcp"/>
      <family val="2"/>
    </font>
    <font>
      <sz val="8"/>
      <color rgb="FFFF0000"/>
      <name val="FocoMbcp"/>
      <family val="2"/>
    </font>
    <font>
      <vertAlign val="superscript"/>
      <sz val="9"/>
      <name val="FocoMbcp"/>
      <family val="2"/>
    </font>
    <font>
      <sz val="7"/>
      <name val="FocoMbcp"/>
      <family val="2"/>
    </font>
    <font>
      <b/>
      <sz val="9"/>
      <name val="FocoMbcp"/>
      <family val="2"/>
    </font>
    <font>
      <b/>
      <sz val="9"/>
      <color rgb="FF575756"/>
      <name val="FocoMbcp"/>
      <family val="2"/>
    </font>
    <font>
      <sz val="8"/>
      <color theme="1" tint="0.34998626667073579"/>
      <name val="FocoMbcp"/>
      <family val="2"/>
    </font>
    <font>
      <vertAlign val="superscript"/>
      <sz val="9"/>
      <color theme="1" tint="0.249977111117893"/>
      <name val="FocoMbcp"/>
      <family val="2"/>
    </font>
    <font>
      <sz val="9"/>
      <color theme="1" tint="0.249977111117893"/>
      <name val="FocoMbcp"/>
      <family val="2"/>
    </font>
    <font>
      <sz val="8"/>
      <color theme="1"/>
      <name val="FocoMbcp"/>
      <family val="2"/>
    </font>
    <font>
      <sz val="10"/>
      <color rgb="FF000000"/>
      <name val="Trebuchet MS"/>
      <family val="2"/>
    </font>
    <font>
      <sz val="7"/>
      <color rgb="FF575756"/>
      <name val="Tahoma"/>
      <family val="2"/>
    </font>
    <font>
      <sz val="11"/>
      <color rgb="FF575756"/>
      <name val="FocoMbcp"/>
      <family val="2"/>
    </font>
    <font>
      <vertAlign val="superscript"/>
      <sz val="8"/>
      <color rgb="FF575756"/>
      <name val="FocoMbcp"/>
      <family val="2"/>
    </font>
    <font>
      <i/>
      <sz val="9"/>
      <color rgb="FF575756"/>
      <name val="FocoMbcp"/>
      <family val="2"/>
    </font>
    <font>
      <sz val="11"/>
      <name val="Arial"/>
      <family val="2"/>
    </font>
    <font>
      <sz val="10"/>
      <name val="Arial"/>
      <family val="2"/>
    </font>
    <font>
      <b/>
      <sz val="11"/>
      <color rgb="FFD1005D"/>
      <name val="FocoMbcp"/>
      <family val="2"/>
    </font>
    <font>
      <b/>
      <sz val="10"/>
      <color rgb="FFD1005D"/>
      <name val="FocoMbcp"/>
      <family val="2"/>
    </font>
    <font>
      <b/>
      <sz val="10"/>
      <color rgb="FF575756"/>
      <name val="FocoMbcp"/>
      <family val="2"/>
    </font>
    <font>
      <b/>
      <sz val="11"/>
      <color theme="0"/>
      <name val="FocoMbcp"/>
      <family val="2"/>
    </font>
    <font>
      <sz val="11"/>
      <name val="FocoMbcp"/>
      <family val="2"/>
    </font>
    <font>
      <sz val="9"/>
      <color rgb="FF575756"/>
      <name val="FocoMbcp Light"/>
      <family val="2"/>
    </font>
    <font>
      <sz val="9"/>
      <color theme="1" tint="0.34998626667073579"/>
      <name val="FocoMbcp Light"/>
      <family val="2"/>
    </font>
    <font>
      <sz val="10"/>
      <color rgb="FFD1005D"/>
      <name val="FocoMbcp"/>
      <family val="2"/>
    </font>
    <font>
      <b/>
      <sz val="8"/>
      <name val="FocoMbcp"/>
      <family val="2"/>
    </font>
    <font>
      <b/>
      <sz val="8"/>
      <color rgb="FF585857"/>
      <name val="FocoMbcp"/>
      <family val="2"/>
    </font>
    <font>
      <sz val="10"/>
      <name val="Times New Roman"/>
      <family val="1"/>
    </font>
    <font>
      <b/>
      <vertAlign val="superscript"/>
      <sz val="8"/>
      <color rgb="FF575756"/>
      <name val="FocoMbcp"/>
      <family val="2"/>
    </font>
    <font>
      <sz val="8"/>
      <color indexed="63"/>
      <name val="FocoMbcp"/>
      <family val="2"/>
    </font>
    <font>
      <b/>
      <i/>
      <sz val="11"/>
      <color rgb="FFD1005D"/>
      <name val="FocoMbcp"/>
      <family val="2"/>
    </font>
    <font>
      <b/>
      <sz val="8"/>
      <color rgb="FF575756"/>
      <name val="FocoMbcp Light"/>
      <family val="2"/>
    </font>
    <font>
      <b/>
      <sz val="9"/>
      <color rgb="FFB50D5C"/>
      <name val="FocoMbcp"/>
      <family val="2"/>
    </font>
    <font>
      <sz val="8"/>
      <color indexed="8"/>
      <name val="FocoMbcp"/>
      <family val="2"/>
    </font>
    <font>
      <b/>
      <sz val="8"/>
      <color rgb="FFD1005D"/>
      <name val="FocoMbcp Light"/>
      <family val="2"/>
    </font>
    <font>
      <b/>
      <sz val="8"/>
      <color theme="1" tint="0.34998626667073579"/>
      <name val="FocoMbcp Light"/>
      <family val="2"/>
    </font>
    <font>
      <sz val="8"/>
      <color rgb="FF0000FF"/>
      <name val="FocoMbcp"/>
      <family val="2"/>
    </font>
    <font>
      <sz val="7"/>
      <color theme="1" tint="0.249977111117893"/>
      <name val="FocoMbcp"/>
      <family val="2"/>
    </font>
    <font>
      <sz val="12"/>
      <color rgb="FF0000FF"/>
      <name val="FocoMbcp"/>
      <family val="2"/>
    </font>
    <font>
      <b/>
      <sz val="11"/>
      <color indexed="9"/>
      <name val="FocoMbcp"/>
      <family val="2"/>
    </font>
    <font>
      <b/>
      <i/>
      <sz val="9"/>
      <color rgb="FF575756"/>
      <name val="FocoMbcp"/>
      <family val="2"/>
    </font>
    <font>
      <vertAlign val="superscript"/>
      <sz val="9"/>
      <color rgb="FF575756"/>
      <name val="FocoMbcp"/>
      <family val="2"/>
    </font>
    <font>
      <sz val="9"/>
      <color theme="1"/>
      <name val="FocoMbcp"/>
      <family val="2"/>
    </font>
    <font>
      <sz val="8"/>
      <color rgb="FFB50D5C"/>
      <name val="FocoMbcp"/>
      <family val="2"/>
    </font>
    <font>
      <sz val="10"/>
      <name val="Arial Rounded MT Bold"/>
      <family val="2"/>
    </font>
    <font>
      <sz val="7"/>
      <color rgb="FF575756"/>
      <name val="FocoMbcp"/>
      <family val="2"/>
    </font>
    <font>
      <i/>
      <sz val="8"/>
      <color rgb="FFFF0000"/>
      <name val="FocoMbcp"/>
      <family val="2"/>
    </font>
    <font>
      <sz val="11"/>
      <color theme="1" tint="0.34998626667073579"/>
      <name val="Calibri"/>
      <family val="2"/>
      <scheme val="minor"/>
    </font>
    <font>
      <sz val="11"/>
      <color rgb="FFB50D5C"/>
      <name val="Calibri"/>
      <family val="2"/>
      <scheme val="minor"/>
    </font>
    <font>
      <b/>
      <sz val="11"/>
      <color rgb="FFB50D5C"/>
      <name val="Calibri"/>
      <family val="2"/>
      <scheme val="minor"/>
    </font>
    <font>
      <sz val="11"/>
      <color theme="1" tint="0.34998626667073579"/>
      <name val="FocoMbcp"/>
      <family val="2"/>
    </font>
    <font>
      <sz val="11"/>
      <color rgb="FFD1005D"/>
      <name val="Trebuchet MS"/>
      <family val="2"/>
    </font>
    <font>
      <sz val="11"/>
      <color theme="1"/>
      <name val="Calibri"/>
      <family val="2"/>
      <scheme val="minor"/>
    </font>
    <font>
      <sz val="8"/>
      <color rgb="FF585857"/>
      <name val="FocoMbcp"/>
      <family val="2"/>
    </font>
    <font>
      <i/>
      <sz val="8"/>
      <color indexed="63"/>
      <name val="FocoMbcp"/>
      <family val="2"/>
    </font>
    <font>
      <vertAlign val="superscript"/>
      <sz val="8"/>
      <color indexed="63"/>
      <name val="FocoMbcp"/>
      <family val="2"/>
    </font>
    <font>
      <sz val="10"/>
      <color rgb="FF575656"/>
      <name val="Trebuchet MS"/>
      <family val="2"/>
    </font>
    <font>
      <sz val="11"/>
      <color rgb="FF575656"/>
      <name val="Calibri"/>
      <family val="2"/>
      <scheme val="minor"/>
    </font>
    <font>
      <sz val="10"/>
      <color indexed="12"/>
      <name val="Times New Roman"/>
      <family val="1"/>
    </font>
    <font>
      <sz val="11"/>
      <color indexed="8"/>
      <name val="Calibri"/>
      <family val="2"/>
    </font>
    <font>
      <sz val="11"/>
      <color indexed="9"/>
      <name val="Calibri"/>
      <family val="2"/>
    </font>
    <font>
      <sz val="11"/>
      <color indexed="20"/>
      <name val="Calibri"/>
      <family val="2"/>
    </font>
    <font>
      <sz val="8"/>
      <name val="Arial"/>
      <family val="2"/>
    </font>
    <font>
      <b/>
      <sz val="14"/>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b/>
      <sz val="11"/>
      <color indexed="9"/>
      <name val="Calibri"/>
      <family val="2"/>
    </font>
    <font>
      <sz val="11"/>
      <color indexed="17"/>
      <name val="Calibri"/>
      <family val="2"/>
    </font>
    <font>
      <sz val="1"/>
      <color indexed="8"/>
      <name val="Courier"/>
      <family val="3"/>
    </font>
    <font>
      <sz val="11"/>
      <color indexed="62"/>
      <name val="Calibri"/>
      <family val="2"/>
    </font>
    <font>
      <sz val="10"/>
      <name val="Helv"/>
      <charset val="204"/>
    </font>
    <font>
      <i/>
      <sz val="11"/>
      <color indexed="23"/>
      <name val="Calibri"/>
      <family val="2"/>
    </font>
    <font>
      <sz val="10"/>
      <name val="MS Sans Serif"/>
      <family val="2"/>
    </font>
    <font>
      <b/>
      <sz val="1"/>
      <color indexed="8"/>
      <name val="Courier"/>
      <family val="3"/>
    </font>
    <font>
      <sz val="11"/>
      <color indexed="60"/>
      <name val="Calibri"/>
      <family val="2"/>
    </font>
    <font>
      <sz val="9"/>
      <name val="Arial Narrow"/>
      <family val="2"/>
    </font>
    <font>
      <sz val="11"/>
      <color theme="1"/>
      <name val="Trebuchet MS"/>
      <family val="2"/>
      <charset val="238"/>
    </font>
    <font>
      <sz val="10"/>
      <name val="Arial CE"/>
      <charset val="238"/>
    </font>
    <font>
      <b/>
      <sz val="11"/>
      <color indexed="63"/>
      <name val="Calibri"/>
      <family val="2"/>
    </font>
    <font>
      <sz val="8"/>
      <color indexed="38"/>
      <name val="Arial"/>
      <family val="2"/>
    </font>
    <font>
      <b/>
      <sz val="9"/>
      <name val="Arial"/>
      <family val="2"/>
    </font>
    <font>
      <b/>
      <i/>
      <sz val="16"/>
      <name val="Arial"/>
      <family val="2"/>
    </font>
    <font>
      <b/>
      <sz val="12"/>
      <color indexed="32"/>
      <name val="Arial"/>
      <family val="2"/>
    </font>
    <font>
      <i/>
      <sz val="11"/>
      <name val="Arial"/>
      <family val="2"/>
    </font>
    <font>
      <sz val="11"/>
      <color indexed="10"/>
      <name val="Calibri"/>
      <family val="2"/>
    </font>
    <font>
      <b/>
      <sz val="18"/>
      <color indexed="56"/>
      <name val="Cambria"/>
      <family val="2"/>
    </font>
    <font>
      <b/>
      <sz val="11"/>
      <color indexed="8"/>
      <name val="Calibri"/>
      <family val="2"/>
    </font>
    <font>
      <b/>
      <sz val="10.4"/>
      <color rgb="FF575756"/>
      <name val="FocoMbcp"/>
      <family val="2"/>
    </font>
    <font>
      <b/>
      <sz val="8"/>
      <color rgb="FFB50D5C"/>
      <name val="FocoMbcp"/>
      <family val="2"/>
    </font>
    <font>
      <sz val="8"/>
      <color rgb="FF575656"/>
      <name val="FocoMbcp"/>
      <family val="2"/>
    </font>
    <font>
      <u/>
      <sz val="10"/>
      <color rgb="FFD1005D"/>
      <name val="FocoMbcp"/>
      <family val="2"/>
    </font>
    <font>
      <u/>
      <sz val="10"/>
      <color rgb="FFD1005D"/>
      <name val="Arial"/>
      <family val="2"/>
    </font>
    <font>
      <b/>
      <sz val="10"/>
      <color theme="1" tint="0.34998626667073579"/>
      <name val="FocoMbcp"/>
      <family val="2"/>
    </font>
    <font>
      <sz val="11"/>
      <color rgb="FF000000"/>
      <name val="Trebuchet MS"/>
      <family val="2"/>
    </font>
    <font>
      <sz val="11"/>
      <color rgb="FFD1005D"/>
      <name val="FocoMbcp"/>
      <family val="2"/>
    </font>
    <font>
      <b/>
      <sz val="8"/>
      <color rgb="FF575756"/>
      <name val="Trebuchet MS"/>
      <family val="2"/>
    </font>
    <font>
      <vertAlign val="superscript"/>
      <sz val="7"/>
      <color rgb="FF575756"/>
      <name val="FocoMbcp Light"/>
      <family val="2"/>
    </font>
    <font>
      <sz val="8"/>
      <color rgb="FF595959"/>
      <name val="FocoMbcp"/>
      <family val="2"/>
    </font>
    <font>
      <b/>
      <sz val="4"/>
      <color rgb="FF575756"/>
      <name val="FocoMbcp"/>
      <family val="2"/>
    </font>
    <font>
      <vertAlign val="superscript"/>
      <sz val="10"/>
      <color rgb="FF575756"/>
      <name val="FocoMbcp"/>
      <family val="2"/>
    </font>
    <font>
      <sz val="10"/>
      <color rgb="FF575756"/>
      <name val="FocoMbcp"/>
      <family val="2"/>
    </font>
    <font>
      <sz val="10"/>
      <color rgb="FF575756"/>
      <name val="Arial"/>
      <family val="2"/>
    </font>
    <font>
      <b/>
      <sz val="22"/>
      <color rgb="FFD1005D"/>
      <name val="FocoMbcp"/>
      <family val="2"/>
    </font>
    <font>
      <b/>
      <sz val="14"/>
      <color rgb="FFD1005D"/>
      <name val="FocoMbcp"/>
      <family val="2"/>
    </font>
    <font>
      <b/>
      <sz val="8.5"/>
      <name val="FocoMbcp"/>
      <family val="2"/>
    </font>
    <font>
      <sz val="10"/>
      <color indexed="8"/>
      <name val="Helvetica Neue"/>
    </font>
    <font>
      <sz val="12"/>
      <name val="FocoMbcp"/>
      <family val="2"/>
    </font>
    <font>
      <b/>
      <strike/>
      <sz val="8"/>
      <color rgb="FF575756"/>
      <name val="FocoMbcp"/>
      <family val="2"/>
    </font>
    <font>
      <b/>
      <sz val="8.5"/>
      <color rgb="FFD1005D"/>
      <name val="FocoMbcp"/>
      <family val="2"/>
    </font>
    <font>
      <i/>
      <sz val="8.5"/>
      <color rgb="FF575756"/>
      <name val="FocoMbcp"/>
      <family val="2"/>
    </font>
    <font>
      <vertAlign val="superscript"/>
      <sz val="8"/>
      <name val="FocoMbcp"/>
      <family val="2"/>
    </font>
    <font>
      <i/>
      <sz val="12"/>
      <color rgb="FF575756"/>
      <name val="Calibri Light"/>
      <family val="2"/>
    </font>
    <font>
      <i/>
      <sz val="12"/>
      <color rgb="FF2E75B6"/>
      <name val="Calibri Light"/>
      <family val="2"/>
    </font>
    <font>
      <i/>
      <sz val="12"/>
      <color rgb="FF00B050"/>
      <name val="Calibri Light"/>
      <family val="2"/>
    </font>
    <font>
      <i/>
      <sz val="12"/>
      <name val="Calibri Light"/>
      <family val="2"/>
    </font>
    <font>
      <sz val="8"/>
      <color theme="1" tint="0.14999847407452621"/>
      <name val="FocoMbcp Light"/>
      <family val="2"/>
    </font>
    <font>
      <sz val="10"/>
      <color theme="1" tint="0.14999847407452621"/>
      <name val="Arial"/>
      <family val="2"/>
    </font>
    <font>
      <u/>
      <sz val="10"/>
      <color theme="10"/>
      <name val="Arial"/>
      <family val="2"/>
    </font>
    <font>
      <b/>
      <sz val="7"/>
      <color rgb="FFCD0067"/>
      <name val="FocoMbcp"/>
      <family val="2"/>
    </font>
    <font>
      <b/>
      <sz val="8"/>
      <color rgb="FFFF0000"/>
      <name val="FocoMbcp"/>
      <family val="2"/>
    </font>
    <font>
      <b/>
      <sz val="10"/>
      <color rgb="FFFF0000"/>
      <name val="Arial"/>
      <family val="2"/>
    </font>
    <font>
      <b/>
      <sz val="8"/>
      <color rgb="FF575756"/>
      <name val="FocoMbcp"/>
      <family val="2"/>
    </font>
    <font>
      <b/>
      <sz val="8"/>
      <color rgb="FFD1005D"/>
      <name val="FocoMbcp"/>
      <family val="2"/>
    </font>
    <font>
      <sz val="9"/>
      <color theme="1" tint="0.34998626667073579"/>
      <name val="Trebuchet MS"/>
      <family val="2"/>
    </font>
    <font>
      <sz val="8"/>
      <color theme="1" tint="0.249977111117893"/>
      <name val="FocoMbcp Light"/>
      <family val="2"/>
    </font>
    <font>
      <b/>
      <sz val="8"/>
      <color rgb="FFCD0067"/>
      <name val="FocoMbcp Light"/>
      <family val="2"/>
    </font>
    <font>
      <vertAlign val="superscript"/>
      <sz val="8"/>
      <color rgb="FF575756"/>
      <name val="FocoMbcp Light"/>
      <family val="2"/>
    </font>
    <font>
      <i/>
      <sz val="8"/>
      <color theme="1" tint="0.249977111117893"/>
      <name val="FocoMbcp Light"/>
      <family val="2"/>
    </font>
    <font>
      <i/>
      <sz val="8"/>
      <color rgb="FF575756"/>
      <name val="FocoMbcp Light"/>
      <family val="2"/>
    </font>
    <font>
      <sz val="8"/>
      <color theme="0" tint="-0.499984740745262"/>
      <name val="FocoMbcp"/>
      <family val="2"/>
    </font>
    <font>
      <vertAlign val="superscript"/>
      <sz val="8"/>
      <color theme="1" tint="0.249977111117893"/>
      <name val="FocoMbcp Light"/>
      <family val="2"/>
    </font>
  </fonts>
  <fills count="43">
    <fill>
      <patternFill patternType="none"/>
    </fill>
    <fill>
      <patternFill patternType="gray125"/>
    </fill>
    <fill>
      <patternFill patternType="solid">
        <fgColor theme="0"/>
        <bgColor indexed="64"/>
      </patternFill>
    </fill>
    <fill>
      <patternFill patternType="solid">
        <fgColor indexed="22"/>
        <bgColor indexed="22"/>
      </patternFill>
    </fill>
    <fill>
      <patternFill patternType="solid">
        <fgColor rgb="FFD9D9D9"/>
        <bgColor indexed="9"/>
      </patternFill>
    </fill>
    <fill>
      <patternFill patternType="solid">
        <fgColor indexed="44"/>
        <bgColor indexed="9"/>
      </patternFill>
    </fill>
    <fill>
      <patternFill patternType="solid">
        <fgColor indexed="43"/>
        <bgColor indexed="9"/>
      </patternFill>
    </fill>
    <fill>
      <patternFill patternType="solid">
        <fgColor theme="0"/>
        <bgColor rgb="FF000000"/>
      </patternFill>
    </fill>
    <fill>
      <patternFill patternType="solid">
        <fgColor rgb="FFFFFFFF"/>
        <bgColor rgb="FF000000"/>
      </patternFill>
    </fill>
    <fill>
      <patternFill patternType="solid">
        <fgColor rgb="FFD9D9D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5" tint="0.79998168889431442"/>
        <bgColor indexed="64"/>
      </patternFill>
    </fill>
    <fill>
      <patternFill patternType="solid">
        <fgColor rgb="FFD1005D"/>
        <bgColor indexed="64"/>
      </patternFill>
    </fill>
    <fill>
      <patternFill patternType="solid">
        <fgColor rgb="FFBFBFB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D9D9D9"/>
        <bgColor rgb="FF000000"/>
      </patternFill>
    </fill>
    <fill>
      <patternFill patternType="solid">
        <fgColor theme="0" tint="-0.249977111117893"/>
        <bgColor indexed="64"/>
      </patternFill>
    </fill>
  </fills>
  <borders count="129">
    <border>
      <left/>
      <right/>
      <top/>
      <bottom/>
      <diagonal/>
    </border>
    <border>
      <left/>
      <right/>
      <top style="dotted">
        <color rgb="FFD1005D"/>
      </top>
      <bottom/>
      <diagonal/>
    </border>
    <border>
      <left/>
      <right/>
      <top style="dotted">
        <color rgb="FFD1005D"/>
      </top>
      <bottom style="thin">
        <color rgb="FFD1005D"/>
      </bottom>
      <diagonal/>
    </border>
    <border>
      <left/>
      <right/>
      <top/>
      <bottom style="thin">
        <color rgb="FFD1005D"/>
      </bottom>
      <diagonal/>
    </border>
    <border>
      <left/>
      <right/>
      <top/>
      <bottom style="thin">
        <color rgb="FFBFBFBF"/>
      </bottom>
      <diagonal/>
    </border>
    <border>
      <left/>
      <right/>
      <top style="thin">
        <color rgb="FFBFBFBF"/>
      </top>
      <bottom style="thin">
        <color rgb="FFBFBFBF"/>
      </bottom>
      <diagonal/>
    </border>
    <border>
      <left/>
      <right/>
      <top style="thin">
        <color rgb="FFBFBFBF"/>
      </top>
      <bottom style="thick">
        <color rgb="FFD1005D"/>
      </bottom>
      <diagonal/>
    </border>
    <border>
      <left style="thin">
        <color indexed="64"/>
      </left>
      <right/>
      <top/>
      <bottom style="hair">
        <color indexed="64"/>
      </bottom>
      <diagonal/>
    </border>
    <border>
      <left style="thin">
        <color indexed="64"/>
      </left>
      <right/>
      <top/>
      <bottom/>
      <diagonal/>
    </border>
    <border>
      <left style="thin">
        <color indexed="64"/>
      </left>
      <right/>
      <top/>
      <bottom style="double">
        <color indexed="64"/>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style="thin">
        <color rgb="FFBFBFBF"/>
      </top>
      <bottom style="thin">
        <color rgb="FFD1005D"/>
      </bottom>
      <diagonal/>
    </border>
    <border>
      <left/>
      <right/>
      <top/>
      <bottom style="thick">
        <color rgb="FFD1005D"/>
      </bottom>
      <diagonal/>
    </border>
    <border>
      <left/>
      <right/>
      <top style="dotted">
        <color rgb="FFCD0067"/>
      </top>
      <bottom style="thin">
        <color rgb="FFCD0067"/>
      </bottom>
      <diagonal/>
    </border>
    <border>
      <left/>
      <right/>
      <top style="thin">
        <color rgb="FFD1005D"/>
      </top>
      <bottom style="thin">
        <color rgb="FFD1005D"/>
      </bottom>
      <diagonal/>
    </border>
    <border>
      <left/>
      <right/>
      <top/>
      <bottom style="dotted">
        <color rgb="FFD1005D"/>
      </bottom>
      <diagonal/>
    </border>
    <border>
      <left/>
      <right/>
      <top style="thin">
        <color rgb="FFBFBFBF"/>
      </top>
      <bottom style="thin">
        <color rgb="FFC00000"/>
      </bottom>
      <diagonal/>
    </border>
    <border>
      <left/>
      <right/>
      <top style="thick">
        <color rgb="FFD1005D"/>
      </top>
      <bottom/>
      <diagonal/>
    </border>
    <border>
      <left/>
      <right/>
      <top style="thin">
        <color rgb="FFD1005D"/>
      </top>
      <bottom style="thin">
        <color rgb="FFBFBFBF"/>
      </bottom>
      <diagonal/>
    </border>
    <border>
      <left/>
      <right/>
      <top style="thin">
        <color rgb="FFD1005D"/>
      </top>
      <bottom/>
      <diagonal/>
    </border>
    <border>
      <left/>
      <right/>
      <top style="thin">
        <color rgb="FFBFBFBF"/>
      </top>
      <bottom/>
      <diagonal/>
    </border>
    <border>
      <left/>
      <right/>
      <top style="thin">
        <color rgb="FFBFBFBF"/>
      </top>
      <bottom style="thick">
        <color rgb="FFB50D5C"/>
      </bottom>
      <diagonal/>
    </border>
    <border>
      <left/>
      <right/>
      <top style="thick">
        <color rgb="FFB50D5C"/>
      </top>
      <bottom/>
      <diagonal/>
    </border>
    <border>
      <left/>
      <right/>
      <top style="thin">
        <color rgb="FFD1005D"/>
      </top>
      <bottom style="thick">
        <color rgb="FFD1005D"/>
      </bottom>
      <diagonal/>
    </border>
    <border>
      <left/>
      <right/>
      <top style="dotted">
        <color rgb="FFB50D5C"/>
      </top>
      <bottom style="thin">
        <color rgb="FFB50D5C"/>
      </bottom>
      <diagonal/>
    </border>
    <border>
      <left/>
      <right/>
      <top/>
      <bottom style="medium">
        <color theme="1" tint="0.34998626667073579"/>
      </bottom>
      <diagonal/>
    </border>
    <border>
      <left/>
      <right/>
      <top/>
      <bottom style="thick">
        <color rgb="FFB50D5C"/>
      </bottom>
      <diagonal/>
    </border>
    <border>
      <left/>
      <right/>
      <top/>
      <bottom style="medium">
        <color rgb="FFD1005D"/>
      </bottom>
      <diagonal/>
    </border>
    <border>
      <left/>
      <right/>
      <top style="medium">
        <color rgb="FFD1005D"/>
      </top>
      <bottom style="thin">
        <color theme="0" tint="-0.24994659260841701"/>
      </bottom>
      <diagonal/>
    </border>
    <border>
      <left style="hair">
        <color rgb="FFD1005D"/>
      </left>
      <right/>
      <top/>
      <bottom style="thin">
        <color rgb="FFD1005D"/>
      </bottom>
      <diagonal/>
    </border>
    <border>
      <left style="hair">
        <color rgb="FFD1005D"/>
      </left>
      <right/>
      <top/>
      <bottom style="thin">
        <color rgb="FFBFBFBF"/>
      </bottom>
      <diagonal/>
    </border>
    <border>
      <left style="hair">
        <color rgb="FFD1005D"/>
      </left>
      <right/>
      <top style="thin">
        <color rgb="FFBFBFBF"/>
      </top>
      <bottom style="thick">
        <color rgb="FFD1005D"/>
      </bottom>
      <diagonal/>
    </border>
    <border>
      <left/>
      <right style="hair">
        <color rgb="FFD1005D"/>
      </right>
      <top style="thin">
        <color rgb="FFD1005D"/>
      </top>
      <bottom style="thin">
        <color rgb="FFD1005D"/>
      </bottom>
      <diagonal/>
    </border>
    <border>
      <left style="hair">
        <color rgb="FFD1005D"/>
      </left>
      <right/>
      <top style="thin">
        <color rgb="FFD1005D"/>
      </top>
      <bottom/>
      <diagonal/>
    </border>
    <border>
      <left style="hair">
        <color rgb="FFD1005D"/>
      </left>
      <right style="hair">
        <color rgb="FFD1005D"/>
      </right>
      <top style="thin">
        <color rgb="FFD1005D"/>
      </top>
      <bottom/>
      <diagonal/>
    </border>
    <border>
      <left style="hair">
        <color rgb="FFD1005D"/>
      </left>
      <right style="hair">
        <color rgb="FFD1005D"/>
      </right>
      <top/>
      <bottom style="thin">
        <color rgb="FFD1005D"/>
      </bottom>
      <diagonal/>
    </border>
    <border>
      <left style="hair">
        <color rgb="FFD1005D"/>
      </left>
      <right style="hair">
        <color rgb="FFD1005D"/>
      </right>
      <top/>
      <bottom style="thin">
        <color rgb="FFBFBFBF"/>
      </bottom>
      <diagonal/>
    </border>
    <border>
      <left style="hair">
        <color rgb="FFD1005D"/>
      </left>
      <right style="hair">
        <color rgb="FFD1005D"/>
      </right>
      <top style="thin">
        <color rgb="FFBFBFBF"/>
      </top>
      <bottom style="thick">
        <color rgb="FFD1005D"/>
      </bottom>
      <diagonal/>
    </border>
    <border>
      <left style="hair">
        <color rgb="FFD1005D"/>
      </left>
      <right style="hair">
        <color rgb="FFD1005D"/>
      </right>
      <top style="thin">
        <color rgb="FFD1005D"/>
      </top>
      <bottom style="thin">
        <color rgb="FFD1005D"/>
      </bottom>
      <diagonal/>
    </border>
    <border>
      <left/>
      <right/>
      <top style="thin">
        <color rgb="FFD1005D"/>
      </top>
      <bottom style="medium">
        <color rgb="FFD1005D"/>
      </bottom>
      <diagonal/>
    </border>
    <border>
      <left/>
      <right style="hair">
        <color rgb="FFD1005D"/>
      </right>
      <top style="thin">
        <color rgb="FFD1005D"/>
      </top>
      <bottom/>
      <diagonal/>
    </border>
    <border>
      <left/>
      <right/>
      <top style="thin">
        <color rgb="FF575756"/>
      </top>
      <bottom style="thin">
        <color rgb="FF575756"/>
      </bottom>
      <diagonal/>
    </border>
    <border>
      <left/>
      <right/>
      <top style="thin">
        <color rgb="FFD1005D"/>
      </top>
      <bottom style="thin">
        <color rgb="FF575756"/>
      </bottom>
      <diagonal/>
    </border>
    <border>
      <left/>
      <right/>
      <top style="thin">
        <color rgb="FF575756"/>
      </top>
      <bottom style="thick">
        <color rgb="FFD1005D"/>
      </bottom>
      <diagonal/>
    </border>
    <border>
      <left/>
      <right/>
      <top style="hair">
        <color rgb="FFD1005D"/>
      </top>
      <bottom style="thin">
        <color rgb="FFD1005D"/>
      </bottom>
      <diagonal/>
    </border>
    <border>
      <left/>
      <right/>
      <top style="thin">
        <color rgb="FFBFBFBF"/>
      </top>
      <bottom style="medium">
        <color rgb="FFD1005D"/>
      </bottom>
      <diagonal/>
    </border>
    <border>
      <left style="dotted">
        <color rgb="FFBFBFBF"/>
      </left>
      <right/>
      <top style="dotted">
        <color rgb="FFD1005D"/>
      </top>
      <bottom style="thin">
        <color rgb="FFD1005D"/>
      </bottom>
      <diagonal/>
    </border>
    <border>
      <left/>
      <right style="dotted">
        <color rgb="FFBFBFBF"/>
      </right>
      <top style="dotted">
        <color rgb="FFD1005D"/>
      </top>
      <bottom style="thin">
        <color rgb="FFD1005D"/>
      </bottom>
      <diagonal/>
    </border>
    <border>
      <left style="dotted">
        <color rgb="FFBFBFBF"/>
      </left>
      <right/>
      <top style="thin">
        <color rgb="FFD1005D"/>
      </top>
      <bottom style="thin">
        <color rgb="FFD1005D"/>
      </bottom>
      <diagonal/>
    </border>
    <border>
      <left/>
      <right style="dotted">
        <color rgb="FFBFBFBF"/>
      </right>
      <top style="thin">
        <color rgb="FFD1005D"/>
      </top>
      <bottom style="thin">
        <color rgb="FFD1005D"/>
      </bottom>
      <diagonal/>
    </border>
    <border>
      <left style="dotted">
        <color rgb="FFBFBFBF"/>
      </left>
      <right/>
      <top style="thin">
        <color rgb="FFBFBFBF"/>
      </top>
      <bottom style="thin">
        <color rgb="FFBFBFBF"/>
      </bottom>
      <diagonal/>
    </border>
    <border>
      <left/>
      <right style="dotted">
        <color rgb="FFBFBFBF"/>
      </right>
      <top style="thin">
        <color rgb="FFBFBFBF"/>
      </top>
      <bottom style="thin">
        <color rgb="FFBFBFBF"/>
      </bottom>
      <diagonal/>
    </border>
    <border>
      <left style="dotted">
        <color rgb="FFBFBFBF"/>
      </left>
      <right/>
      <top style="thin">
        <color rgb="FFBFBFBF"/>
      </top>
      <bottom style="thick">
        <color rgb="FFD1005D"/>
      </bottom>
      <diagonal/>
    </border>
    <border>
      <left/>
      <right style="dotted">
        <color rgb="FFBFBFBF"/>
      </right>
      <top style="thin">
        <color rgb="FFBFBFBF"/>
      </top>
      <bottom style="thick">
        <color rgb="FFD1005D"/>
      </bottom>
      <diagonal/>
    </border>
    <border>
      <left style="dotted">
        <color rgb="FFBFBFBF"/>
      </left>
      <right/>
      <top style="thin">
        <color rgb="FFD1005D"/>
      </top>
      <bottom style="thin">
        <color rgb="FFBFBFBF"/>
      </bottom>
      <diagonal/>
    </border>
    <border>
      <left/>
      <right style="dotted">
        <color rgb="FFBFBFBF"/>
      </right>
      <top style="thin">
        <color rgb="FFD1005D"/>
      </top>
      <bottom style="thin">
        <color rgb="FFBFBFBF"/>
      </bottom>
      <diagonal/>
    </border>
    <border>
      <left style="dotted">
        <color rgb="FFBFBFBF"/>
      </left>
      <right/>
      <top style="thin">
        <color rgb="FFBFBFBF"/>
      </top>
      <bottom style="medium">
        <color rgb="FFD1005D"/>
      </bottom>
      <diagonal/>
    </border>
    <border>
      <left/>
      <right style="dotted">
        <color rgb="FFBFBFBF"/>
      </right>
      <top style="thin">
        <color rgb="FFBFBFBF"/>
      </top>
      <bottom style="medium">
        <color rgb="FFD1005D"/>
      </bottom>
      <diagonal/>
    </border>
    <border>
      <left style="dotted">
        <color rgb="FFBFBFBF"/>
      </left>
      <right/>
      <top/>
      <bottom style="thin">
        <color rgb="FFD1005D"/>
      </bottom>
      <diagonal/>
    </border>
    <border>
      <left/>
      <right style="dotted">
        <color rgb="FFBFBFBF"/>
      </right>
      <top/>
      <bottom style="thin">
        <color rgb="FFD1005D"/>
      </bottom>
      <diagonal/>
    </border>
    <border>
      <left style="hair">
        <color rgb="FFD1005D"/>
      </left>
      <right/>
      <top style="thin">
        <color rgb="FFD1005D"/>
      </top>
      <bottom style="thin">
        <color rgb="FFD1005D"/>
      </bottom>
      <diagonal/>
    </border>
    <border>
      <left style="hair">
        <color rgb="FFD1005D"/>
      </left>
      <right style="hair">
        <color rgb="FFD1005D"/>
      </right>
      <top/>
      <bottom/>
      <diagonal/>
    </border>
    <border>
      <left style="hair">
        <color rgb="FFBFBFBF"/>
      </left>
      <right style="hair">
        <color rgb="FFBFBFBF"/>
      </right>
      <top style="thin">
        <color rgb="FFD1005D"/>
      </top>
      <bottom/>
      <diagonal/>
    </border>
    <border>
      <left style="hair">
        <color rgb="FFBFBFBF"/>
      </left>
      <right style="hair">
        <color rgb="FFBFBFBF"/>
      </right>
      <top/>
      <bottom style="thin">
        <color rgb="FFD1005D"/>
      </bottom>
      <diagonal/>
    </border>
    <border>
      <left style="hair">
        <color rgb="FFBFBFBF"/>
      </left>
      <right style="hair">
        <color rgb="FFBFBFBF"/>
      </right>
      <top/>
      <bottom style="thin">
        <color rgb="FFBFBFBF"/>
      </bottom>
      <diagonal/>
    </border>
    <border>
      <left style="hair">
        <color rgb="FFBFBFBF"/>
      </left>
      <right style="hair">
        <color rgb="FFBFBFBF"/>
      </right>
      <top style="thin">
        <color rgb="FFBFBFBF"/>
      </top>
      <bottom style="thin">
        <color rgb="FFBFBFBF"/>
      </bottom>
      <diagonal/>
    </border>
    <border>
      <left style="hair">
        <color theme="0"/>
      </left>
      <right/>
      <top/>
      <bottom/>
      <diagonal/>
    </border>
    <border>
      <left/>
      <right style="hair">
        <color theme="0"/>
      </right>
      <top style="thin">
        <color rgb="FFD1005D"/>
      </top>
      <bottom/>
      <diagonal/>
    </border>
    <border>
      <left/>
      <right/>
      <top style="thin">
        <color theme="0" tint="-0.24994659260841701"/>
      </top>
      <bottom style="thin">
        <color theme="0" tint="-0.24994659260841701"/>
      </bottom>
      <diagonal/>
    </border>
    <border>
      <left/>
      <right style="medium">
        <color rgb="FFFFFFFF"/>
      </right>
      <top style="thin">
        <color rgb="FFBFBFBF"/>
      </top>
      <bottom style="thin">
        <color rgb="FFBFBFBF"/>
      </bottom>
      <diagonal/>
    </border>
    <border>
      <left/>
      <right/>
      <top style="thin">
        <color theme="0" tint="-0.24994659260841701"/>
      </top>
      <bottom/>
      <diagonal/>
    </border>
    <border>
      <left/>
      <right/>
      <top/>
      <bottom style="thin">
        <color theme="0" tint="-0.24994659260841701"/>
      </bottom>
      <diagonal/>
    </border>
    <border>
      <left style="hair">
        <color theme="0"/>
      </left>
      <right/>
      <top style="thin">
        <color theme="0" tint="-0.24994659260841701"/>
      </top>
      <bottom/>
      <diagonal/>
    </border>
    <border>
      <left style="hair">
        <color theme="0"/>
      </left>
      <right/>
      <top/>
      <bottom style="thin">
        <color theme="0" tint="-0.24994659260841701"/>
      </bottom>
      <diagonal/>
    </border>
    <border>
      <left style="hair">
        <color theme="0"/>
      </left>
      <right style="hair">
        <color theme="0"/>
      </right>
      <top/>
      <bottom style="thick">
        <color rgb="FFD1005D"/>
      </bottom>
      <diagonal/>
    </border>
    <border>
      <left/>
      <right style="medium">
        <color rgb="FFFFFFFF"/>
      </right>
      <top style="thin">
        <color rgb="FFBFBFBF"/>
      </top>
      <bottom style="thick">
        <color rgb="FFD1005D"/>
      </bottom>
      <diagonal/>
    </border>
    <border>
      <left/>
      <right/>
      <top style="double">
        <color indexed="64"/>
      </top>
      <bottom/>
      <diagonal/>
    </border>
    <border>
      <left/>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right/>
      <top style="hair">
        <color rgb="FFD1005D"/>
      </top>
      <bottom/>
      <diagonal/>
    </border>
    <border>
      <left style="hair">
        <color rgb="FFBFBFBF"/>
      </left>
      <right style="hair">
        <color rgb="FFBFBFBF"/>
      </right>
      <top style="thin">
        <color rgb="FFD1005D"/>
      </top>
      <bottom style="thick">
        <color rgb="FFD1005D"/>
      </bottom>
      <diagonal/>
    </border>
    <border>
      <left/>
      <right/>
      <top style="thin">
        <color rgb="FFD1005D"/>
      </top>
      <bottom style="thin">
        <color rgb="FFC00000"/>
      </bottom>
      <diagonal/>
    </border>
    <border>
      <left/>
      <right/>
      <top style="thin">
        <color rgb="FFB5005B"/>
      </top>
      <bottom/>
      <diagonal/>
    </border>
    <border>
      <left/>
      <right/>
      <top style="thin">
        <color theme="0" tint="-0.24994659260841701"/>
      </top>
      <bottom style="thick">
        <color rgb="FFD1005D"/>
      </bottom>
      <diagonal/>
    </border>
    <border>
      <left style="hair">
        <color rgb="FF575756"/>
      </left>
      <right/>
      <top/>
      <bottom/>
      <diagonal/>
    </border>
    <border>
      <left/>
      <right style="hair">
        <color rgb="FF575756"/>
      </right>
      <top/>
      <bottom/>
      <diagonal/>
    </border>
    <border>
      <left/>
      <right style="hair">
        <color rgb="FF575756"/>
      </right>
      <top/>
      <bottom style="thin">
        <color rgb="FFD1005D"/>
      </bottom>
      <diagonal/>
    </border>
    <border>
      <left/>
      <right style="hair">
        <color rgb="FF575756"/>
      </right>
      <top style="thin">
        <color rgb="FFD1005D"/>
      </top>
      <bottom style="thick">
        <color rgb="FFD1005D"/>
      </bottom>
      <diagonal/>
    </border>
    <border>
      <left/>
      <right style="hair">
        <color rgb="FF575756"/>
      </right>
      <top style="thin">
        <color rgb="FFD1005D"/>
      </top>
      <bottom/>
      <diagonal/>
    </border>
    <border>
      <left style="hair">
        <color rgb="FF575756"/>
      </left>
      <right/>
      <top style="dotted">
        <color rgb="FFD1005D"/>
      </top>
      <bottom/>
      <diagonal/>
    </border>
    <border>
      <left/>
      <right style="hair">
        <color rgb="FF575756"/>
      </right>
      <top style="dotted">
        <color rgb="FFD1005D"/>
      </top>
      <bottom/>
      <diagonal/>
    </border>
    <border>
      <left style="hair">
        <color rgb="FFD1005D"/>
      </left>
      <right/>
      <top/>
      <bottom/>
      <diagonal/>
    </border>
    <border>
      <left/>
      <right style="hair">
        <color rgb="FFD1005D"/>
      </right>
      <top style="thin">
        <color rgb="FFD1005D"/>
      </top>
      <bottom style="thin">
        <color rgb="FFBFBFBF"/>
      </bottom>
      <diagonal/>
    </border>
    <border>
      <left style="hair">
        <color rgb="FFD1005D"/>
      </left>
      <right style="hair">
        <color rgb="FFD1005D"/>
      </right>
      <top style="thin">
        <color rgb="FFD1005D"/>
      </top>
      <bottom style="thin">
        <color rgb="FFBFBFBF"/>
      </bottom>
      <diagonal/>
    </border>
    <border>
      <left/>
      <right style="hair">
        <color rgb="FFD1005D"/>
      </right>
      <top style="thin">
        <color rgb="FFBFBFBF"/>
      </top>
      <bottom style="thin">
        <color rgb="FFBFBFBF"/>
      </bottom>
      <diagonal/>
    </border>
    <border>
      <left/>
      <right style="hair">
        <color rgb="FFD1005D"/>
      </right>
      <top/>
      <bottom style="thin">
        <color rgb="FFBFBFBF"/>
      </bottom>
      <diagonal/>
    </border>
    <border>
      <left/>
      <right style="hair">
        <color rgb="FFD1005D"/>
      </right>
      <top/>
      <bottom style="thin">
        <color rgb="FFD1005D"/>
      </bottom>
      <diagonal/>
    </border>
    <border>
      <left/>
      <right style="hair">
        <color rgb="FFD1005D"/>
      </right>
      <top style="thin">
        <color rgb="FFBFBFBF"/>
      </top>
      <bottom style="thick">
        <color rgb="FFD1005D"/>
      </bottom>
      <diagonal/>
    </border>
    <border>
      <left/>
      <right style="hair">
        <color rgb="FFD1005D"/>
      </right>
      <top style="dotted">
        <color rgb="FFD1005D"/>
      </top>
      <bottom style="thin">
        <color rgb="FFD1005D"/>
      </bottom>
      <diagonal/>
    </border>
    <border>
      <left/>
      <right/>
      <top style="thin">
        <color theme="0" tint="-0.14996795556505021"/>
      </top>
      <bottom style="thin">
        <color theme="0" tint="-0.14996795556505021"/>
      </bottom>
      <diagonal/>
    </border>
    <border>
      <left/>
      <right/>
      <top style="medium">
        <color rgb="FFD1005D"/>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rgb="FFBFBFBF"/>
      </top>
      <bottom style="thin">
        <color theme="0" tint="-0.24994659260841701"/>
      </bottom>
      <diagonal/>
    </border>
    <border>
      <left/>
      <right style="thin">
        <color theme="0" tint="-0.24994659260841701"/>
      </right>
      <top style="thin">
        <color rgb="FFBFBFBF"/>
      </top>
      <bottom style="thin">
        <color theme="0" tint="-0.24994659260841701"/>
      </bottom>
      <diagonal/>
    </border>
    <border>
      <left style="hair">
        <color rgb="FF575756"/>
      </left>
      <right/>
      <top/>
      <bottom style="thin">
        <color rgb="FFD1005D"/>
      </bottom>
      <diagonal/>
    </border>
    <border>
      <left/>
      <right style="hair">
        <color rgb="FFD1005D"/>
      </right>
      <top style="thin">
        <color theme="0" tint="-0.24994659260841701"/>
      </top>
      <bottom style="thin">
        <color theme="0" tint="-0.24994659260841701"/>
      </bottom>
      <diagonal/>
    </border>
    <border>
      <left/>
      <right style="hair">
        <color rgb="FFD1005D"/>
      </right>
      <top/>
      <bottom/>
      <diagonal/>
    </border>
    <border>
      <left/>
      <right style="hair">
        <color rgb="FFD1005D"/>
      </right>
      <top style="thin">
        <color rgb="FFD1005D"/>
      </top>
      <bottom style="thin">
        <color theme="0" tint="-0.24994659260841701"/>
      </bottom>
      <diagonal/>
    </border>
    <border>
      <left style="hair">
        <color rgb="FFD1005D"/>
      </left>
      <right style="hair">
        <color rgb="FFD1005D"/>
      </right>
      <top style="thin">
        <color rgb="FFD1005D"/>
      </top>
      <bottom style="thin">
        <color theme="0" tint="-0.24994659260841701"/>
      </bottom>
      <diagonal/>
    </border>
    <border>
      <left style="hair">
        <color rgb="FFD1005D"/>
      </left>
      <right style="hair">
        <color rgb="FFD1005D"/>
      </right>
      <top style="thin">
        <color theme="0" tint="-0.24994659260841701"/>
      </top>
      <bottom style="thin">
        <color theme="0" tint="-0.24994659260841701"/>
      </bottom>
      <diagonal/>
    </border>
    <border>
      <left/>
      <right style="hair">
        <color rgb="FFD1005D"/>
      </right>
      <top style="thin">
        <color theme="0" tint="-0.24994659260841701"/>
      </top>
      <bottom style="thin">
        <color rgb="FFD1005D"/>
      </bottom>
      <diagonal/>
    </border>
    <border>
      <left style="hair">
        <color rgb="FFD1005D"/>
      </left>
      <right style="hair">
        <color rgb="FFD1005D"/>
      </right>
      <top style="thin">
        <color theme="0" tint="-0.24994659260841701"/>
      </top>
      <bottom style="thin">
        <color rgb="FFD1005D"/>
      </bottom>
      <diagonal/>
    </border>
    <border>
      <left/>
      <right/>
      <top style="thick">
        <color rgb="FFD1005D"/>
      </top>
      <bottom style="thick">
        <color rgb="FFD1005D"/>
      </bottom>
      <diagonal/>
    </border>
    <border>
      <left/>
      <right style="hair">
        <color rgb="FFD1005D"/>
      </right>
      <top style="thin">
        <color theme="0" tint="-0.24994659260841701"/>
      </top>
      <bottom style="thin">
        <color rgb="FFBFBFBF"/>
      </bottom>
      <diagonal/>
    </border>
    <border>
      <left/>
      <right/>
      <top style="thin">
        <color rgb="FFD1005D"/>
      </top>
      <bottom style="thin">
        <color theme="0" tint="-0.14996795556505021"/>
      </bottom>
      <diagonal/>
    </border>
    <border>
      <left/>
      <right/>
      <top style="thin">
        <color rgb="FFBFBFBF"/>
      </top>
      <bottom style="thin">
        <color theme="0" tint="-0.14996795556505021"/>
      </bottom>
      <diagonal/>
    </border>
  </borders>
  <cellStyleXfs count="322">
    <xf numFmtId="0" fontId="0" fillId="0" borderId="0"/>
    <xf numFmtId="166" fontId="21" fillId="0" borderId="7">
      <alignment horizontal="right"/>
      <protection locked="0"/>
    </xf>
    <xf numFmtId="167" fontId="18" fillId="0" borderId="8">
      <alignment horizontal="right"/>
    </xf>
    <xf numFmtId="166" fontId="21" fillId="0" borderId="9">
      <alignment horizontal="right"/>
    </xf>
    <xf numFmtId="166" fontId="18" fillId="0" borderId="9">
      <alignment horizontal="right"/>
    </xf>
    <xf numFmtId="0" fontId="18" fillId="0" borderId="0"/>
    <xf numFmtId="0" fontId="22" fillId="0" borderId="0"/>
    <xf numFmtId="41" fontId="23" fillId="0" borderId="0" applyFont="0" applyFill="0" applyBorder="0" applyAlignment="0" applyProtection="0"/>
    <xf numFmtId="43" fontId="23" fillId="0" borderId="0" applyFont="0" applyFill="0" applyBorder="0" applyAlignment="0" applyProtection="0"/>
    <xf numFmtId="168" fontId="18" fillId="0" borderId="0" applyFont="0" applyFill="0" applyBorder="0" applyAlignment="0" applyProtection="0"/>
    <xf numFmtId="169" fontId="18" fillId="0" borderId="0" applyFont="0" applyFill="0" applyBorder="0" applyAlignment="0" applyProtection="0"/>
    <xf numFmtId="0" fontId="24" fillId="0" borderId="0"/>
    <xf numFmtId="170" fontId="18" fillId="0" borderId="10">
      <alignment horizontal="left"/>
      <protection locked="0"/>
    </xf>
    <xf numFmtId="0" fontId="25" fillId="0" borderId="0"/>
    <xf numFmtId="0" fontId="11" fillId="0" borderId="0"/>
    <xf numFmtId="9" fontId="25" fillId="0" borderId="0" applyFont="0" applyFill="0" applyBorder="0" applyAlignment="0" applyProtection="0"/>
    <xf numFmtId="9" fontId="18" fillId="0" borderId="0" applyFont="0" applyFill="0" applyBorder="0" applyAlignment="0" applyProtection="0"/>
    <xf numFmtId="40" fontId="11" fillId="3" borderId="11"/>
    <xf numFmtId="3" fontId="26" fillId="4" borderId="11">
      <alignment vertical="center"/>
    </xf>
    <xf numFmtId="49" fontId="27" fillId="5" borderId="12">
      <alignment vertical="center"/>
    </xf>
    <xf numFmtId="49" fontId="18" fillId="5" borderId="12">
      <alignment vertical="center"/>
    </xf>
    <xf numFmtId="40" fontId="11" fillId="6" borderId="11"/>
    <xf numFmtId="170" fontId="28" fillId="0" borderId="0" applyFill="0" applyBorder="0">
      <alignment horizontal="left"/>
    </xf>
    <xf numFmtId="171" fontId="18" fillId="0" borderId="13">
      <alignment horizontal="center"/>
    </xf>
    <xf numFmtId="9" fontId="18" fillId="0" borderId="0" applyFont="0" applyFill="0" applyBorder="0" applyAlignment="0" applyProtection="0"/>
    <xf numFmtId="0" fontId="18" fillId="0" borderId="0"/>
    <xf numFmtId="0" fontId="18" fillId="0" borderId="0"/>
    <xf numFmtId="0" fontId="18" fillId="0" borderId="0"/>
    <xf numFmtId="0" fontId="10" fillId="0" borderId="0"/>
    <xf numFmtId="43" fontId="10" fillId="0" borderId="0" applyFont="0" applyFill="0" applyBorder="0" applyAlignment="0" applyProtection="0"/>
    <xf numFmtId="9" fontId="69" fillId="0" borderId="0" applyFont="0" applyFill="0" applyBorder="0" applyAlignment="0" applyProtection="0"/>
    <xf numFmtId="0" fontId="159" fillId="0" borderId="0" applyNumberFormat="0" applyFill="0" applyBorder="0" applyAlignment="0" applyProtection="0"/>
    <xf numFmtId="0" fontId="80" fillId="0" borderId="0"/>
    <xf numFmtId="0" fontId="18" fillId="0" borderId="0"/>
    <xf numFmtId="0" fontId="9" fillId="0" borderId="0"/>
    <xf numFmtId="9" fontId="8" fillId="0" borderId="0" applyFont="0" applyFill="0" applyBorder="0" applyAlignment="0" applyProtection="0"/>
    <xf numFmtId="0" fontId="97" fillId="0" borderId="0"/>
    <xf numFmtId="0" fontId="22" fillId="0" borderId="0"/>
    <xf numFmtId="0" fontId="7" fillId="0" borderId="0"/>
    <xf numFmtId="0" fontId="18" fillId="0" borderId="0"/>
    <xf numFmtId="0" fontId="105" fillId="0" borderId="0"/>
    <xf numFmtId="9" fontId="105" fillId="0" borderId="0" applyFont="0" applyFill="0" applyBorder="0" applyAlignment="0" applyProtection="0"/>
    <xf numFmtId="0" fontId="22" fillId="0" borderId="0"/>
    <xf numFmtId="0" fontId="18" fillId="0" borderId="0"/>
    <xf numFmtId="0" fontId="18" fillId="0" borderId="0"/>
    <xf numFmtId="183" fontId="80" fillId="0" borderId="0" applyFill="0" applyBorder="0" applyProtection="0"/>
    <xf numFmtId="183" fontId="111" fillId="0" borderId="0" applyFill="0" applyBorder="0" applyProtection="0"/>
    <xf numFmtId="0" fontId="112" fillId="16" borderId="0" applyNumberFormat="0" applyBorder="0" applyAlignment="0" applyProtection="0"/>
    <xf numFmtId="0" fontId="112" fillId="17" borderId="0" applyNumberFormat="0" applyBorder="0" applyAlignment="0" applyProtection="0"/>
    <xf numFmtId="0" fontId="112" fillId="18" borderId="0" applyNumberFormat="0" applyBorder="0" applyAlignment="0" applyProtection="0"/>
    <xf numFmtId="0" fontId="112" fillId="19" borderId="0" applyNumberFormat="0" applyBorder="0" applyAlignment="0" applyProtection="0"/>
    <xf numFmtId="0" fontId="112" fillId="20" borderId="0" applyNumberFormat="0" applyBorder="0" applyAlignment="0" applyProtection="0"/>
    <xf numFmtId="0" fontId="112" fillId="21" borderId="0" applyNumberFormat="0" applyBorder="0" applyAlignment="0" applyProtection="0"/>
    <xf numFmtId="0" fontId="112" fillId="16" borderId="0" applyNumberFormat="0" applyBorder="0" applyAlignment="0" applyProtection="0"/>
    <xf numFmtId="0" fontId="112" fillId="17" borderId="0" applyNumberFormat="0" applyBorder="0" applyAlignment="0" applyProtection="0"/>
    <xf numFmtId="0" fontId="112" fillId="18" borderId="0" applyNumberFormat="0" applyBorder="0" applyAlignment="0" applyProtection="0"/>
    <xf numFmtId="0" fontId="112" fillId="19" borderId="0" applyNumberFormat="0" applyBorder="0" applyAlignment="0" applyProtection="0"/>
    <xf numFmtId="0" fontId="112" fillId="20" borderId="0" applyNumberFormat="0" applyBorder="0" applyAlignment="0" applyProtection="0"/>
    <xf numFmtId="0" fontId="112" fillId="21" borderId="0" applyNumberFormat="0" applyBorder="0" applyAlignment="0" applyProtection="0"/>
    <xf numFmtId="0" fontId="112" fillId="22"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19" borderId="0" applyNumberFormat="0" applyBorder="0" applyAlignment="0" applyProtection="0"/>
    <xf numFmtId="0" fontId="112" fillId="22" borderId="0" applyNumberFormat="0" applyBorder="0" applyAlignment="0" applyProtection="0"/>
    <xf numFmtId="0" fontId="112" fillId="25" borderId="0" applyNumberFormat="0" applyBorder="0" applyAlignment="0" applyProtection="0"/>
    <xf numFmtId="0" fontId="112" fillId="22"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19" borderId="0" applyNumberFormat="0" applyBorder="0" applyAlignment="0" applyProtection="0"/>
    <xf numFmtId="0" fontId="112" fillId="22" borderId="0" applyNumberFormat="0" applyBorder="0" applyAlignment="0" applyProtection="0"/>
    <xf numFmtId="0" fontId="112" fillId="25" borderId="0" applyNumberFormat="0" applyBorder="0" applyAlignment="0" applyProtection="0"/>
    <xf numFmtId="0" fontId="113" fillId="26" borderId="0" applyNumberFormat="0" applyBorder="0" applyAlignment="0" applyProtection="0"/>
    <xf numFmtId="0" fontId="113" fillId="23" borderId="0" applyNumberFormat="0" applyBorder="0" applyAlignment="0" applyProtection="0"/>
    <xf numFmtId="0" fontId="113" fillId="24" borderId="0" applyNumberFormat="0" applyBorder="0" applyAlignment="0" applyProtection="0"/>
    <xf numFmtId="0" fontId="113" fillId="27" borderId="0" applyNumberFormat="0" applyBorder="0" applyAlignment="0" applyProtection="0"/>
    <xf numFmtId="0" fontId="113" fillId="28" borderId="0" applyNumberFormat="0" applyBorder="0" applyAlignment="0" applyProtection="0"/>
    <xf numFmtId="0" fontId="113" fillId="29" borderId="0" applyNumberFormat="0" applyBorder="0" applyAlignment="0" applyProtection="0"/>
    <xf numFmtId="0" fontId="113" fillId="26" borderId="0" applyNumberFormat="0" applyBorder="0" applyAlignment="0" applyProtection="0"/>
    <xf numFmtId="0" fontId="113" fillId="23" borderId="0" applyNumberFormat="0" applyBorder="0" applyAlignment="0" applyProtection="0"/>
    <xf numFmtId="0" fontId="113" fillId="24" borderId="0" applyNumberFormat="0" applyBorder="0" applyAlignment="0" applyProtection="0"/>
    <xf numFmtId="0" fontId="113" fillId="27" borderId="0" applyNumberFormat="0" applyBorder="0" applyAlignment="0" applyProtection="0"/>
    <xf numFmtId="0" fontId="113" fillId="28" borderId="0" applyNumberFormat="0" applyBorder="0" applyAlignment="0" applyProtection="0"/>
    <xf numFmtId="0" fontId="113" fillId="29" borderId="0" applyNumberFormat="0" applyBorder="0" applyAlignment="0" applyProtection="0"/>
    <xf numFmtId="0" fontId="113" fillId="30" borderId="0" applyNumberFormat="0" applyBorder="0" applyAlignment="0" applyProtection="0"/>
    <xf numFmtId="0" fontId="113" fillId="31" borderId="0" applyNumberFormat="0" applyBorder="0" applyAlignment="0" applyProtection="0"/>
    <xf numFmtId="0" fontId="113" fillId="32" borderId="0" applyNumberFormat="0" applyBorder="0" applyAlignment="0" applyProtection="0"/>
    <xf numFmtId="0" fontId="113" fillId="27" borderId="0" applyNumberFormat="0" applyBorder="0" applyAlignment="0" applyProtection="0"/>
    <xf numFmtId="0" fontId="113" fillId="28" borderId="0" applyNumberFormat="0" applyBorder="0" applyAlignment="0" applyProtection="0"/>
    <xf numFmtId="0" fontId="113" fillId="33" borderId="0" applyNumberFormat="0" applyBorder="0" applyAlignment="0" applyProtection="0"/>
    <xf numFmtId="0" fontId="114" fillId="17" borderId="0" applyNumberFormat="0" applyBorder="0" applyAlignment="0" applyProtection="0"/>
    <xf numFmtId="184" fontId="115" fillId="0" borderId="0" applyFill="0"/>
    <xf numFmtId="184" fontId="115" fillId="0" borderId="0" applyFill="0"/>
    <xf numFmtId="185" fontId="115" fillId="0" borderId="0" applyFill="0"/>
    <xf numFmtId="186" fontId="115" fillId="0" borderId="0" applyFill="0"/>
    <xf numFmtId="184" fontId="115" fillId="0" borderId="0" applyFill="0"/>
    <xf numFmtId="187" fontId="115" fillId="0" borderId="0" applyFill="0"/>
    <xf numFmtId="184" fontId="115" fillId="0" borderId="0">
      <alignment horizontal="center"/>
    </xf>
    <xf numFmtId="184" fontId="115" fillId="0" borderId="0">
      <alignment horizontal="center"/>
    </xf>
    <xf numFmtId="185" fontId="115" fillId="0" borderId="0">
      <alignment horizontal="center"/>
    </xf>
    <xf numFmtId="186" fontId="115" fillId="0" borderId="0">
      <alignment horizontal="center"/>
    </xf>
    <xf numFmtId="184" fontId="115" fillId="0" borderId="0">
      <alignment horizontal="center"/>
    </xf>
    <xf numFmtId="187" fontId="115" fillId="0" borderId="0">
      <alignment horizontal="center"/>
    </xf>
    <xf numFmtId="0" fontId="115" fillId="0" borderId="0" applyFill="0">
      <alignment horizontal="center"/>
    </xf>
    <xf numFmtId="184" fontId="116" fillId="0" borderId="79" applyFill="0"/>
    <xf numFmtId="184" fontId="116" fillId="0" borderId="79" applyFill="0"/>
    <xf numFmtId="185" fontId="116" fillId="0" borderId="79" applyFill="0"/>
    <xf numFmtId="186" fontId="116" fillId="0" borderId="79" applyFill="0"/>
    <xf numFmtId="184" fontId="116" fillId="0" borderId="79" applyFill="0"/>
    <xf numFmtId="187" fontId="116" fillId="0" borderId="79" applyFill="0"/>
    <xf numFmtId="0" fontId="18" fillId="0" borderId="0" applyFont="0" applyAlignment="0"/>
    <xf numFmtId="0" fontId="18" fillId="0" borderId="0" applyFont="0" applyAlignment="0"/>
    <xf numFmtId="0" fontId="117" fillId="0" borderId="0" applyFill="0">
      <alignment vertical="top"/>
    </xf>
    <xf numFmtId="0" fontId="116" fillId="0" borderId="0" applyFill="0">
      <alignment horizontal="left" vertical="top"/>
    </xf>
    <xf numFmtId="184" fontId="118" fillId="0" borderId="80" applyFill="0"/>
    <xf numFmtId="184" fontId="118" fillId="0" borderId="80" applyFill="0"/>
    <xf numFmtId="185" fontId="118" fillId="0" borderId="80" applyFill="0"/>
    <xf numFmtId="186" fontId="118" fillId="0" borderId="80" applyFill="0"/>
    <xf numFmtId="184" fontId="118" fillId="0" borderId="80" applyFill="0"/>
    <xf numFmtId="187" fontId="118" fillId="0" borderId="80" applyFill="0"/>
    <xf numFmtId="0" fontId="18" fillId="0" borderId="0" applyNumberFormat="0" applyFont="0" applyAlignment="0"/>
    <xf numFmtId="0" fontId="18" fillId="0" borderId="0" applyNumberFormat="0" applyFont="0" applyAlignment="0"/>
    <xf numFmtId="0" fontId="117" fillId="0" borderId="0" applyFill="0">
      <alignment wrapText="1"/>
    </xf>
    <xf numFmtId="0" fontId="116" fillId="0" borderId="0" applyFill="0">
      <alignment horizontal="left" vertical="top" wrapText="1"/>
    </xf>
    <xf numFmtId="184" fontId="119" fillId="0" borderId="0" applyFill="0"/>
    <xf numFmtId="184" fontId="119" fillId="0" borderId="0" applyFill="0"/>
    <xf numFmtId="185" fontId="119" fillId="0" borderId="0" applyFill="0"/>
    <xf numFmtId="186" fontId="119" fillId="0" borderId="0" applyFill="0"/>
    <xf numFmtId="184" fontId="119" fillId="0" borderId="0" applyFill="0"/>
    <xf numFmtId="187" fontId="119" fillId="0" borderId="0" applyFill="0"/>
    <xf numFmtId="0" fontId="120" fillId="0" borderId="0" applyNumberFormat="0" applyFont="0" applyAlignment="0">
      <alignment horizontal="center"/>
    </xf>
    <xf numFmtId="0" fontId="121" fillId="0" borderId="0" applyFill="0">
      <alignment vertical="top" wrapText="1"/>
    </xf>
    <xf numFmtId="0" fontId="118" fillId="0" borderId="0" applyFill="0">
      <alignment horizontal="left" vertical="top" wrapText="1"/>
    </xf>
    <xf numFmtId="184" fontId="18" fillId="0" borderId="0" applyFill="0"/>
    <xf numFmtId="185" fontId="18" fillId="0" borderId="0" applyFill="0"/>
    <xf numFmtId="184" fontId="18" fillId="0" borderId="0" applyFill="0"/>
    <xf numFmtId="185" fontId="18" fillId="0" borderId="0" applyFill="0"/>
    <xf numFmtId="186" fontId="18" fillId="0" borderId="0" applyFill="0"/>
    <xf numFmtId="184" fontId="18" fillId="0" borderId="0" applyFill="0"/>
    <xf numFmtId="187" fontId="18" fillId="0" borderId="0" applyFill="0"/>
    <xf numFmtId="0" fontId="120" fillId="0" borderId="0" applyNumberFormat="0" applyFont="0" applyAlignment="0">
      <alignment horizontal="center"/>
    </xf>
    <xf numFmtId="0" fontId="122" fillId="0" borderId="0" applyFill="0">
      <alignment vertical="center" wrapText="1"/>
    </xf>
    <xf numFmtId="0" fontId="123" fillId="0" borderId="0">
      <alignment horizontal="left" vertical="center" wrapText="1"/>
    </xf>
    <xf numFmtId="184" fontId="21" fillId="0" borderId="0" applyFill="0"/>
    <xf numFmtId="184" fontId="21" fillId="0" borderId="0" applyFill="0"/>
    <xf numFmtId="185" fontId="21" fillId="0" borderId="0" applyFill="0"/>
    <xf numFmtId="186" fontId="21" fillId="0" borderId="0" applyFill="0"/>
    <xf numFmtId="184" fontId="21" fillId="0" borderId="0" applyFill="0"/>
    <xf numFmtId="187" fontId="21" fillId="0" borderId="0" applyFill="0"/>
    <xf numFmtId="0" fontId="120" fillId="0" borderId="0" applyNumberFormat="0" applyFont="0" applyAlignment="0">
      <alignment horizontal="center"/>
    </xf>
    <xf numFmtId="0" fontId="124" fillId="0" borderId="0" applyFill="0">
      <alignment horizontal="center" vertical="center" wrapText="1"/>
    </xf>
    <xf numFmtId="0" fontId="18" fillId="0" borderId="0" applyFill="0">
      <alignment horizontal="center" vertical="center" wrapText="1"/>
    </xf>
    <xf numFmtId="0" fontId="18" fillId="0" borderId="0" applyFill="0">
      <alignment horizontal="center" vertical="center" wrapText="1"/>
    </xf>
    <xf numFmtId="184" fontId="125" fillId="0" borderId="0" applyFill="0"/>
    <xf numFmtId="184" fontId="125" fillId="0" borderId="0" applyFill="0"/>
    <xf numFmtId="185" fontId="125" fillId="0" borderId="0" applyFill="0"/>
    <xf numFmtId="186" fontId="125" fillId="0" borderId="0" applyFill="0"/>
    <xf numFmtId="184" fontId="125" fillId="0" borderId="0" applyFill="0"/>
    <xf numFmtId="187" fontId="125" fillId="0" borderId="0" applyFill="0"/>
    <xf numFmtId="0" fontId="120" fillId="0" borderId="0" applyNumberFormat="0" applyFont="0" applyAlignment="0">
      <alignment horizontal="center"/>
    </xf>
    <xf numFmtId="0" fontId="126" fillId="0" borderId="0" applyFill="0">
      <alignment horizontal="center" vertical="center" wrapText="1"/>
    </xf>
    <xf numFmtId="0" fontId="127" fillId="0" borderId="0" applyFill="0">
      <alignment horizontal="center" vertical="center" wrapText="1"/>
    </xf>
    <xf numFmtId="184" fontId="128" fillId="0" borderId="0" applyFill="0"/>
    <xf numFmtId="184" fontId="128" fillId="0" borderId="0" applyFill="0"/>
    <xf numFmtId="185" fontId="128" fillId="0" borderId="0" applyFill="0"/>
    <xf numFmtId="186" fontId="128" fillId="0" borderId="0" applyFill="0"/>
    <xf numFmtId="184" fontId="128" fillId="0" borderId="0" applyFill="0"/>
    <xf numFmtId="187" fontId="128" fillId="0" borderId="0" applyFill="0"/>
    <xf numFmtId="0" fontId="120" fillId="0" borderId="0" applyNumberFormat="0" applyFont="0" applyAlignment="0">
      <alignment horizontal="center"/>
    </xf>
    <xf numFmtId="0" fontId="129" fillId="0" borderId="0">
      <alignment horizontal="center" wrapText="1"/>
    </xf>
    <xf numFmtId="0" fontId="125" fillId="0" borderId="0" applyFill="0">
      <alignment horizontal="center" wrapText="1"/>
    </xf>
    <xf numFmtId="0" fontId="130" fillId="0" borderId="81" applyNumberFormat="0" applyFill="0" applyAlignment="0" applyProtection="0"/>
    <xf numFmtId="0" fontId="131" fillId="0" borderId="82" applyNumberFormat="0" applyFill="0" applyAlignment="0" applyProtection="0"/>
    <xf numFmtId="0" fontId="132" fillId="0" borderId="83" applyNumberFormat="0" applyFill="0" applyAlignment="0" applyProtection="0"/>
    <xf numFmtId="0" fontId="132" fillId="0" borderId="0" applyNumberFormat="0" applyFill="0" applyBorder="0" applyAlignment="0" applyProtection="0"/>
    <xf numFmtId="0" fontId="133" fillId="34" borderId="84" applyNumberFormat="0" applyAlignment="0" applyProtection="0"/>
    <xf numFmtId="0" fontId="133" fillId="34" borderId="84" applyNumberFormat="0" applyAlignment="0" applyProtection="0"/>
    <xf numFmtId="0" fontId="134" fillId="0" borderId="85" applyNumberFormat="0" applyFill="0" applyAlignment="0" applyProtection="0"/>
    <xf numFmtId="0" fontId="135" fillId="35" borderId="86" applyNumberFormat="0" applyAlignment="0" applyProtection="0"/>
    <xf numFmtId="0" fontId="113" fillId="30" borderId="0" applyNumberFormat="0" applyBorder="0" applyAlignment="0" applyProtection="0"/>
    <xf numFmtId="0" fontId="113" fillId="31" borderId="0" applyNumberFormat="0" applyBorder="0" applyAlignment="0" applyProtection="0"/>
    <xf numFmtId="0" fontId="113" fillId="32" borderId="0" applyNumberFormat="0" applyBorder="0" applyAlignment="0" applyProtection="0"/>
    <xf numFmtId="0" fontId="113" fillId="27" borderId="0" applyNumberFormat="0" applyBorder="0" applyAlignment="0" applyProtection="0"/>
    <xf numFmtId="0" fontId="113" fillId="28" borderId="0" applyNumberFormat="0" applyBorder="0" applyAlignment="0" applyProtection="0"/>
    <xf numFmtId="0" fontId="113" fillId="33" borderId="0" applyNumberFormat="0" applyBorder="0" applyAlignment="0" applyProtection="0"/>
    <xf numFmtId="0" fontId="136" fillId="18" borderId="0" applyNumberFormat="0" applyBorder="0" applyAlignment="0" applyProtection="0"/>
    <xf numFmtId="0" fontId="137" fillId="0" borderId="0">
      <protection locked="0"/>
    </xf>
    <xf numFmtId="0" fontId="138" fillId="21" borderId="84" applyNumberFormat="0" applyAlignment="0" applyProtection="0"/>
    <xf numFmtId="0" fontId="139" fillId="0" borderId="0"/>
    <xf numFmtId="0" fontId="140" fillId="0" borderId="0" applyNumberFormat="0" applyFill="0" applyBorder="0" applyAlignment="0" applyProtection="0"/>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0" fontId="137" fillId="0" borderId="0">
      <protection locked="0"/>
    </xf>
    <xf numFmtId="188" fontId="137" fillId="0" borderId="0">
      <protection locked="0"/>
    </xf>
    <xf numFmtId="0" fontId="136" fillId="18" borderId="0" applyNumberFormat="0" applyBorder="0" applyAlignment="0" applyProtection="0"/>
    <xf numFmtId="0" fontId="18" fillId="0" borderId="0"/>
    <xf numFmtId="0" fontId="24" fillId="0" borderId="0"/>
    <xf numFmtId="0" fontId="141" fillId="0" borderId="0"/>
    <xf numFmtId="0" fontId="22" fillId="0" borderId="0"/>
    <xf numFmtId="0" fontId="24" fillId="0" borderId="0"/>
    <xf numFmtId="0" fontId="24" fillId="0" borderId="0"/>
    <xf numFmtId="0" fontId="80" fillId="0" borderId="0"/>
    <xf numFmtId="0" fontId="130" fillId="0" borderId="81" applyNumberFormat="0" applyFill="0" applyAlignment="0" applyProtection="0"/>
    <xf numFmtId="0" fontId="131" fillId="0" borderId="82" applyNumberFormat="0" applyFill="0" applyAlignment="0" applyProtection="0"/>
    <xf numFmtId="0" fontId="132" fillId="0" borderId="83" applyNumberFormat="0" applyFill="0" applyAlignment="0" applyProtection="0"/>
    <xf numFmtId="0" fontId="132" fillId="0" borderId="0" applyNumberFormat="0" applyFill="0" applyBorder="0" applyAlignment="0" applyProtection="0"/>
    <xf numFmtId="0" fontId="142" fillId="0" borderId="0">
      <protection locked="0"/>
    </xf>
    <xf numFmtId="0" fontId="142" fillId="0" borderId="0">
      <protection locked="0"/>
    </xf>
    <xf numFmtId="0" fontId="114" fillId="17" borderId="0" applyNumberFormat="0" applyBorder="0" applyAlignment="0" applyProtection="0"/>
    <xf numFmtId="0" fontId="138" fillId="21" borderId="84" applyNumberFormat="0" applyAlignment="0" applyProtection="0"/>
    <xf numFmtId="0" fontId="134" fillId="0" borderId="85" applyNumberFormat="0" applyFill="0" applyAlignment="0" applyProtection="0"/>
    <xf numFmtId="0" fontId="143" fillId="36" borderId="0" applyNumberFormat="0" applyBorder="0" applyAlignment="0" applyProtection="0"/>
    <xf numFmtId="0" fontId="143" fillId="36" borderId="0" applyNumberFormat="0" applyBorder="0" applyAlignment="0" applyProtection="0"/>
    <xf numFmtId="0" fontId="24" fillId="0" borderId="0"/>
    <xf numFmtId="0" fontId="6" fillId="0" borderId="0"/>
    <xf numFmtId="0" fontId="80" fillId="0" borderId="0"/>
    <xf numFmtId="0" fontId="6" fillId="0" borderId="0"/>
    <xf numFmtId="0" fontId="22" fillId="0" borderId="0"/>
    <xf numFmtId="0" fontId="22"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189" fontId="141" fillId="0" borderId="0"/>
    <xf numFmtId="0" fontId="18" fillId="0" borderId="0"/>
    <xf numFmtId="0" fontId="18" fillId="0" borderId="0"/>
    <xf numFmtId="0" fontId="18" fillId="0" borderId="0"/>
    <xf numFmtId="0" fontId="24" fillId="0" borderId="0"/>
    <xf numFmtId="0" fontId="22" fillId="0" borderId="0"/>
    <xf numFmtId="0" fontId="18" fillId="0" borderId="0"/>
    <xf numFmtId="0" fontId="144" fillId="0" borderId="0"/>
    <xf numFmtId="0" fontId="25" fillId="0" borderId="0"/>
    <xf numFmtId="0" fontId="6" fillId="0" borderId="0"/>
    <xf numFmtId="0" fontId="144" fillId="0" borderId="0"/>
    <xf numFmtId="0" fontId="145" fillId="0" borderId="0"/>
    <xf numFmtId="0" fontId="146" fillId="0" borderId="0"/>
    <xf numFmtId="0" fontId="22" fillId="37" borderId="87" applyNumberFormat="0" applyFont="0" applyAlignment="0" applyProtection="0"/>
    <xf numFmtId="0" fontId="22" fillId="37" borderId="87" applyNumberFormat="0" applyFont="0" applyAlignment="0" applyProtection="0"/>
    <xf numFmtId="0" fontId="22" fillId="37" borderId="87" applyNumberFormat="0" applyFont="0" applyAlignment="0" applyProtection="0"/>
    <xf numFmtId="0" fontId="22" fillId="37" borderId="87" applyNumberFormat="0" applyFont="0" applyAlignment="0" applyProtection="0"/>
    <xf numFmtId="0" fontId="147" fillId="34" borderId="88" applyNumberFormat="0" applyAlignment="0" applyProtection="0"/>
    <xf numFmtId="190" fontId="80" fillId="0" borderId="0" applyAlignment="0"/>
    <xf numFmtId="9" fontId="22" fillId="0" borderId="0" applyFont="0" applyFill="0" applyBorder="0" applyAlignment="0" applyProtection="0"/>
    <xf numFmtId="4" fontId="115" fillId="38" borderId="0" applyFill="0"/>
    <xf numFmtId="0" fontId="148" fillId="0" borderId="0">
      <alignment horizontal="left" indent="7"/>
    </xf>
    <xf numFmtId="0" fontId="115" fillId="0" borderId="0" applyFill="0">
      <alignment horizontal="left" indent="7"/>
    </xf>
    <xf numFmtId="184" fontId="149" fillId="0" borderId="89" applyFill="0">
      <alignment horizontal="right"/>
    </xf>
    <xf numFmtId="184" fontId="149" fillId="0" borderId="89" applyFill="0">
      <alignment horizontal="right"/>
    </xf>
    <xf numFmtId="185" fontId="149" fillId="0" borderId="89" applyFill="0">
      <alignment horizontal="right"/>
    </xf>
    <xf numFmtId="186" fontId="149" fillId="0" borderId="89" applyFill="0">
      <alignment horizontal="right"/>
    </xf>
    <xf numFmtId="184" fontId="149" fillId="0" borderId="89" applyFill="0">
      <alignment horizontal="right"/>
    </xf>
    <xf numFmtId="187" fontId="149" fillId="0" borderId="89" applyFill="0">
      <alignment horizontal="right"/>
    </xf>
    <xf numFmtId="0" fontId="28" fillId="0" borderId="11" applyNumberFormat="0" applyFont="0" applyBorder="0">
      <alignment horizontal="right"/>
    </xf>
    <xf numFmtId="0" fontId="150" fillId="0" borderId="0" applyFill="0"/>
    <xf numFmtId="0" fontId="118" fillId="0" borderId="0" applyFill="0"/>
    <xf numFmtId="4" fontId="149" fillId="0" borderId="89" applyFill="0"/>
    <xf numFmtId="0" fontId="18" fillId="0" borderId="0" applyNumberFormat="0" applyFont="0" applyBorder="0" applyAlignment="0"/>
    <xf numFmtId="0" fontId="18" fillId="0" borderId="0" applyNumberFormat="0" applyFont="0" applyBorder="0" applyAlignment="0"/>
    <xf numFmtId="0" fontId="121" fillId="0" borderId="0" applyFill="0">
      <alignment horizontal="left" indent="1"/>
    </xf>
    <xf numFmtId="0" fontId="151" fillId="0" borderId="0" applyFill="0">
      <alignment horizontal="left" indent="1"/>
    </xf>
    <xf numFmtId="4" fontId="21" fillId="0" borderId="0" applyFill="0"/>
    <xf numFmtId="0" fontId="18" fillId="0" borderId="0" applyNumberFormat="0" applyFont="0" applyFill="0" applyBorder="0" applyAlignment="0"/>
    <xf numFmtId="0" fontId="18" fillId="0" borderId="0" applyNumberFormat="0" applyFont="0" applyFill="0" applyBorder="0" applyAlignment="0"/>
    <xf numFmtId="0" fontId="121" fillId="0" borderId="0" applyFill="0">
      <alignment horizontal="left" indent="2"/>
    </xf>
    <xf numFmtId="0" fontId="118" fillId="0" borderId="0" applyFill="0">
      <alignment horizontal="left" indent="2"/>
    </xf>
    <xf numFmtId="4" fontId="21" fillId="0" borderId="0" applyFill="0"/>
    <xf numFmtId="0" fontId="18" fillId="0" borderId="0" applyNumberFormat="0" applyFont="0" applyBorder="0" applyAlignment="0"/>
    <xf numFmtId="0" fontId="18" fillId="0" borderId="0" applyNumberFormat="0" applyFont="0" applyBorder="0" applyAlignment="0"/>
    <xf numFmtId="0" fontId="152" fillId="0" borderId="0">
      <alignment horizontal="left" indent="3"/>
    </xf>
    <xf numFmtId="0" fontId="68" fillId="0" borderId="0" applyFill="0">
      <alignment horizontal="left" indent="3"/>
    </xf>
    <xf numFmtId="4" fontId="21" fillId="0" borderId="0" applyFill="0"/>
    <xf numFmtId="0" fontId="18" fillId="0" borderId="0" applyNumberFormat="0" applyFont="0" applyBorder="0" applyAlignment="0"/>
    <xf numFmtId="0" fontId="18" fillId="0" borderId="0" applyNumberFormat="0" applyFont="0" applyBorder="0" applyAlignment="0"/>
    <xf numFmtId="0" fontId="124" fillId="0" borderId="0">
      <alignment horizontal="left" indent="4"/>
    </xf>
    <xf numFmtId="0" fontId="18" fillId="0" borderId="0" applyFill="0">
      <alignment horizontal="left" indent="4"/>
    </xf>
    <xf numFmtId="0" fontId="18" fillId="0" borderId="0" applyFill="0">
      <alignment horizontal="left" indent="4"/>
    </xf>
    <xf numFmtId="4" fontId="125" fillId="0" borderId="0" applyFill="0"/>
    <xf numFmtId="0" fontId="18" fillId="0" borderId="0" applyNumberFormat="0" applyFont="0" applyBorder="0" applyAlignment="0"/>
    <xf numFmtId="0" fontId="18" fillId="0" borderId="0" applyNumberFormat="0" applyFont="0" applyBorder="0" applyAlignment="0"/>
    <xf numFmtId="0" fontId="126" fillId="0" borderId="0">
      <alignment horizontal="left" indent="5"/>
    </xf>
    <xf numFmtId="0" fontId="127" fillId="0" borderId="0" applyFill="0">
      <alignment horizontal="left" indent="5"/>
    </xf>
    <xf numFmtId="4" fontId="128" fillId="0" borderId="0" applyFill="0"/>
    <xf numFmtId="0" fontId="18" fillId="0" borderId="0" applyNumberFormat="0" applyFont="0" applyFill="0" applyBorder="0" applyAlignment="0"/>
    <xf numFmtId="0" fontId="18" fillId="0" borderId="0" applyNumberFormat="0" applyFont="0" applyFill="0" applyBorder="0" applyAlignment="0"/>
    <xf numFmtId="0" fontId="129" fillId="0" borderId="0" applyFill="0">
      <alignment horizontal="left" indent="6"/>
    </xf>
    <xf numFmtId="0" fontId="125" fillId="0" borderId="0" applyFill="0">
      <alignment horizontal="left" indent="6"/>
    </xf>
    <xf numFmtId="0" fontId="147" fillId="34" borderId="88" applyNumberFormat="0" applyAlignment="0" applyProtection="0"/>
    <xf numFmtId="0" fontId="139" fillId="0" borderId="0"/>
    <xf numFmtId="0" fontId="139" fillId="0" borderId="0"/>
    <xf numFmtId="0" fontId="153" fillId="0" borderId="0" applyNumberFormat="0" applyFill="0" applyBorder="0" applyAlignment="0" applyProtection="0"/>
    <xf numFmtId="0" fontId="140"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37" fillId="0" borderId="90">
      <protection locked="0"/>
    </xf>
    <xf numFmtId="0" fontId="155" fillId="0" borderId="91" applyNumberFormat="0" applyFill="0" applyAlignment="0" applyProtection="0"/>
    <xf numFmtId="0" fontId="155" fillId="0" borderId="91" applyNumberFormat="0" applyFill="0" applyAlignment="0" applyProtection="0"/>
    <xf numFmtId="0" fontId="135" fillId="35" borderId="86" applyNumberFormat="0" applyAlignment="0" applyProtection="0"/>
    <xf numFmtId="0" fontId="153" fillId="0" borderId="0" applyNumberFormat="0" applyFill="0" applyBorder="0" applyAlignment="0" applyProtection="0"/>
    <xf numFmtId="0" fontId="160" fillId="0" borderId="0" applyNumberFormat="0" applyFill="0" applyBorder="0" applyAlignment="0" applyProtection="0"/>
    <xf numFmtId="0" fontId="162" fillId="0" borderId="0"/>
    <xf numFmtId="0" fontId="4" fillId="0" borderId="0"/>
    <xf numFmtId="0" fontId="22" fillId="0" borderId="0"/>
    <xf numFmtId="0" fontId="3" fillId="0" borderId="0"/>
    <xf numFmtId="0" fontId="18" fillId="0" borderId="0"/>
    <xf numFmtId="0" fontId="18" fillId="0" borderId="0"/>
    <xf numFmtId="0" fontId="174" fillId="0" borderId="0" applyNumberFormat="0" applyFill="0" applyBorder="0" applyProtection="0">
      <alignment vertical="top" wrapText="1"/>
    </xf>
    <xf numFmtId="0" fontId="105" fillId="0" borderId="0"/>
    <xf numFmtId="0" fontId="18" fillId="0" borderId="0"/>
    <xf numFmtId="0" fontId="18" fillId="0" borderId="0"/>
    <xf numFmtId="0" fontId="2" fillId="0" borderId="0"/>
    <xf numFmtId="0" fontId="2" fillId="0" borderId="0"/>
    <xf numFmtId="0" fontId="2" fillId="0" borderId="0"/>
    <xf numFmtId="0" fontId="159" fillId="0" borderId="0" applyNumberFormat="0" applyFill="0" applyBorder="0" applyAlignment="0" applyProtection="0"/>
    <xf numFmtId="0" fontId="186" fillId="0" borderId="0" applyNumberFormat="0" applyFill="0" applyBorder="0" applyAlignment="0" applyProtection="0"/>
    <xf numFmtId="0" fontId="1" fillId="0" borderId="0"/>
    <xf numFmtId="9" fontId="1" fillId="0" borderId="0" applyFont="0" applyFill="0" applyBorder="0" applyAlignment="0" applyProtection="0"/>
  </cellStyleXfs>
  <cellXfs count="1934">
    <xf numFmtId="0" fontId="0" fillId="0" borderId="0" xfId="0"/>
    <xf numFmtId="0" fontId="12" fillId="2" borderId="0" xfId="0" applyFont="1" applyFill="1" applyBorder="1" applyAlignment="1">
      <alignment horizontal="left" vertical="center"/>
    </xf>
    <xf numFmtId="0" fontId="13" fillId="2" borderId="0" xfId="0" applyFont="1" applyFill="1"/>
    <xf numFmtId="164" fontId="13" fillId="2" borderId="0" xfId="0" applyNumberFormat="1" applyFont="1" applyFill="1" applyBorder="1" applyAlignment="1">
      <alignment horizontal="right" vertical="center"/>
    </xf>
    <xf numFmtId="164" fontId="15" fillId="2" borderId="0" xfId="0" applyNumberFormat="1" applyFont="1" applyFill="1" applyBorder="1" applyAlignment="1">
      <alignment horizontal="right"/>
    </xf>
    <xf numFmtId="0" fontId="29" fillId="2" borderId="0" xfId="0" applyFont="1" applyFill="1" applyBorder="1" applyAlignment="1">
      <alignment vertical="center"/>
    </xf>
    <xf numFmtId="3" fontId="13" fillId="2" borderId="0" xfId="0" applyNumberFormat="1" applyFont="1" applyFill="1"/>
    <xf numFmtId="164" fontId="32" fillId="0" borderId="0" xfId="0" applyNumberFormat="1" applyFont="1" applyBorder="1" applyAlignment="1">
      <alignment horizontal="right" vertical="center"/>
    </xf>
    <xf numFmtId="0" fontId="33" fillId="0" borderId="0" xfId="0" applyFont="1" applyBorder="1" applyAlignment="1">
      <alignment vertical="center"/>
    </xf>
    <xf numFmtId="3" fontId="33" fillId="0" borderId="0" xfId="0" applyNumberFormat="1" applyFont="1" applyBorder="1" applyAlignment="1">
      <alignment vertical="center"/>
    </xf>
    <xf numFmtId="0" fontId="33" fillId="0" borderId="0" xfId="0" applyFont="1" applyFill="1" applyBorder="1" applyAlignment="1">
      <alignment vertical="center"/>
    </xf>
    <xf numFmtId="173" fontId="35" fillId="0" borderId="0" xfId="0" applyNumberFormat="1" applyFont="1" applyBorder="1" applyAlignment="1">
      <alignment vertical="center"/>
    </xf>
    <xf numFmtId="3" fontId="13" fillId="2" borderId="0" xfId="0" applyNumberFormat="1" applyFont="1" applyFill="1" applyBorder="1"/>
    <xf numFmtId="0" fontId="36" fillId="2" borderId="16" xfId="0" applyFont="1" applyFill="1" applyBorder="1" applyAlignment="1">
      <alignment vertical="center"/>
    </xf>
    <xf numFmtId="0" fontId="36" fillId="2" borderId="2" xfId="0" applyFont="1" applyFill="1" applyBorder="1" applyAlignment="1">
      <alignment vertical="center"/>
    </xf>
    <xf numFmtId="0" fontId="38" fillId="2" borderId="0" xfId="0" applyFont="1" applyFill="1"/>
    <xf numFmtId="3" fontId="38" fillId="2" borderId="0" xfId="0" applyNumberFormat="1" applyFont="1" applyFill="1"/>
    <xf numFmtId="0" fontId="37" fillId="2" borderId="0" xfId="0" applyFont="1" applyFill="1"/>
    <xf numFmtId="0" fontId="40" fillId="2" borderId="0" xfId="0" applyFont="1" applyFill="1"/>
    <xf numFmtId="0" fontId="41" fillId="2" borderId="0" xfId="0" applyFont="1" applyFill="1"/>
    <xf numFmtId="0" fontId="45" fillId="2" borderId="0" xfId="0" applyFont="1" applyFill="1" applyAlignment="1">
      <alignment horizontal="right"/>
    </xf>
    <xf numFmtId="0" fontId="47" fillId="2" borderId="0" xfId="0" applyFont="1" applyFill="1"/>
    <xf numFmtId="0" fontId="47" fillId="2" borderId="0" xfId="0" applyFont="1" applyFill="1" applyAlignment="1">
      <alignment horizontal="right"/>
    </xf>
    <xf numFmtId="0" fontId="39" fillId="2" borderId="0" xfId="0" applyFont="1" applyFill="1"/>
    <xf numFmtId="0" fontId="34" fillId="2" borderId="3" xfId="0" applyFont="1" applyFill="1" applyBorder="1" applyAlignment="1">
      <alignment vertical="center"/>
    </xf>
    <xf numFmtId="0" fontId="16" fillId="2" borderId="4" xfId="0" applyFont="1" applyFill="1" applyBorder="1" applyAlignment="1">
      <alignment horizontal="left" vertical="center"/>
    </xf>
    <xf numFmtId="0" fontId="16" fillId="2" borderId="4" xfId="0" applyFont="1" applyFill="1" applyBorder="1" applyAlignment="1">
      <alignment vertical="center"/>
    </xf>
    <xf numFmtId="0" fontId="12" fillId="2" borderId="0" xfId="0" quotePrefix="1" applyFont="1" applyFill="1" applyBorder="1" applyAlignment="1">
      <alignment vertical="center" wrapText="1"/>
    </xf>
    <xf numFmtId="0" fontId="29" fillId="2" borderId="0" xfId="0" applyFont="1" applyFill="1" applyBorder="1"/>
    <xf numFmtId="0" fontId="13" fillId="2" borderId="0" xfId="0" applyFont="1" applyFill="1" applyAlignment="1"/>
    <xf numFmtId="0" fontId="16" fillId="2" borderId="3" xfId="25" applyNumberFormat="1" applyFont="1" applyFill="1" applyBorder="1" applyAlignment="1">
      <alignment horizontal="right" vertical="center" wrapText="1"/>
    </xf>
    <xf numFmtId="0" fontId="12" fillId="2" borderId="0" xfId="0" quotePrefix="1" applyFont="1" applyFill="1" applyBorder="1" applyAlignment="1">
      <alignment horizontal="left" vertical="center" wrapText="1"/>
    </xf>
    <xf numFmtId="0" fontId="16" fillId="2" borderId="0" xfId="0" applyFont="1" applyFill="1" applyBorder="1" applyAlignment="1">
      <alignment horizontal="left" vertical="center"/>
    </xf>
    <xf numFmtId="0" fontId="16" fillId="2" borderId="3" xfId="0" applyFont="1" applyFill="1" applyBorder="1" applyAlignment="1">
      <alignment horizontal="left" vertical="center"/>
    </xf>
    <xf numFmtId="0" fontId="16" fillId="2" borderId="3" xfId="0" applyFont="1" applyFill="1" applyBorder="1" applyAlignment="1">
      <alignment horizontal="right" vertical="center" wrapText="1"/>
    </xf>
    <xf numFmtId="0" fontId="13" fillId="0" borderId="0" xfId="0" applyFont="1" applyFill="1" applyBorder="1" applyAlignment="1">
      <alignment vertical="center"/>
    </xf>
    <xf numFmtId="0" fontId="49" fillId="2" borderId="0" xfId="0" applyFont="1" applyFill="1"/>
    <xf numFmtId="0" fontId="50" fillId="2" borderId="0" xfId="0" applyFont="1" applyFill="1" applyBorder="1" applyAlignment="1">
      <alignment horizontal="left" vertical="center"/>
    </xf>
    <xf numFmtId="0" fontId="16" fillId="2" borderId="3" xfId="0" applyFont="1" applyFill="1" applyBorder="1" applyAlignment="1">
      <alignment vertical="center"/>
    </xf>
    <xf numFmtId="0" fontId="51" fillId="2" borderId="0" xfId="0" applyFont="1" applyFill="1" applyBorder="1" applyAlignment="1">
      <alignment vertical="center"/>
    </xf>
    <xf numFmtId="3" fontId="17" fillId="8" borderId="4" xfId="26" applyNumberFormat="1" applyFont="1" applyFill="1" applyBorder="1" applyAlignment="1">
      <alignment horizontal="right" vertical="center"/>
    </xf>
    <xf numFmtId="3" fontId="16" fillId="8" borderId="4" xfId="26" applyNumberFormat="1" applyFont="1" applyFill="1" applyBorder="1" applyAlignment="1">
      <alignment horizontal="right" vertical="center"/>
    </xf>
    <xf numFmtId="0" fontId="45" fillId="2" borderId="5" xfId="25" applyNumberFormat="1" applyFont="1" applyFill="1" applyBorder="1" applyAlignment="1">
      <alignment horizontal="left" vertical="center" wrapText="1"/>
    </xf>
    <xf numFmtId="3" fontId="52" fillId="8" borderId="5" xfId="26" applyNumberFormat="1" applyFont="1" applyFill="1" applyBorder="1" applyAlignment="1">
      <alignment horizontal="right" vertical="center"/>
    </xf>
    <xf numFmtId="3" fontId="45" fillId="2" borderId="5" xfId="0" applyNumberFormat="1" applyFont="1" applyFill="1" applyBorder="1" applyAlignment="1">
      <alignment horizontal="right" vertical="center"/>
    </xf>
    <xf numFmtId="0" fontId="45" fillId="2" borderId="5" xfId="25" applyNumberFormat="1" applyFont="1" applyFill="1" applyBorder="1" applyAlignment="1">
      <alignment horizontal="left" vertical="center" wrapText="1" indent="1"/>
    </xf>
    <xf numFmtId="0" fontId="45" fillId="2" borderId="5" xfId="25" applyNumberFormat="1" applyFont="1" applyFill="1" applyBorder="1" applyAlignment="1">
      <alignment horizontal="left" vertical="center" wrapText="1" indent="2"/>
    </xf>
    <xf numFmtId="0" fontId="16" fillId="2" borderId="5" xfId="25" applyNumberFormat="1" applyFont="1" applyFill="1" applyBorder="1" applyAlignment="1">
      <alignment horizontal="left" vertical="center" wrapText="1"/>
    </xf>
    <xf numFmtId="3" fontId="17" fillId="8" borderId="5" xfId="26" applyNumberFormat="1" applyFont="1" applyFill="1" applyBorder="1" applyAlignment="1">
      <alignment horizontal="right" vertical="center"/>
    </xf>
    <xf numFmtId="3" fontId="16" fillId="2" borderId="5" xfId="0" applyNumberFormat="1" applyFont="1" applyFill="1" applyBorder="1" applyAlignment="1">
      <alignment horizontal="right" vertical="center"/>
    </xf>
    <xf numFmtId="3" fontId="45" fillId="0" borderId="5" xfId="0" applyNumberFormat="1" applyFont="1" applyFill="1" applyBorder="1" applyAlignment="1">
      <alignment horizontal="right" vertical="center"/>
    </xf>
    <xf numFmtId="3" fontId="52" fillId="8" borderId="23" xfId="26" applyNumberFormat="1" applyFont="1" applyFill="1" applyBorder="1" applyAlignment="1">
      <alignment horizontal="right" vertical="center"/>
    </xf>
    <xf numFmtId="3" fontId="45" fillId="2" borderId="23" xfId="0" applyNumberFormat="1" applyFont="1" applyFill="1" applyBorder="1" applyAlignment="1">
      <alignment horizontal="right" vertical="center"/>
    </xf>
    <xf numFmtId="0" fontId="16" fillId="2" borderId="6" xfId="25" applyNumberFormat="1" applyFont="1" applyFill="1" applyBorder="1" applyAlignment="1">
      <alignment horizontal="left" vertical="center" wrapText="1"/>
    </xf>
    <xf numFmtId="3" fontId="17" fillId="8" borderId="6" xfId="26" applyNumberFormat="1" applyFont="1" applyFill="1" applyBorder="1" applyAlignment="1">
      <alignment horizontal="right" vertical="center"/>
    </xf>
    <xf numFmtId="0" fontId="19" fillId="2" borderId="0" xfId="0" applyFont="1" applyFill="1" applyAlignment="1"/>
    <xf numFmtId="3" fontId="13" fillId="0" borderId="0" xfId="0" applyNumberFormat="1" applyFont="1" applyFill="1" applyBorder="1" applyAlignment="1">
      <alignment vertical="center"/>
    </xf>
    <xf numFmtId="0" fontId="49" fillId="0" borderId="0" xfId="0" applyFont="1" applyFill="1" applyBorder="1" applyAlignment="1">
      <alignment vertical="center"/>
    </xf>
    <xf numFmtId="0" fontId="40" fillId="2" borderId="0" xfId="0" applyFont="1" applyFill="1" applyBorder="1" applyAlignment="1">
      <alignment vertical="center"/>
    </xf>
    <xf numFmtId="0" fontId="51" fillId="2" borderId="0" xfId="0" applyFont="1" applyFill="1" applyBorder="1"/>
    <xf numFmtId="0" fontId="16" fillId="2" borderId="3" xfId="0" applyFont="1" applyFill="1" applyBorder="1" applyAlignment="1">
      <alignment vertical="center" wrapText="1"/>
    </xf>
    <xf numFmtId="14" fontId="16" fillId="2" borderId="3" xfId="25" applyNumberFormat="1" applyFont="1" applyFill="1" applyBorder="1" applyAlignment="1">
      <alignment horizontal="right" vertical="center" wrapText="1"/>
    </xf>
    <xf numFmtId="0" fontId="51" fillId="2" borderId="0" xfId="0" applyFont="1" applyFill="1" applyBorder="1" applyAlignment="1">
      <alignment horizontal="right"/>
    </xf>
    <xf numFmtId="3" fontId="40" fillId="2" borderId="0" xfId="0" applyNumberFormat="1" applyFont="1" applyFill="1"/>
    <xf numFmtId="0" fontId="16" fillId="2" borderId="17" xfId="0" applyFont="1" applyFill="1" applyBorder="1" applyAlignment="1">
      <alignment vertical="center" wrapText="1"/>
    </xf>
    <xf numFmtId="0" fontId="16" fillId="2" borderId="17" xfId="0" applyFont="1" applyFill="1" applyBorder="1" applyAlignment="1">
      <alignment horizontal="right" vertical="center" wrapText="1"/>
    </xf>
    <xf numFmtId="14" fontId="16" fillId="2" borderId="17" xfId="25" applyNumberFormat="1" applyFont="1" applyFill="1" applyBorder="1" applyAlignment="1">
      <alignment horizontal="right" vertical="center" wrapText="1"/>
    </xf>
    <xf numFmtId="14" fontId="17" fillId="2" borderId="17" xfId="25" applyNumberFormat="1" applyFont="1" applyFill="1" applyBorder="1" applyAlignment="1">
      <alignment horizontal="right" vertical="center" wrapText="1"/>
    </xf>
    <xf numFmtId="0" fontId="13" fillId="2" borderId="0" xfId="0" applyFont="1" applyFill="1" applyBorder="1" applyAlignment="1">
      <alignment vertical="center"/>
    </xf>
    <xf numFmtId="0" fontId="16" fillId="2" borderId="0" xfId="25" applyNumberFormat="1" applyFont="1" applyFill="1" applyBorder="1" applyAlignment="1">
      <alignment horizontal="right" vertical="center" wrapText="1"/>
    </xf>
    <xf numFmtId="0" fontId="45" fillId="2" borderId="4" xfId="25" applyNumberFormat="1" applyFont="1" applyFill="1" applyBorder="1" applyAlignment="1">
      <alignment horizontal="left" vertical="center" wrapText="1"/>
    </xf>
    <xf numFmtId="0" fontId="13" fillId="2" borderId="0" xfId="0" applyFont="1" applyFill="1" applyBorder="1"/>
    <xf numFmtId="0" fontId="55" fillId="2" borderId="0" xfId="0" quotePrefix="1" applyFont="1" applyFill="1" applyBorder="1" applyAlignment="1">
      <alignment horizontal="left"/>
    </xf>
    <xf numFmtId="0" fontId="55" fillId="2" borderId="0" xfId="0" applyFont="1" applyFill="1" applyBorder="1" applyAlignment="1">
      <alignment horizontal="left"/>
    </xf>
    <xf numFmtId="0" fontId="16" fillId="2" borderId="5" xfId="0" applyFont="1" applyFill="1" applyBorder="1" applyAlignment="1">
      <alignment horizontal="left" vertical="center" wrapText="1"/>
    </xf>
    <xf numFmtId="0" fontId="16" fillId="2" borderId="6" xfId="0" applyFont="1" applyFill="1" applyBorder="1" applyAlignment="1">
      <alignment horizontal="left" vertical="center"/>
    </xf>
    <xf numFmtId="3" fontId="16" fillId="2" borderId="6" xfId="0" applyNumberFormat="1" applyFont="1" applyFill="1" applyBorder="1" applyAlignment="1">
      <alignment horizontal="right" vertical="center"/>
    </xf>
    <xf numFmtId="0" fontId="45" fillId="2" borderId="21" xfId="25" applyNumberFormat="1" applyFont="1" applyFill="1" applyBorder="1" applyAlignment="1">
      <alignment horizontal="left" vertical="center" wrapText="1"/>
    </xf>
    <xf numFmtId="3" fontId="45" fillId="2" borderId="5" xfId="0" applyNumberFormat="1" applyFont="1" applyFill="1" applyBorder="1" applyAlignment="1">
      <alignment vertical="center"/>
    </xf>
    <xf numFmtId="3" fontId="45" fillId="8" borderId="5" xfId="0" applyNumberFormat="1" applyFont="1" applyFill="1" applyBorder="1" applyAlignment="1">
      <alignment vertical="center"/>
    </xf>
    <xf numFmtId="0" fontId="45" fillId="2" borderId="23" xfId="25" applyNumberFormat="1" applyFont="1" applyFill="1" applyBorder="1" applyAlignment="1">
      <alignment horizontal="left" vertical="center" wrapText="1"/>
    </xf>
    <xf numFmtId="3" fontId="45" fillId="8" borderId="23" xfId="0" applyNumberFormat="1" applyFont="1" applyFill="1" applyBorder="1" applyAlignment="1">
      <alignment vertical="center"/>
    </xf>
    <xf numFmtId="9" fontId="16" fillId="2" borderId="17" xfId="25" quotePrefix="1" applyNumberFormat="1" applyFont="1" applyFill="1" applyBorder="1" applyAlignment="1">
      <alignment horizontal="right" vertical="center" wrapText="1"/>
    </xf>
    <xf numFmtId="9" fontId="16" fillId="2" borderId="17" xfId="25" applyNumberFormat="1" applyFont="1" applyFill="1" applyBorder="1" applyAlignment="1">
      <alignment horizontal="right" vertical="center" wrapText="1"/>
    </xf>
    <xf numFmtId="0" fontId="45" fillId="2" borderId="5" xfId="25" applyNumberFormat="1" applyFont="1" applyFill="1" applyBorder="1" applyAlignment="1">
      <alignment vertical="center" wrapText="1"/>
    </xf>
    <xf numFmtId="0" fontId="43" fillId="2" borderId="0" xfId="0" applyFont="1" applyFill="1"/>
    <xf numFmtId="0" fontId="56" fillId="2" borderId="0" xfId="0" applyFont="1" applyFill="1" applyBorder="1" applyAlignment="1">
      <alignment vertical="center"/>
    </xf>
    <xf numFmtId="9" fontId="16" fillId="2" borderId="17" xfId="25" quotePrefix="1" applyNumberFormat="1" applyFont="1" applyFill="1" applyBorder="1" applyAlignment="1">
      <alignment horizontal="right" vertical="center"/>
    </xf>
    <xf numFmtId="9" fontId="16" fillId="2" borderId="17" xfId="25" applyNumberFormat="1" applyFont="1" applyFill="1" applyBorder="1" applyAlignment="1">
      <alignment horizontal="right" vertical="center"/>
    </xf>
    <xf numFmtId="0" fontId="16" fillId="2" borderId="22" xfId="25" applyNumberFormat="1" applyFont="1" applyFill="1" applyBorder="1" applyAlignment="1">
      <alignment vertical="center" wrapText="1"/>
    </xf>
    <xf numFmtId="165" fontId="45" fillId="2" borderId="5" xfId="0" applyNumberFormat="1" applyFont="1" applyFill="1" applyBorder="1" applyAlignment="1">
      <alignment horizontal="right" vertical="center"/>
    </xf>
    <xf numFmtId="3" fontId="45" fillId="2" borderId="4" xfId="0" applyNumberFormat="1" applyFont="1" applyFill="1" applyBorder="1" applyAlignment="1">
      <alignment horizontal="right" vertical="center"/>
    </xf>
    <xf numFmtId="0" fontId="45" fillId="2" borderId="0" xfId="25" applyNumberFormat="1" applyFont="1" applyFill="1" applyBorder="1" applyAlignment="1">
      <alignment vertical="top" wrapText="1"/>
    </xf>
    <xf numFmtId="165" fontId="45" fillId="2" borderId="4" xfId="0" applyNumberFormat="1" applyFont="1" applyFill="1" applyBorder="1" applyAlignment="1">
      <alignment horizontal="right" vertical="center"/>
    </xf>
    <xf numFmtId="0" fontId="16" fillId="2" borderId="15" xfId="25" applyNumberFormat="1" applyFont="1" applyFill="1" applyBorder="1" applyAlignment="1">
      <alignment horizontal="right" vertical="center"/>
    </xf>
    <xf numFmtId="3" fontId="16" fillId="2" borderId="15" xfId="0" applyNumberFormat="1" applyFont="1" applyFill="1" applyBorder="1" applyAlignment="1">
      <alignment horizontal="right" vertical="center"/>
    </xf>
    <xf numFmtId="3" fontId="45" fillId="2" borderId="15" xfId="0" applyNumberFormat="1" applyFont="1" applyFill="1" applyBorder="1" applyAlignment="1">
      <alignment horizontal="right" vertical="center"/>
    </xf>
    <xf numFmtId="174" fontId="16" fillId="2" borderId="15" xfId="16" applyNumberFormat="1" applyFont="1" applyFill="1" applyBorder="1" applyAlignment="1">
      <alignment horizontal="right" vertical="center"/>
    </xf>
    <xf numFmtId="0" fontId="30" fillId="2" borderId="0" xfId="25" applyNumberFormat="1" applyFont="1" applyFill="1" applyBorder="1" applyAlignment="1">
      <alignment vertical="top" wrapText="1"/>
    </xf>
    <xf numFmtId="0" fontId="16" fillId="2" borderId="0" xfId="25" applyNumberFormat="1" applyFont="1" applyFill="1" applyBorder="1" applyAlignment="1">
      <alignment vertical="center" wrapText="1"/>
    </xf>
    <xf numFmtId="0" fontId="40" fillId="2" borderId="0" xfId="0" applyFont="1" applyFill="1" applyAlignment="1"/>
    <xf numFmtId="0" fontId="49" fillId="2" borderId="0" xfId="0" applyFont="1" applyFill="1" applyAlignment="1"/>
    <xf numFmtId="0" fontId="16" fillId="2" borderId="2" xfId="0" applyFont="1" applyFill="1" applyBorder="1" applyAlignment="1">
      <alignment vertical="center"/>
    </xf>
    <xf numFmtId="3" fontId="39" fillId="2" borderId="0" xfId="0" applyNumberFormat="1" applyFont="1" applyFill="1"/>
    <xf numFmtId="0" fontId="16" fillId="2" borderId="26" xfId="25" applyNumberFormat="1" applyFont="1" applyFill="1" applyBorder="1" applyAlignment="1">
      <alignment vertical="center"/>
    </xf>
    <xf numFmtId="0" fontId="45" fillId="2" borderId="0" xfId="0" applyFont="1" applyFill="1" applyAlignment="1"/>
    <xf numFmtId="10" fontId="45" fillId="0" borderId="5" xfId="16" applyNumberFormat="1" applyFont="1" applyFill="1" applyBorder="1" applyAlignment="1">
      <alignment horizontal="right" vertical="center"/>
    </xf>
    <xf numFmtId="174" fontId="45" fillId="0" borderId="4" xfId="16" applyNumberFormat="1" applyFont="1" applyFill="1" applyBorder="1" applyAlignment="1">
      <alignment horizontal="right" vertical="center"/>
    </xf>
    <xf numFmtId="10" fontId="16" fillId="0" borderId="14" xfId="16" applyNumberFormat="1" applyFont="1" applyFill="1" applyBorder="1" applyAlignment="1">
      <alignment horizontal="right" vertical="center"/>
    </xf>
    <xf numFmtId="0" fontId="13" fillId="2" borderId="0" xfId="0" applyFont="1" applyFill="1" applyAlignment="1">
      <alignment vertical="center"/>
    </xf>
    <xf numFmtId="1" fontId="16" fillId="2" borderId="17" xfId="0" applyNumberFormat="1" applyFont="1" applyFill="1" applyBorder="1" applyAlignment="1">
      <alignment horizontal="right" vertical="center" wrapText="1"/>
    </xf>
    <xf numFmtId="0" fontId="16" fillId="2" borderId="0" xfId="0" applyFont="1" applyFill="1" applyBorder="1" applyAlignment="1">
      <alignment vertical="center"/>
    </xf>
    <xf numFmtId="3" fontId="19" fillId="2" borderId="0" xfId="0" applyNumberFormat="1" applyFont="1" applyFill="1" applyBorder="1" applyAlignment="1">
      <alignment vertical="center"/>
    </xf>
    <xf numFmtId="0" fontId="16" fillId="2" borderId="5" xfId="0" applyFont="1" applyFill="1" applyBorder="1" applyAlignment="1">
      <alignment vertical="center"/>
    </xf>
    <xf numFmtId="0" fontId="57" fillId="2" borderId="0" xfId="0" applyFont="1" applyFill="1" applyBorder="1" applyAlignment="1">
      <alignment horizontal="right" vertical="center"/>
    </xf>
    <xf numFmtId="0" fontId="19" fillId="2" borderId="0" xfId="0" applyFont="1" applyFill="1" applyBorder="1" applyAlignment="1">
      <alignment wrapText="1"/>
    </xf>
    <xf numFmtId="0" fontId="12" fillId="2" borderId="0" xfId="26" quotePrefix="1" applyFont="1" applyFill="1" applyBorder="1" applyAlignment="1">
      <alignment vertical="center" wrapText="1"/>
    </xf>
    <xf numFmtId="0" fontId="45" fillId="2" borderId="0" xfId="26" applyFont="1" applyFill="1"/>
    <xf numFmtId="0" fontId="45" fillId="2" borderId="0" xfId="26" applyFont="1" applyFill="1" applyAlignment="1">
      <alignment vertical="center"/>
    </xf>
    <xf numFmtId="0" fontId="16" fillId="2" borderId="0" xfId="26" applyFont="1" applyFill="1" applyBorder="1" applyAlignment="1">
      <alignment horizontal="left" vertical="center"/>
    </xf>
    <xf numFmtId="0" fontId="16" fillId="2" borderId="0" xfId="26" applyFont="1" applyFill="1" applyBorder="1" applyAlignment="1">
      <alignment vertical="center"/>
    </xf>
    <xf numFmtId="0" fontId="16" fillId="2" borderId="5" xfId="26" applyFont="1" applyFill="1" applyBorder="1" applyAlignment="1">
      <alignment vertical="center"/>
    </xf>
    <xf numFmtId="0" fontId="16" fillId="2" borderId="6" xfId="26" applyFont="1" applyFill="1" applyBorder="1" applyAlignment="1">
      <alignment vertical="center"/>
    </xf>
    <xf numFmtId="3" fontId="16" fillId="2" borderId="6" xfId="26" applyNumberFormat="1" applyFont="1" applyFill="1" applyBorder="1" applyAlignment="1">
      <alignment vertical="center"/>
    </xf>
    <xf numFmtId="3" fontId="45" fillId="2" borderId="0" xfId="26" applyNumberFormat="1" applyFont="1" applyFill="1"/>
    <xf numFmtId="0" fontId="13" fillId="2" borderId="0" xfId="26" applyFont="1" applyFill="1"/>
    <xf numFmtId="0" fontId="45" fillId="2" borderId="0" xfId="26" applyFont="1" applyFill="1" applyBorder="1" applyAlignment="1">
      <alignment vertical="center"/>
    </xf>
    <xf numFmtId="3" fontId="45" fillId="2" borderId="0" xfId="26" applyNumberFormat="1" applyFont="1" applyFill="1" applyBorder="1" applyAlignment="1">
      <alignment vertical="center"/>
    </xf>
    <xf numFmtId="10" fontId="45" fillId="2" borderId="0" xfId="16" applyNumberFormat="1" applyFont="1" applyFill="1"/>
    <xf numFmtId="0" fontId="54" fillId="2" borderId="0" xfId="26" applyFont="1" applyFill="1"/>
    <xf numFmtId="3" fontId="54" fillId="2" borderId="0" xfId="26" applyNumberFormat="1" applyFont="1" applyFill="1"/>
    <xf numFmtId="0" fontId="19" fillId="2" borderId="0" xfId="26" applyFont="1" applyFill="1" applyAlignment="1">
      <alignment vertical="center"/>
    </xf>
    <xf numFmtId="0" fontId="13" fillId="2" borderId="0" xfId="26" applyFont="1" applyFill="1" applyAlignment="1">
      <alignment vertical="center"/>
    </xf>
    <xf numFmtId="0" fontId="13" fillId="2" borderId="0" xfId="26" applyFont="1" applyFill="1" applyBorder="1"/>
    <xf numFmtId="0" fontId="57" fillId="2" borderId="0" xfId="26" applyFont="1" applyFill="1" applyBorder="1" applyAlignment="1">
      <alignment horizontal="right" vertical="center"/>
    </xf>
    <xf numFmtId="0" fontId="29" fillId="2" borderId="0" xfId="26" applyFont="1" applyFill="1" applyBorder="1" applyAlignment="1">
      <alignment vertical="center"/>
    </xf>
    <xf numFmtId="0" fontId="16" fillId="2" borderId="21" xfId="26" applyFont="1" applyFill="1" applyBorder="1" applyAlignment="1">
      <alignment vertical="center" wrapText="1"/>
    </xf>
    <xf numFmtId="3" fontId="16" fillId="2" borderId="21" xfId="26" applyNumberFormat="1" applyFont="1" applyFill="1" applyBorder="1" applyAlignment="1">
      <alignment horizontal="right" vertical="center"/>
    </xf>
    <xf numFmtId="0" fontId="16" fillId="2" borderId="24" xfId="26" applyFont="1" applyFill="1" applyBorder="1" applyAlignment="1">
      <alignment horizontal="left" vertical="center" wrapText="1"/>
    </xf>
    <xf numFmtId="3" fontId="16" fillId="2" borderId="24" xfId="26" applyNumberFormat="1" applyFont="1" applyFill="1" applyBorder="1" applyAlignment="1">
      <alignment horizontal="right" vertical="center" wrapText="1"/>
    </xf>
    <xf numFmtId="0" fontId="19" fillId="2" borderId="0" xfId="26" applyFont="1" applyFill="1" applyBorder="1" applyAlignment="1">
      <alignment wrapText="1"/>
    </xf>
    <xf numFmtId="3" fontId="13" fillId="2" borderId="0" xfId="26" applyNumberFormat="1" applyFont="1" applyFill="1"/>
    <xf numFmtId="0" fontId="40" fillId="2" borderId="0" xfId="26" applyFont="1" applyFill="1"/>
    <xf numFmtId="0" fontId="51" fillId="2" borderId="0" xfId="26" applyFont="1" applyFill="1" applyBorder="1" applyAlignment="1">
      <alignment vertical="center"/>
    </xf>
    <xf numFmtId="3" fontId="51" fillId="2" borderId="0" xfId="26" applyNumberFormat="1" applyFont="1" applyFill="1" applyBorder="1" applyAlignment="1">
      <alignment vertical="center"/>
    </xf>
    <xf numFmtId="0" fontId="59" fillId="2" borderId="0" xfId="26" applyFont="1" applyFill="1"/>
    <xf numFmtId="0" fontId="13" fillId="2" borderId="0" xfId="26" applyFont="1" applyFill="1" applyBorder="1" applyAlignment="1">
      <alignment vertical="center"/>
    </xf>
    <xf numFmtId="0" fontId="12" fillId="2" borderId="0" xfId="26" applyFont="1" applyFill="1" applyBorder="1" applyAlignment="1">
      <alignment vertical="center"/>
    </xf>
    <xf numFmtId="0" fontId="58" fillId="2" borderId="0" xfId="26" applyFont="1" applyFill="1" applyBorder="1" applyAlignment="1">
      <alignment horizontal="left" vertical="center" wrapText="1"/>
    </xf>
    <xf numFmtId="0" fontId="36" fillId="2" borderId="0" xfId="26" applyFont="1" applyFill="1" applyBorder="1"/>
    <xf numFmtId="0" fontId="16" fillId="2" borderId="2" xfId="25" applyNumberFormat="1" applyFont="1" applyFill="1" applyBorder="1" applyAlignment="1">
      <alignment vertical="center"/>
    </xf>
    <xf numFmtId="0" fontId="16" fillId="2" borderId="2" xfId="25" applyNumberFormat="1" applyFont="1" applyFill="1" applyBorder="1" applyAlignment="1">
      <alignment horizontal="right" vertical="center"/>
    </xf>
    <xf numFmtId="0" fontId="16" fillId="2" borderId="0" xfId="25" applyNumberFormat="1" applyFont="1" applyFill="1" applyBorder="1" applyAlignment="1">
      <alignment vertical="center"/>
    </xf>
    <xf numFmtId="0" fontId="16" fillId="2" borderId="27" xfId="25" applyNumberFormat="1" applyFont="1" applyFill="1" applyBorder="1" applyAlignment="1">
      <alignment vertical="center"/>
    </xf>
    <xf numFmtId="0" fontId="16" fillId="2" borderId="27" xfId="25" applyNumberFormat="1" applyFont="1" applyFill="1" applyBorder="1" applyAlignment="1">
      <alignment horizontal="right" vertical="center"/>
    </xf>
    <xf numFmtId="0" fontId="19" fillId="2" borderId="0" xfId="26" applyFont="1" applyFill="1" applyBorder="1" applyAlignment="1">
      <alignment vertical="center"/>
    </xf>
    <xf numFmtId="0" fontId="60" fillId="2" borderId="0" xfId="26" quotePrefix="1" applyFont="1" applyFill="1" applyBorder="1"/>
    <xf numFmtId="164" fontId="19" fillId="2" borderId="0" xfId="26" applyNumberFormat="1" applyFont="1" applyFill="1" applyBorder="1" applyAlignment="1">
      <alignment horizontal="right" vertical="center"/>
    </xf>
    <xf numFmtId="164" fontId="19" fillId="2" borderId="0" xfId="26" applyNumberFormat="1" applyFont="1" applyFill="1" applyBorder="1" applyAlignment="1">
      <alignment horizontal="left" vertical="center"/>
    </xf>
    <xf numFmtId="14" fontId="61" fillId="2" borderId="0" xfId="26" applyNumberFormat="1" applyFont="1" applyFill="1" applyBorder="1" applyAlignment="1">
      <alignment vertical="center"/>
    </xf>
    <xf numFmtId="3" fontId="61" fillId="2" borderId="0" xfId="26" applyNumberFormat="1" applyFont="1" applyFill="1" applyBorder="1" applyAlignment="1">
      <alignment vertical="center"/>
    </xf>
    <xf numFmtId="0" fontId="49" fillId="2" borderId="0" xfId="26" applyFont="1" applyFill="1"/>
    <xf numFmtId="0" fontId="49" fillId="2" borderId="0" xfId="26" applyFont="1" applyFill="1" applyBorder="1"/>
    <xf numFmtId="14" fontId="61" fillId="2" borderId="0" xfId="26" applyNumberFormat="1" applyFont="1" applyFill="1" applyBorder="1"/>
    <xf numFmtId="3" fontId="61" fillId="2" borderId="0" xfId="26" applyNumberFormat="1" applyFont="1" applyFill="1" applyBorder="1"/>
    <xf numFmtId="14" fontId="61" fillId="2" borderId="28" xfId="26" applyNumberFormat="1" applyFont="1" applyFill="1" applyBorder="1"/>
    <xf numFmtId="3" fontId="61" fillId="2" borderId="28" xfId="26" applyNumberFormat="1" applyFont="1" applyFill="1" applyBorder="1"/>
    <xf numFmtId="0" fontId="62" fillId="0" borderId="0" xfId="28" applyFont="1"/>
    <xf numFmtId="0" fontId="10" fillId="0" borderId="0" xfId="28"/>
    <xf numFmtId="0" fontId="63" fillId="0" borderId="0" xfId="28" applyFont="1" applyAlignment="1">
      <alignment vertical="center"/>
    </xf>
    <xf numFmtId="3" fontId="19" fillId="2" borderId="5" xfId="28" applyNumberFormat="1" applyFont="1" applyFill="1" applyBorder="1" applyAlignment="1">
      <alignment horizontal="right"/>
    </xf>
    <xf numFmtId="0" fontId="64" fillId="12" borderId="18" xfId="28" applyFont="1" applyFill="1" applyBorder="1" applyAlignment="1">
      <alignment vertical="center"/>
    </xf>
    <xf numFmtId="1" fontId="16" fillId="2" borderId="3" xfId="0" applyNumberFormat="1" applyFont="1" applyFill="1" applyBorder="1" applyAlignment="1">
      <alignment horizontal="right" vertical="center" wrapText="1"/>
    </xf>
    <xf numFmtId="0" fontId="16" fillId="2" borderId="24" xfId="0" applyFont="1" applyFill="1" applyBorder="1" applyAlignment="1">
      <alignment horizontal="left" vertical="center" wrapText="1"/>
    </xf>
    <xf numFmtId="0" fontId="29" fillId="2" borderId="0" xfId="26" applyFont="1" applyFill="1" applyBorder="1"/>
    <xf numFmtId="0" fontId="16" fillId="2" borderId="3" xfId="26" applyFont="1" applyFill="1" applyBorder="1" applyAlignment="1">
      <alignment horizontal="left" vertical="center"/>
    </xf>
    <xf numFmtId="0" fontId="16" fillId="2" borderId="6" xfId="26" applyFont="1" applyFill="1" applyBorder="1" applyAlignment="1">
      <alignment horizontal="left" vertical="center" wrapText="1"/>
    </xf>
    <xf numFmtId="3" fontId="16" fillId="2" borderId="5" xfId="26" applyNumberFormat="1" applyFont="1" applyFill="1" applyBorder="1" applyAlignment="1">
      <alignment horizontal="right" vertical="center"/>
    </xf>
    <xf numFmtId="0" fontId="16" fillId="2" borderId="23" xfId="26" applyFont="1" applyFill="1" applyBorder="1" applyAlignment="1">
      <alignment horizontal="left" vertical="center" wrapText="1"/>
    </xf>
    <xf numFmtId="0" fontId="49" fillId="0" borderId="0" xfId="0" applyFont="1" applyFill="1" applyAlignment="1">
      <alignment vertical="center" wrapText="1"/>
    </xf>
    <xf numFmtId="0" fontId="16" fillId="2" borderId="21" xfId="26" applyFont="1" applyFill="1" applyBorder="1" applyAlignment="1">
      <alignment vertical="center"/>
    </xf>
    <xf numFmtId="0" fontId="13" fillId="0" borderId="0" xfId="0" applyFont="1" applyFill="1"/>
    <xf numFmtId="0" fontId="45" fillId="12" borderId="4" xfId="28" applyFont="1" applyFill="1" applyBorder="1" applyAlignment="1">
      <alignment vertical="center" wrapText="1"/>
    </xf>
    <xf numFmtId="0" fontId="45" fillId="12" borderId="31" xfId="28" applyFont="1" applyFill="1" applyBorder="1" applyAlignment="1">
      <alignment vertical="center" wrapText="1"/>
    </xf>
    <xf numFmtId="0" fontId="16" fillId="2" borderId="6" xfId="0" applyFont="1" applyFill="1" applyBorder="1" applyAlignment="1">
      <alignment vertical="center"/>
    </xf>
    <xf numFmtId="0" fontId="16" fillId="2" borderId="2" xfId="0" applyFont="1" applyFill="1" applyBorder="1" applyAlignment="1">
      <alignment horizontal="right" vertical="top"/>
    </xf>
    <xf numFmtId="0" fontId="16" fillId="2" borderId="2" xfId="0" applyFont="1" applyFill="1" applyBorder="1" applyAlignment="1">
      <alignment horizontal="right" wrapText="1"/>
    </xf>
    <xf numFmtId="3" fontId="16" fillId="7" borderId="14" xfId="0" applyNumberFormat="1" applyFont="1" applyFill="1" applyBorder="1" applyAlignment="1">
      <alignment horizontal="left" vertical="center"/>
    </xf>
    <xf numFmtId="3" fontId="16" fillId="7" borderId="5" xfId="0" quotePrefix="1" applyNumberFormat="1" applyFont="1" applyFill="1" applyBorder="1" applyAlignment="1">
      <alignment horizontal="left" vertical="center" wrapText="1"/>
    </xf>
    <xf numFmtId="3" fontId="16" fillId="7" borderId="3" xfId="0" quotePrefix="1" applyNumberFormat="1" applyFont="1" applyFill="1" applyBorder="1" applyAlignment="1">
      <alignment horizontal="left" vertical="center" wrapText="1"/>
    </xf>
    <xf numFmtId="3" fontId="16" fillId="7" borderId="3" xfId="0" applyNumberFormat="1" applyFont="1" applyFill="1" applyBorder="1" applyAlignment="1">
      <alignment horizontal="left" vertical="center" wrapText="1"/>
    </xf>
    <xf numFmtId="3" fontId="16" fillId="7" borderId="5" xfId="0" applyNumberFormat="1" applyFont="1" applyFill="1" applyBorder="1" applyAlignment="1">
      <alignment horizontal="left" vertical="center" wrapText="1"/>
    </xf>
    <xf numFmtId="3" fontId="16" fillId="7" borderId="14" xfId="0" applyNumberFormat="1" applyFont="1" applyFill="1" applyBorder="1" applyAlignment="1">
      <alignment horizontal="left" vertical="center" wrapText="1"/>
    </xf>
    <xf numFmtId="3" fontId="16" fillId="7" borderId="4" xfId="0" applyNumberFormat="1" applyFont="1" applyFill="1" applyBorder="1" applyAlignment="1">
      <alignment horizontal="left" vertical="center" wrapText="1"/>
    </xf>
    <xf numFmtId="3" fontId="16" fillId="7" borderId="23" xfId="0" applyNumberFormat="1" applyFont="1" applyFill="1" applyBorder="1" applyAlignment="1">
      <alignment horizontal="left" vertical="center" wrapText="1"/>
    </xf>
    <xf numFmtId="0" fontId="34" fillId="2" borderId="5" xfId="0" applyFont="1" applyFill="1" applyBorder="1" applyAlignment="1">
      <alignment horizontal="left" vertical="center"/>
    </xf>
    <xf numFmtId="0" fontId="16" fillId="2" borderId="17" xfId="25" applyNumberFormat="1" applyFont="1" applyFill="1" applyBorder="1" applyAlignment="1">
      <alignment horizontal="right" vertical="center" wrapText="1"/>
    </xf>
    <xf numFmtId="0" fontId="16" fillId="2" borderId="3" xfId="25" applyNumberFormat="1" applyFont="1" applyFill="1" applyBorder="1" applyAlignment="1">
      <alignment horizontal="right" vertical="center" wrapText="1"/>
    </xf>
    <xf numFmtId="0" fontId="16" fillId="2" borderId="0" xfId="0" applyFont="1" applyFill="1" applyBorder="1" applyAlignment="1">
      <alignment horizontal="left" vertical="center"/>
    </xf>
    <xf numFmtId="0" fontId="16" fillId="2" borderId="3" xfId="0" applyFont="1" applyFill="1" applyBorder="1" applyAlignment="1">
      <alignment horizontal="left" vertical="center"/>
    </xf>
    <xf numFmtId="3" fontId="45" fillId="10" borderId="15" xfId="0" applyNumberFormat="1" applyFont="1" applyFill="1" applyBorder="1" applyAlignment="1">
      <alignment horizontal="right" vertical="center"/>
    </xf>
    <xf numFmtId="0" fontId="16" fillId="2" borderId="0" xfId="0" applyFont="1" applyFill="1" applyBorder="1" applyAlignment="1">
      <alignment horizontal="left" vertical="center"/>
    </xf>
    <xf numFmtId="0" fontId="16" fillId="2" borderId="41" xfId="0" applyFont="1" applyFill="1" applyBorder="1" applyAlignment="1">
      <alignment horizontal="right" vertical="center" wrapText="1"/>
    </xf>
    <xf numFmtId="0" fontId="16" fillId="2" borderId="38" xfId="25" quotePrefix="1" applyNumberFormat="1" applyFont="1" applyFill="1" applyBorder="1" applyAlignment="1">
      <alignment vertical="center" wrapText="1"/>
    </xf>
    <xf numFmtId="0" fontId="45" fillId="2" borderId="5" xfId="26" applyFont="1" applyFill="1" applyBorder="1" applyAlignment="1">
      <alignment horizontal="left" vertical="center" wrapText="1"/>
    </xf>
    <xf numFmtId="3" fontId="45" fillId="2" borderId="5" xfId="26" applyNumberFormat="1" applyFont="1" applyFill="1" applyBorder="1" applyAlignment="1">
      <alignment horizontal="right" vertical="center"/>
    </xf>
    <xf numFmtId="0" fontId="45" fillId="2" borderId="5" xfId="26" applyFont="1" applyFill="1" applyBorder="1" applyAlignment="1">
      <alignment horizontal="left" vertical="center"/>
    </xf>
    <xf numFmtId="0" fontId="45" fillId="2" borderId="24" xfId="26" applyFont="1" applyFill="1" applyBorder="1" applyAlignment="1">
      <alignment horizontal="left" vertical="center" wrapText="1"/>
    </xf>
    <xf numFmtId="0" fontId="50" fillId="2" borderId="0" xfId="26" applyFont="1" applyFill="1" applyBorder="1" applyAlignment="1">
      <alignment vertical="center" wrapText="1"/>
    </xf>
    <xf numFmtId="0" fontId="45" fillId="2" borderId="5" xfId="26" applyFont="1" applyFill="1" applyBorder="1" applyAlignment="1">
      <alignment vertical="center"/>
    </xf>
    <xf numFmtId="0" fontId="45" fillId="2" borderId="6" xfId="25" applyNumberFormat="1" applyFont="1" applyFill="1" applyBorder="1" applyAlignment="1">
      <alignment horizontal="left" vertical="center" wrapText="1"/>
    </xf>
    <xf numFmtId="3" fontId="45" fillId="2" borderId="6" xfId="26" applyNumberFormat="1" applyFont="1" applyFill="1" applyBorder="1" applyAlignment="1">
      <alignment horizontal="right" vertical="center"/>
    </xf>
    <xf numFmtId="0" fontId="50" fillId="2" borderId="0" xfId="26" applyFont="1" applyFill="1" applyBorder="1" applyAlignment="1">
      <alignment horizontal="left" vertical="center"/>
    </xf>
    <xf numFmtId="164" fontId="40" fillId="2" borderId="0" xfId="26" applyNumberFormat="1" applyFont="1" applyFill="1" applyBorder="1" applyAlignment="1">
      <alignment horizontal="right" vertical="center"/>
    </xf>
    <xf numFmtId="9" fontId="45" fillId="2" borderId="21" xfId="16" applyFont="1" applyFill="1" applyBorder="1" applyAlignment="1">
      <alignment vertical="center" wrapText="1"/>
    </xf>
    <xf numFmtId="9" fontId="45" fillId="2" borderId="4" xfId="16" applyFont="1" applyFill="1" applyBorder="1" applyAlignment="1">
      <alignment vertical="center" wrapText="1"/>
    </xf>
    <xf numFmtId="9" fontId="45" fillId="2" borderId="5" xfId="16" applyFont="1" applyFill="1" applyBorder="1" applyAlignment="1">
      <alignment vertical="center" wrapText="1"/>
    </xf>
    <xf numFmtId="3" fontId="45" fillId="8" borderId="5" xfId="24" applyNumberFormat="1" applyFont="1" applyFill="1" applyBorder="1" applyAlignment="1">
      <alignment vertical="center"/>
    </xf>
    <xf numFmtId="3" fontId="45" fillId="8" borderId="0" xfId="24" applyNumberFormat="1" applyFont="1" applyFill="1" applyBorder="1" applyAlignment="1">
      <alignment vertical="center"/>
    </xf>
    <xf numFmtId="9" fontId="45" fillId="8" borderId="0" xfId="24" applyFont="1" applyFill="1" applyBorder="1" applyAlignment="1">
      <alignment horizontal="right" vertical="center"/>
    </xf>
    <xf numFmtId="3" fontId="52" fillId="8" borderId="5" xfId="24" applyNumberFormat="1" applyFont="1" applyFill="1" applyBorder="1" applyAlignment="1">
      <alignment vertical="center"/>
    </xf>
    <xf numFmtId="9" fontId="45" fillId="8" borderId="5" xfId="24" applyFont="1" applyFill="1" applyBorder="1" applyAlignment="1">
      <alignment horizontal="right" vertical="center"/>
    </xf>
    <xf numFmtId="3" fontId="16" fillId="8" borderId="6" xfId="25" applyNumberFormat="1" applyFont="1" applyFill="1" applyBorder="1" applyAlignment="1">
      <alignment vertical="center"/>
    </xf>
    <xf numFmtId="9" fontId="45" fillId="8" borderId="6" xfId="24" applyFont="1" applyFill="1" applyBorder="1" applyAlignment="1">
      <alignment horizontal="right" vertical="center"/>
    </xf>
    <xf numFmtId="0" fontId="40" fillId="0" borderId="0" xfId="0" applyFont="1"/>
    <xf numFmtId="9" fontId="16" fillId="2" borderId="6" xfId="16" applyFont="1" applyFill="1" applyBorder="1" applyAlignment="1">
      <alignment vertical="center"/>
    </xf>
    <xf numFmtId="0" fontId="16" fillId="12" borderId="42" xfId="28" applyFont="1" applyFill="1" applyBorder="1" applyAlignment="1">
      <alignment horizontal="right" vertical="center" wrapText="1"/>
    </xf>
    <xf numFmtId="0" fontId="45" fillId="2" borderId="0" xfId="25" applyNumberFormat="1" applyFont="1" applyFill="1" applyBorder="1" applyAlignment="1">
      <alignment horizontal="left" vertical="center"/>
    </xf>
    <xf numFmtId="3" fontId="45" fillId="2" borderId="0" xfId="0" applyNumberFormat="1" applyFont="1" applyFill="1" applyBorder="1" applyAlignment="1">
      <alignment horizontal="right" vertical="center"/>
    </xf>
    <xf numFmtId="0" fontId="45" fillId="2" borderId="5" xfId="25" applyNumberFormat="1" applyFont="1" applyFill="1" applyBorder="1" applyAlignment="1">
      <alignment horizontal="left" vertical="center"/>
    </xf>
    <xf numFmtId="0" fontId="10" fillId="0" borderId="0" xfId="28" applyAlignment="1">
      <alignment vertical="center"/>
    </xf>
    <xf numFmtId="0" fontId="16" fillId="12" borderId="6" xfId="28" applyFont="1" applyFill="1" applyBorder="1" applyAlignment="1">
      <alignment vertical="center" wrapText="1"/>
    </xf>
    <xf numFmtId="3" fontId="16" fillId="2" borderId="6" xfId="28" applyNumberFormat="1" applyFont="1" applyFill="1" applyBorder="1" applyAlignment="1">
      <alignment horizontal="right"/>
    </xf>
    <xf numFmtId="3" fontId="45" fillId="2" borderId="6" xfId="0" applyNumberFormat="1" applyFont="1" applyFill="1" applyBorder="1" applyAlignment="1">
      <alignment vertical="center"/>
    </xf>
    <xf numFmtId="3" fontId="45" fillId="2" borderId="21" xfId="26" applyNumberFormat="1" applyFont="1" applyFill="1" applyBorder="1" applyAlignment="1">
      <alignment vertical="center"/>
    </xf>
    <xf numFmtId="3" fontId="45" fillId="9" borderId="5" xfId="26" applyNumberFormat="1" applyFont="1" applyFill="1" applyBorder="1" applyAlignment="1">
      <alignment vertical="center"/>
    </xf>
    <xf numFmtId="3" fontId="45" fillId="2" borderId="5" xfId="26" applyNumberFormat="1" applyFont="1" applyFill="1" applyBorder="1" applyAlignment="1">
      <alignment vertical="center"/>
    </xf>
    <xf numFmtId="3" fontId="45" fillId="9" borderId="23" xfId="26" applyNumberFormat="1" applyFont="1" applyFill="1" applyBorder="1" applyAlignment="1">
      <alignment vertical="center"/>
    </xf>
    <xf numFmtId="3" fontId="45" fillId="2" borderId="23" xfId="26" applyNumberFormat="1" applyFont="1" applyFill="1" applyBorder="1" applyAlignment="1">
      <alignment vertical="center"/>
    </xf>
    <xf numFmtId="3" fontId="45" fillId="9" borderId="21" xfId="26" applyNumberFormat="1" applyFont="1" applyFill="1" applyBorder="1" applyAlignment="1">
      <alignment vertical="center"/>
    </xf>
    <xf numFmtId="3" fontId="54" fillId="2" borderId="5" xfId="26" applyNumberFormat="1" applyFont="1" applyFill="1" applyBorder="1" applyAlignment="1">
      <alignment vertical="center"/>
    </xf>
    <xf numFmtId="0" fontId="45" fillId="2" borderId="5" xfId="26" applyFont="1" applyFill="1" applyBorder="1" applyAlignment="1">
      <alignment horizontal="left" vertical="center" indent="1"/>
    </xf>
    <xf numFmtId="0" fontId="45" fillId="2" borderId="6" xfId="26" applyFont="1" applyFill="1" applyBorder="1" applyAlignment="1">
      <alignment horizontal="left" vertical="center" indent="1"/>
    </xf>
    <xf numFmtId="3" fontId="45" fillId="2" borderId="6" xfId="26" applyNumberFormat="1" applyFont="1" applyFill="1" applyBorder="1" applyAlignment="1">
      <alignment vertical="center"/>
    </xf>
    <xf numFmtId="3" fontId="45" fillId="2" borderId="4" xfId="0" applyNumberFormat="1" applyFont="1" applyFill="1" applyBorder="1" applyAlignment="1">
      <alignment vertical="center"/>
    </xf>
    <xf numFmtId="14" fontId="45" fillId="2" borderId="5" xfId="26" applyNumberFormat="1" applyFont="1" applyFill="1" applyBorder="1" applyAlignment="1">
      <alignment horizontal="left" vertical="center"/>
    </xf>
    <xf numFmtId="14" fontId="45" fillId="2" borderId="6" xfId="26" applyNumberFormat="1" applyFont="1" applyFill="1" applyBorder="1" applyAlignment="1">
      <alignment horizontal="left" vertical="center"/>
    </xf>
    <xf numFmtId="0" fontId="45" fillId="2" borderId="0" xfId="26" quotePrefix="1" applyFont="1" applyFill="1" applyBorder="1" applyAlignment="1">
      <alignment horizontal="left" vertical="center"/>
    </xf>
    <xf numFmtId="0" fontId="16" fillId="2" borderId="0" xfId="0" applyFont="1" applyFill="1" applyBorder="1" applyAlignment="1">
      <alignment horizontal="left" vertical="center"/>
    </xf>
    <xf numFmtId="0" fontId="16" fillId="2" borderId="3" xfId="0" applyFont="1" applyFill="1" applyBorder="1" applyAlignment="1">
      <alignment horizontal="left" vertical="center"/>
    </xf>
    <xf numFmtId="0" fontId="16" fillId="2" borderId="3" xfId="0" applyFont="1" applyFill="1" applyBorder="1" applyAlignment="1">
      <alignment horizontal="right" vertical="center" wrapText="1"/>
    </xf>
    <xf numFmtId="3" fontId="45" fillId="2" borderId="33" xfId="25" applyNumberFormat="1" applyFont="1" applyFill="1" applyBorder="1" applyAlignment="1">
      <alignment horizontal="right" vertical="center" wrapText="1"/>
    </xf>
    <xf numFmtId="3" fontId="45" fillId="2" borderId="39" xfId="25" applyNumberFormat="1" applyFont="1" applyFill="1" applyBorder="1" applyAlignment="1">
      <alignment horizontal="right" vertical="center" wrapText="1"/>
    </xf>
    <xf numFmtId="3" fontId="45" fillId="2" borderId="4" xfId="25" applyNumberFormat="1" applyFont="1" applyFill="1" applyBorder="1" applyAlignment="1">
      <alignment horizontal="right" vertical="center" wrapText="1"/>
    </xf>
    <xf numFmtId="0" fontId="45" fillId="2" borderId="6" xfId="0" applyFont="1" applyFill="1" applyBorder="1" applyAlignment="1">
      <alignment horizontal="left" vertical="center" wrapText="1"/>
    </xf>
    <xf numFmtId="3" fontId="45" fillId="2" borderId="34" xfId="0" applyNumberFormat="1" applyFont="1" applyFill="1" applyBorder="1" applyAlignment="1">
      <alignment horizontal="right" vertical="center" wrapText="1"/>
    </xf>
    <xf numFmtId="3" fontId="45" fillId="2" borderId="40" xfId="0" applyNumberFormat="1" applyFont="1" applyFill="1" applyBorder="1" applyAlignment="1">
      <alignment horizontal="right" vertical="center" wrapText="1"/>
    </xf>
    <xf numFmtId="3" fontId="45" fillId="2" borderId="6" xfId="0" applyNumberFormat="1" applyFont="1" applyFill="1" applyBorder="1" applyAlignment="1">
      <alignment horizontal="right" vertical="center" wrapText="1"/>
    </xf>
    <xf numFmtId="0" fontId="31" fillId="0" borderId="1" xfId="0" applyFont="1" applyBorder="1" applyAlignment="1">
      <alignment vertical="center"/>
    </xf>
    <xf numFmtId="172" fontId="17" fillId="2" borderId="0" xfId="0" applyNumberFormat="1" applyFont="1" applyFill="1" applyBorder="1" applyAlignment="1">
      <alignment horizontal="right" vertical="center"/>
    </xf>
    <xf numFmtId="0" fontId="45" fillId="2" borderId="5" xfId="0" applyFont="1" applyFill="1" applyBorder="1" applyAlignment="1">
      <alignment vertical="center"/>
    </xf>
    <xf numFmtId="0" fontId="45" fillId="2" borderId="5" xfId="0" applyFont="1" applyFill="1" applyBorder="1" applyAlignment="1">
      <alignment horizontal="left" vertical="center" indent="1"/>
    </xf>
    <xf numFmtId="174" fontId="45" fillId="2" borderId="5" xfId="24" applyNumberFormat="1" applyFont="1" applyFill="1" applyBorder="1" applyAlignment="1">
      <alignment horizontal="right" vertical="center"/>
    </xf>
    <xf numFmtId="0" fontId="59" fillId="2" borderId="0" xfId="0" applyFont="1" applyFill="1" applyBorder="1" applyAlignment="1">
      <alignment horizontal="left" vertical="center"/>
    </xf>
    <xf numFmtId="0" fontId="59" fillId="2" borderId="5" xfId="0" applyFont="1" applyFill="1" applyBorder="1" applyAlignment="1">
      <alignment horizontal="left" vertical="center"/>
    </xf>
    <xf numFmtId="0" fontId="59" fillId="2" borderId="5" xfId="0" applyFont="1" applyFill="1" applyBorder="1" applyAlignment="1">
      <alignment vertical="center"/>
    </xf>
    <xf numFmtId="0" fontId="59" fillId="2" borderId="5" xfId="0" applyFont="1" applyFill="1" applyBorder="1" applyAlignment="1">
      <alignment horizontal="left" vertical="center" wrapText="1"/>
    </xf>
    <xf numFmtId="0" fontId="34" fillId="2" borderId="6" xfId="0" applyFont="1" applyFill="1" applyBorder="1" applyAlignment="1">
      <alignment horizontal="left" vertical="center"/>
    </xf>
    <xf numFmtId="0" fontId="45" fillId="2" borderId="0" xfId="0" applyFont="1" applyFill="1" applyBorder="1" applyAlignment="1">
      <alignment horizontal="left" vertical="center"/>
    </xf>
    <xf numFmtId="0" fontId="45" fillId="2" borderId="5" xfId="0" applyFont="1" applyFill="1" applyBorder="1" applyAlignment="1">
      <alignment horizontal="left" vertical="center"/>
    </xf>
    <xf numFmtId="0" fontId="45" fillId="2" borderId="5" xfId="0" applyFont="1" applyFill="1" applyBorder="1" applyAlignment="1">
      <alignment vertical="center" wrapText="1"/>
    </xf>
    <xf numFmtId="0" fontId="45" fillId="2" borderId="6" xfId="0" applyFont="1" applyFill="1" applyBorder="1" applyAlignment="1">
      <alignment horizontal="left" vertical="center"/>
    </xf>
    <xf numFmtId="0" fontId="45" fillId="2" borderId="5" xfId="0" applyFont="1" applyFill="1" applyBorder="1" applyAlignment="1">
      <alignment horizontal="justify" vertical="center" wrapText="1"/>
    </xf>
    <xf numFmtId="3" fontId="45" fillId="2" borderId="5" xfId="0" quotePrefix="1" applyNumberFormat="1" applyFont="1" applyFill="1" applyBorder="1" applyAlignment="1">
      <alignment horizontal="right" vertical="center"/>
    </xf>
    <xf numFmtId="0" fontId="45" fillId="2" borderId="23" xfId="0" applyFont="1" applyFill="1" applyBorder="1" applyAlignment="1">
      <alignment horizontal="justify" vertical="center" wrapText="1"/>
    </xf>
    <xf numFmtId="3" fontId="45" fillId="2" borderId="23" xfId="0" applyNumberFormat="1" applyFont="1" applyFill="1" applyBorder="1" applyAlignment="1">
      <alignment vertical="center"/>
    </xf>
    <xf numFmtId="3" fontId="45" fillId="2" borderId="23" xfId="0" quotePrefix="1" applyNumberFormat="1" applyFont="1" applyFill="1" applyBorder="1" applyAlignment="1">
      <alignment horizontal="right" vertical="center"/>
    </xf>
    <xf numFmtId="0" fontId="45" fillId="2" borderId="6" xfId="0" applyFont="1" applyFill="1" applyBorder="1" applyAlignment="1">
      <alignment horizontal="justify" vertical="center" wrapText="1"/>
    </xf>
    <xf numFmtId="3" fontId="45" fillId="2" borderId="6" xfId="0" applyNumberFormat="1" applyFont="1" applyFill="1" applyBorder="1" applyAlignment="1">
      <alignment horizontal="right" vertical="center"/>
    </xf>
    <xf numFmtId="3" fontId="45" fillId="9" borderId="22" xfId="0" applyNumberFormat="1" applyFont="1" applyFill="1" applyBorder="1" applyAlignment="1">
      <alignment horizontal="right" vertical="center"/>
    </xf>
    <xf numFmtId="3" fontId="45" fillId="9" borderId="5" xfId="0" applyNumberFormat="1" applyFont="1" applyFill="1" applyBorder="1" applyAlignment="1">
      <alignment horizontal="right" vertical="center"/>
    </xf>
    <xf numFmtId="3" fontId="45" fillId="9" borderId="23" xfId="0" applyNumberFormat="1" applyFont="1" applyFill="1" applyBorder="1" applyAlignment="1">
      <alignment horizontal="right" vertical="center"/>
    </xf>
    <xf numFmtId="3" fontId="45" fillId="9" borderId="4" xfId="0" applyNumberFormat="1" applyFont="1" applyFill="1" applyBorder="1" applyAlignment="1">
      <alignment horizontal="right" vertical="center"/>
    </xf>
    <xf numFmtId="3" fontId="45" fillId="9" borderId="6" xfId="0" applyNumberFormat="1" applyFont="1" applyFill="1" applyBorder="1" applyAlignment="1">
      <alignment horizontal="right" vertical="center"/>
    </xf>
    <xf numFmtId="3" fontId="45" fillId="2" borderId="5" xfId="25" applyNumberFormat="1" applyFont="1" applyFill="1" applyBorder="1" applyAlignment="1">
      <alignment horizontal="right" vertical="center" wrapText="1"/>
    </xf>
    <xf numFmtId="3" fontId="53" fillId="2" borderId="5" xfId="25" applyNumberFormat="1" applyFont="1" applyFill="1" applyBorder="1" applyAlignment="1">
      <alignment horizontal="right" vertical="center" wrapText="1"/>
    </xf>
    <xf numFmtId="0" fontId="19" fillId="2" borderId="0" xfId="0" applyFont="1" applyFill="1" applyBorder="1" applyAlignment="1">
      <alignment horizontal="left" vertical="center" wrapText="1"/>
    </xf>
    <xf numFmtId="0" fontId="49" fillId="0" borderId="0" xfId="0" applyFont="1" applyFill="1" applyAlignment="1">
      <alignment horizontal="left" vertical="center"/>
    </xf>
    <xf numFmtId="174" fontId="16" fillId="0" borderId="14" xfId="16" applyNumberFormat="1" applyFont="1" applyFill="1" applyBorder="1" applyAlignment="1">
      <alignment horizontal="right" vertical="center"/>
    </xf>
    <xf numFmtId="0" fontId="70" fillId="2" borderId="0" xfId="0" quotePrefix="1" applyFont="1" applyFill="1" applyBorder="1" applyAlignment="1">
      <alignment vertical="center" wrapText="1"/>
    </xf>
    <xf numFmtId="0" fontId="70" fillId="0" borderId="0" xfId="0" quotePrefix="1" applyFont="1" applyFill="1" applyBorder="1" applyAlignment="1">
      <alignment horizontal="left" vertical="center" wrapText="1"/>
    </xf>
    <xf numFmtId="0" fontId="68" fillId="0" borderId="0" xfId="0" applyFont="1" applyAlignment="1"/>
    <xf numFmtId="0" fontId="70" fillId="0" borderId="0" xfId="0" quotePrefix="1" applyFont="1" applyFill="1" applyBorder="1" applyAlignment="1">
      <alignment horizontal="left" vertical="center"/>
    </xf>
    <xf numFmtId="14" fontId="71" fillId="2" borderId="3" xfId="0" quotePrefix="1" applyNumberFormat="1" applyFont="1" applyFill="1" applyBorder="1" applyAlignment="1">
      <alignment horizontal="right" vertical="center"/>
    </xf>
    <xf numFmtId="14" fontId="72" fillId="2" borderId="3" xfId="0" quotePrefix="1" applyNumberFormat="1" applyFont="1" applyFill="1" applyBorder="1" applyAlignment="1">
      <alignment horizontal="right" vertical="center"/>
    </xf>
    <xf numFmtId="0" fontId="74" fillId="2" borderId="0" xfId="0" applyFont="1" applyFill="1" applyAlignment="1">
      <alignment vertical="center"/>
    </xf>
    <xf numFmtId="0" fontId="70" fillId="2" borderId="0" xfId="0" quotePrefix="1" applyFont="1" applyFill="1" applyBorder="1" applyAlignment="1">
      <alignment horizontal="left" vertical="center"/>
    </xf>
    <xf numFmtId="0" fontId="74" fillId="2" borderId="0" xfId="0" applyFont="1" applyFill="1"/>
    <xf numFmtId="0" fontId="74" fillId="2" borderId="0" xfId="0" applyFont="1" applyFill="1" applyAlignment="1"/>
    <xf numFmtId="0" fontId="70" fillId="2" borderId="0" xfId="28" quotePrefix="1" applyFont="1" applyFill="1" applyBorder="1" applyAlignment="1">
      <alignment horizontal="left" vertical="center"/>
    </xf>
    <xf numFmtId="0" fontId="70" fillId="2" borderId="0" xfId="26" quotePrefix="1" applyFont="1" applyFill="1" applyBorder="1" applyAlignment="1">
      <alignment vertical="center" wrapText="1"/>
    </xf>
    <xf numFmtId="0" fontId="70" fillId="2" borderId="0" xfId="26" quotePrefix="1" applyFont="1" applyFill="1" applyBorder="1" applyAlignment="1">
      <alignment horizontal="left" vertical="center" wrapText="1"/>
    </xf>
    <xf numFmtId="0" fontId="70" fillId="2" borderId="0" xfId="26" quotePrefix="1" applyFont="1" applyFill="1" applyBorder="1" applyAlignment="1">
      <alignment horizontal="left" vertical="center"/>
    </xf>
    <xf numFmtId="0" fontId="74" fillId="2" borderId="0" xfId="26" applyFont="1" applyFill="1"/>
    <xf numFmtId="0" fontId="70" fillId="2" borderId="0" xfId="26" applyFont="1" applyFill="1" applyBorder="1" applyAlignment="1">
      <alignment vertical="center"/>
    </xf>
    <xf numFmtId="164" fontId="49" fillId="2" borderId="0" xfId="0" applyNumberFormat="1" applyFont="1" applyFill="1" applyBorder="1" applyAlignment="1">
      <alignment horizontal="right"/>
    </xf>
    <xf numFmtId="0" fontId="76" fillId="2" borderId="18" xfId="0" applyFont="1" applyFill="1" applyBorder="1" applyAlignment="1">
      <alignment horizontal="right" vertical="center"/>
    </xf>
    <xf numFmtId="3" fontId="16" fillId="2" borderId="0" xfId="0" applyNumberFormat="1" applyFont="1" applyFill="1" applyBorder="1" applyAlignment="1">
      <alignment horizontal="right" vertical="center"/>
    </xf>
    <xf numFmtId="0" fontId="12" fillId="2" borderId="0" xfId="26" quotePrefix="1" applyFont="1" applyFill="1" applyBorder="1" applyAlignment="1">
      <alignment horizontal="left" vertical="center" wrapText="1"/>
    </xf>
    <xf numFmtId="0" fontId="16" fillId="2" borderId="5" xfId="26" applyFont="1" applyFill="1" applyBorder="1" applyAlignment="1">
      <alignment horizontal="left" vertical="center" wrapText="1"/>
    </xf>
    <xf numFmtId="0" fontId="16" fillId="2" borderId="5" xfId="26" applyFont="1" applyFill="1" applyBorder="1" applyAlignment="1">
      <alignment horizontal="left" vertical="center"/>
    </xf>
    <xf numFmtId="0" fontId="16" fillId="2" borderId="6" xfId="26" applyFont="1" applyFill="1" applyBorder="1" applyAlignment="1">
      <alignment horizontal="center" vertical="center"/>
    </xf>
    <xf numFmtId="0" fontId="47" fillId="2" borderId="0" xfId="26" applyFont="1" applyFill="1" applyBorder="1" applyAlignment="1">
      <alignment horizontal="center" vertical="center"/>
    </xf>
    <xf numFmtId="0" fontId="47" fillId="2" borderId="0" xfId="26" applyFont="1" applyFill="1" applyBorder="1" applyAlignment="1">
      <alignment horizontal="left" vertical="center"/>
    </xf>
    <xf numFmtId="0" fontId="47" fillId="2" borderId="5" xfId="26" applyFont="1" applyFill="1" applyBorder="1" applyAlignment="1">
      <alignment horizontal="center" vertical="center"/>
    </xf>
    <xf numFmtId="0" fontId="47" fillId="2" borderId="5" xfId="26" applyFont="1" applyFill="1" applyBorder="1" applyAlignment="1">
      <alignment horizontal="left" vertical="center" wrapText="1"/>
    </xf>
    <xf numFmtId="3" fontId="47" fillId="2" borderId="5" xfId="26" applyNumberFormat="1" applyFont="1" applyFill="1" applyBorder="1" applyAlignment="1">
      <alignment horizontal="right" vertical="center"/>
    </xf>
    <xf numFmtId="3" fontId="16" fillId="2" borderId="6" xfId="26" applyNumberFormat="1" applyFont="1" applyFill="1" applyBorder="1" applyAlignment="1">
      <alignment horizontal="right" vertical="center"/>
    </xf>
    <xf numFmtId="0" fontId="51" fillId="2" borderId="0" xfId="26" applyFont="1" applyFill="1" applyBorder="1"/>
    <xf numFmtId="3" fontId="47" fillId="2" borderId="5" xfId="26" applyNumberFormat="1" applyFont="1" applyFill="1" applyBorder="1" applyAlignment="1">
      <alignment vertical="center"/>
    </xf>
    <xf numFmtId="0" fontId="45" fillId="2" borderId="5" xfId="26" applyFont="1" applyFill="1" applyBorder="1" applyAlignment="1">
      <alignment horizontal="center" vertical="center"/>
    </xf>
    <xf numFmtId="0" fontId="47" fillId="2" borderId="5" xfId="26" applyFont="1" applyFill="1" applyBorder="1" applyAlignment="1">
      <alignment horizontal="left" vertical="center"/>
    </xf>
    <xf numFmtId="0" fontId="47" fillId="2" borderId="6" xfId="26" applyFont="1" applyFill="1" applyBorder="1" applyAlignment="1">
      <alignment horizontal="center" vertical="center"/>
    </xf>
    <xf numFmtId="0" fontId="47" fillId="2" borderId="6" xfId="26" applyFont="1" applyFill="1" applyBorder="1" applyAlignment="1">
      <alignment horizontal="left" vertical="center" wrapText="1"/>
    </xf>
    <xf numFmtId="3" fontId="47" fillId="2" borderId="6" xfId="26" applyNumberFormat="1" applyFont="1" applyFill="1" applyBorder="1" applyAlignment="1">
      <alignment vertical="center"/>
    </xf>
    <xf numFmtId="0" fontId="47" fillId="2" borderId="0" xfId="26" applyFont="1" applyFill="1" applyBorder="1" applyAlignment="1">
      <alignment horizontal="left" vertical="center" wrapText="1"/>
    </xf>
    <xf numFmtId="3" fontId="47" fillId="2" borderId="6" xfId="26" applyNumberFormat="1" applyFont="1" applyFill="1" applyBorder="1" applyAlignment="1">
      <alignment horizontal="right" vertical="center"/>
    </xf>
    <xf numFmtId="0" fontId="16" fillId="2" borderId="21" xfId="0" applyFont="1" applyFill="1" applyBorder="1" applyAlignment="1">
      <alignment horizontal="left" vertical="center" indent="1"/>
    </xf>
    <xf numFmtId="172" fontId="16" fillId="2" borderId="21" xfId="0" applyNumberFormat="1" applyFont="1" applyFill="1" applyBorder="1" applyAlignment="1">
      <alignment vertical="center"/>
    </xf>
    <xf numFmtId="0" fontId="16" fillId="2" borderId="5" xfId="0" applyFont="1" applyFill="1" applyBorder="1" applyAlignment="1">
      <alignment horizontal="left" vertical="center" indent="1"/>
    </xf>
    <xf numFmtId="0" fontId="79" fillId="0" borderId="3" xfId="6" applyNumberFormat="1" applyFont="1" applyFill="1" applyBorder="1" applyAlignment="1">
      <alignment horizontal="center"/>
    </xf>
    <xf numFmtId="176" fontId="16" fillId="0" borderId="5" xfId="32" applyNumberFormat="1" applyFont="1" applyFill="1" applyBorder="1" applyAlignment="1">
      <alignment horizontal="left" vertical="center"/>
    </xf>
    <xf numFmtId="177" fontId="45" fillId="0" borderId="21" xfId="6" applyNumberFormat="1" applyFont="1" applyFill="1" applyBorder="1" applyAlignment="1">
      <alignment horizontal="right" vertical="center"/>
    </xf>
    <xf numFmtId="178" fontId="45" fillId="0" borderId="5" xfId="6" applyNumberFormat="1" applyFont="1" applyFill="1" applyBorder="1" applyAlignment="1">
      <alignment horizontal="right" vertical="center"/>
    </xf>
    <xf numFmtId="178" fontId="45" fillId="0" borderId="14" xfId="6" applyNumberFormat="1" applyFont="1" applyFill="1" applyBorder="1" applyAlignment="1">
      <alignment horizontal="right" vertical="center"/>
    </xf>
    <xf numFmtId="177" fontId="16" fillId="0" borderId="4" xfId="6" applyNumberFormat="1" applyFont="1" applyFill="1" applyBorder="1" applyAlignment="1">
      <alignment horizontal="left" vertical="center"/>
    </xf>
    <xf numFmtId="178" fontId="45" fillId="0" borderId="0" xfId="6" applyNumberFormat="1" applyFont="1" applyFill="1" applyBorder="1" applyAlignment="1">
      <alignment horizontal="right" vertical="center"/>
    </xf>
    <xf numFmtId="0" fontId="40" fillId="0" borderId="0" xfId="0" applyFont="1" applyFill="1" applyBorder="1" applyAlignment="1">
      <alignment vertical="center"/>
    </xf>
    <xf numFmtId="0" fontId="45" fillId="2" borderId="5" xfId="0" applyFont="1" applyFill="1" applyBorder="1" applyAlignment="1">
      <alignment horizontal="left" vertical="center" wrapText="1" indent="1"/>
    </xf>
    <xf numFmtId="177" fontId="45" fillId="0" borderId="5" xfId="6" applyNumberFormat="1" applyFont="1" applyFill="1" applyBorder="1" applyAlignment="1">
      <alignment horizontal="left" vertical="center"/>
    </xf>
    <xf numFmtId="177" fontId="45" fillId="0" borderId="5" xfId="6" applyNumberFormat="1" applyFont="1" applyFill="1" applyBorder="1" applyAlignment="1">
      <alignment horizontal="left" vertical="center" wrapText="1"/>
    </xf>
    <xf numFmtId="177" fontId="45" fillId="0" borderId="23" xfId="6" applyNumberFormat="1" applyFont="1" applyFill="1" applyBorder="1" applyAlignment="1">
      <alignment horizontal="left" vertical="center"/>
    </xf>
    <xf numFmtId="177" fontId="45" fillId="0" borderId="0" xfId="6" applyNumberFormat="1" applyFont="1" applyFill="1" applyBorder="1" applyAlignment="1">
      <alignment horizontal="left" vertical="center"/>
    </xf>
    <xf numFmtId="0" fontId="13" fillId="0" borderId="0" xfId="26" applyFont="1" applyFill="1" applyBorder="1" applyAlignment="1">
      <alignment vertical="center"/>
    </xf>
    <xf numFmtId="0" fontId="14" fillId="0" borderId="0" xfId="26" applyFont="1" applyFill="1" applyBorder="1" applyAlignment="1">
      <alignment horizontal="left" vertical="center" wrapText="1"/>
    </xf>
    <xf numFmtId="176" fontId="16" fillId="0" borderId="5" xfId="32" applyNumberFormat="1" applyFont="1" applyFill="1" applyBorder="1" applyAlignment="1">
      <alignment vertical="center" wrapText="1"/>
    </xf>
    <xf numFmtId="176" fontId="16" fillId="0" borderId="6" xfId="32" applyNumberFormat="1" applyFont="1" applyFill="1" applyBorder="1" applyAlignment="1">
      <alignment vertical="center" wrapText="1"/>
    </xf>
    <xf numFmtId="177" fontId="45" fillId="0" borderId="5" xfId="6" applyNumberFormat="1" applyFont="1" applyFill="1" applyBorder="1" applyAlignment="1">
      <alignment vertical="center" wrapText="1"/>
    </xf>
    <xf numFmtId="176" fontId="45" fillId="0" borderId="5" xfId="32" applyNumberFormat="1" applyFont="1" applyFill="1" applyBorder="1" applyAlignment="1">
      <alignment vertical="center" wrapText="1"/>
    </xf>
    <xf numFmtId="177" fontId="45" fillId="0" borderId="5" xfId="6" applyNumberFormat="1" applyFont="1" applyFill="1" applyBorder="1" applyAlignment="1">
      <alignment vertical="center"/>
    </xf>
    <xf numFmtId="0" fontId="40" fillId="0" borderId="0" xfId="26" applyFont="1" applyBorder="1" applyAlignment="1">
      <alignment vertical="center"/>
    </xf>
    <xf numFmtId="0" fontId="40" fillId="0" borderId="0" xfId="26" applyFont="1" applyBorder="1" applyAlignment="1">
      <alignment horizontal="center" vertical="center"/>
    </xf>
    <xf numFmtId="0" fontId="50" fillId="0" borderId="0" xfId="26" applyFont="1" applyBorder="1" applyAlignment="1">
      <alignment vertical="center"/>
    </xf>
    <xf numFmtId="0" fontId="50" fillId="0" borderId="0" xfId="26" applyFont="1" applyFill="1" applyBorder="1" applyAlignment="1">
      <alignment vertical="center"/>
    </xf>
    <xf numFmtId="174" fontId="40" fillId="0" borderId="0" xfId="26" applyNumberFormat="1" applyFont="1" applyBorder="1" applyAlignment="1">
      <alignment vertical="center"/>
    </xf>
    <xf numFmtId="0" fontId="40" fillId="2" borderId="0" xfId="26" applyFont="1" applyFill="1" applyBorder="1" applyAlignment="1">
      <alignment vertical="center"/>
    </xf>
    <xf numFmtId="174" fontId="40" fillId="2" borderId="0" xfId="26" applyNumberFormat="1" applyFont="1" applyFill="1" applyBorder="1" applyAlignment="1">
      <alignment vertical="center"/>
    </xf>
    <xf numFmtId="0" fontId="40" fillId="0" borderId="0" xfId="26" applyFont="1" applyFill="1" applyBorder="1" applyAlignment="1">
      <alignment vertical="center"/>
    </xf>
    <xf numFmtId="3" fontId="59" fillId="0" borderId="0" xfId="16" quotePrefix="1" applyNumberFormat="1" applyFont="1" applyFill="1" applyBorder="1" applyAlignment="1">
      <alignment horizontal="center" vertical="center" wrapText="1"/>
    </xf>
    <xf numFmtId="0" fontId="59" fillId="0" borderId="0" xfId="26" applyFont="1" applyFill="1" applyBorder="1" applyAlignment="1">
      <alignment horizontal="center" vertical="center" wrapText="1"/>
    </xf>
    <xf numFmtId="174" fontId="59" fillId="0" borderId="0" xfId="16" applyNumberFormat="1" applyFont="1" applyFill="1" applyBorder="1" applyAlignment="1">
      <alignment horizontal="center" vertical="center" wrapText="1"/>
    </xf>
    <xf numFmtId="0" fontId="12" fillId="2" borderId="0" xfId="26" applyFont="1" applyFill="1" applyBorder="1" applyAlignment="1">
      <alignment horizontal="left" vertical="center"/>
    </xf>
    <xf numFmtId="3" fontId="13" fillId="2" borderId="0" xfId="26" applyNumberFormat="1" applyFont="1" applyFill="1" applyBorder="1" applyAlignment="1">
      <alignment vertical="center"/>
    </xf>
    <xf numFmtId="0" fontId="55" fillId="2" borderId="0" xfId="26" quotePrefix="1" applyFont="1" applyFill="1" applyBorder="1" applyAlignment="1">
      <alignment horizontal="left"/>
    </xf>
    <xf numFmtId="0" fontId="55" fillId="2" borderId="0" xfId="26" applyFont="1" applyFill="1" applyBorder="1" applyAlignment="1">
      <alignment horizontal="left"/>
    </xf>
    <xf numFmtId="3" fontId="13" fillId="2" borderId="0" xfId="26" applyNumberFormat="1" applyFont="1" applyFill="1" applyBorder="1"/>
    <xf numFmtId="0" fontId="16" fillId="2" borderId="15" xfId="25" applyNumberFormat="1" applyFont="1" applyFill="1" applyBorder="1" applyAlignment="1">
      <alignment vertical="center" wrapText="1"/>
    </xf>
    <xf numFmtId="165" fontId="45" fillId="2" borderId="5" xfId="26" applyNumberFormat="1" applyFont="1" applyFill="1" applyBorder="1" applyAlignment="1">
      <alignment vertical="center"/>
    </xf>
    <xf numFmtId="165" fontId="16" fillId="2" borderId="29" xfId="26" applyNumberFormat="1" applyFont="1" applyFill="1" applyBorder="1" applyAlignment="1">
      <alignment vertical="center"/>
    </xf>
    <xf numFmtId="165" fontId="16" fillId="2" borderId="5" xfId="26" applyNumberFormat="1" applyFont="1" applyFill="1" applyBorder="1" applyAlignment="1">
      <alignment vertical="center"/>
    </xf>
    <xf numFmtId="165" fontId="16" fillId="2" borderId="21" xfId="26" applyNumberFormat="1" applyFont="1" applyFill="1" applyBorder="1" applyAlignment="1">
      <alignment vertical="center"/>
    </xf>
    <xf numFmtId="165" fontId="16" fillId="2" borderId="4" xfId="26" applyNumberFormat="1" applyFont="1" applyFill="1" applyBorder="1" applyAlignment="1">
      <alignment vertical="center"/>
    </xf>
    <xf numFmtId="0" fontId="16" fillId="2" borderId="29" xfId="25" applyNumberFormat="1" applyFont="1" applyFill="1" applyBorder="1" applyAlignment="1">
      <alignment vertical="center" wrapText="1"/>
    </xf>
    <xf numFmtId="3" fontId="45" fillId="2" borderId="22" xfId="26" applyNumberFormat="1" applyFont="1" applyFill="1" applyBorder="1" applyAlignment="1">
      <alignment vertical="center"/>
    </xf>
    <xf numFmtId="1" fontId="16" fillId="2" borderId="17" xfId="26" applyNumberFormat="1" applyFont="1" applyFill="1" applyBorder="1" applyAlignment="1">
      <alignment horizontal="right" vertical="center" wrapText="1"/>
    </xf>
    <xf numFmtId="3" fontId="45" fillId="2" borderId="5" xfId="26" applyNumberFormat="1" applyFont="1" applyFill="1" applyBorder="1" applyAlignment="1">
      <alignment horizontal="right"/>
    </xf>
    <xf numFmtId="10" fontId="45" fillId="2" borderId="5" xfId="16" applyNumberFormat="1" applyFont="1" applyFill="1" applyBorder="1" applyAlignment="1">
      <alignment horizontal="right"/>
    </xf>
    <xf numFmtId="3" fontId="45" fillId="2" borderId="4" xfId="26" applyNumberFormat="1" applyFont="1" applyFill="1" applyBorder="1" applyAlignment="1">
      <alignment horizontal="right"/>
    </xf>
    <xf numFmtId="10" fontId="45" fillId="2" borderId="4" xfId="16" applyNumberFormat="1" applyFont="1" applyFill="1" applyBorder="1" applyAlignment="1">
      <alignment horizontal="right"/>
    </xf>
    <xf numFmtId="0" fontId="49" fillId="0" borderId="0" xfId="26" applyFont="1" applyFill="1" applyBorder="1" applyAlignment="1">
      <alignment vertical="center"/>
    </xf>
    <xf numFmtId="0" fontId="45" fillId="0" borderId="0" xfId="26" applyFont="1" applyFill="1" applyBorder="1" applyAlignment="1">
      <alignment vertical="center"/>
    </xf>
    <xf numFmtId="165" fontId="49" fillId="0" borderId="0" xfId="26" applyNumberFormat="1" applyFont="1" applyFill="1" applyBorder="1" applyAlignment="1">
      <alignment vertical="center"/>
    </xf>
    <xf numFmtId="0" fontId="57" fillId="0" borderId="0" xfId="26" applyFont="1"/>
    <xf numFmtId="164" fontId="40" fillId="2" borderId="0" xfId="26" applyNumberFormat="1" applyFont="1" applyFill="1" applyBorder="1" applyAlignment="1">
      <alignment horizontal="right"/>
    </xf>
    <xf numFmtId="0" fontId="16" fillId="2" borderId="6" xfId="26" applyFont="1" applyFill="1" applyBorder="1" applyAlignment="1">
      <alignment horizontal="left" vertical="center"/>
    </xf>
    <xf numFmtId="0" fontId="40" fillId="0" borderId="0" xfId="26" applyFont="1" applyFill="1" applyBorder="1"/>
    <xf numFmtId="0" fontId="85" fillId="0" borderId="0" xfId="26" applyFont="1" applyFill="1" applyBorder="1" applyAlignment="1">
      <alignment horizontal="left" vertical="center" wrapText="1"/>
    </xf>
    <xf numFmtId="0" fontId="45" fillId="2" borderId="2" xfId="26" applyFont="1" applyFill="1" applyBorder="1" applyAlignment="1">
      <alignment vertical="center"/>
    </xf>
    <xf numFmtId="0" fontId="40" fillId="0" borderId="0" xfId="26" applyFont="1" applyFill="1" applyBorder="1" applyAlignment="1">
      <alignment horizontal="right" vertical="center"/>
    </xf>
    <xf numFmtId="0" fontId="86" fillId="0" borderId="0" xfId="26" applyFont="1" applyFill="1" applyBorder="1" applyAlignment="1">
      <alignment horizontal="justify"/>
    </xf>
    <xf numFmtId="0" fontId="86" fillId="0" borderId="0" xfId="26" applyFont="1" applyFill="1" applyBorder="1"/>
    <xf numFmtId="0" fontId="36" fillId="0" borderId="0" xfId="26" applyFont="1" applyFill="1" applyBorder="1" applyAlignment="1">
      <alignment vertical="center"/>
    </xf>
    <xf numFmtId="0" fontId="14" fillId="0" borderId="0" xfId="26" applyFont="1" applyFill="1" applyBorder="1" applyAlignment="1">
      <alignment vertical="center" wrapText="1"/>
    </xf>
    <xf numFmtId="0" fontId="16" fillId="2" borderId="0" xfId="26" applyFont="1" applyFill="1" applyBorder="1" applyAlignment="1">
      <alignment vertical="center" wrapText="1"/>
    </xf>
    <xf numFmtId="0" fontId="61" fillId="0" borderId="0" xfId="26" applyFont="1" applyFill="1" applyBorder="1" applyAlignment="1">
      <alignment vertical="center"/>
    </xf>
    <xf numFmtId="0" fontId="16" fillId="2" borderId="22" xfId="25" applyNumberFormat="1" applyFont="1" applyFill="1" applyBorder="1" applyAlignment="1">
      <alignment vertical="center"/>
    </xf>
    <xf numFmtId="9" fontId="16" fillId="2" borderId="3" xfId="25" applyNumberFormat="1" applyFont="1" applyFill="1" applyBorder="1" applyAlignment="1">
      <alignment horizontal="right" vertical="center"/>
    </xf>
    <xf numFmtId="165" fontId="45" fillId="2" borderId="17" xfId="26" applyNumberFormat="1" applyFont="1" applyFill="1" applyBorder="1" applyAlignment="1">
      <alignment vertical="center"/>
    </xf>
    <xf numFmtId="165" fontId="45" fillId="2" borderId="4" xfId="26" applyNumberFormat="1" applyFont="1" applyFill="1" applyBorder="1" applyAlignment="1">
      <alignment vertical="center"/>
    </xf>
    <xf numFmtId="165" fontId="45" fillId="2" borderId="4" xfId="26" applyNumberFormat="1" applyFont="1" applyFill="1" applyBorder="1" applyAlignment="1">
      <alignment horizontal="right" vertical="center"/>
    </xf>
    <xf numFmtId="165" fontId="45" fillId="2" borderId="5" xfId="26" applyNumberFormat="1" applyFont="1" applyFill="1" applyBorder="1" applyAlignment="1">
      <alignment horizontal="right" vertical="center"/>
    </xf>
    <xf numFmtId="165" fontId="45" fillId="2" borderId="6" xfId="26" applyNumberFormat="1" applyFont="1" applyFill="1" applyBorder="1" applyAlignment="1">
      <alignment vertical="center"/>
    </xf>
    <xf numFmtId="165" fontId="45" fillId="2" borderId="6" xfId="26" applyNumberFormat="1" applyFont="1" applyFill="1" applyBorder="1" applyAlignment="1">
      <alignment horizontal="right" vertical="center"/>
    </xf>
    <xf numFmtId="0" fontId="19" fillId="2" borderId="0" xfId="26" applyFont="1" applyFill="1"/>
    <xf numFmtId="0" fontId="70" fillId="0" borderId="0" xfId="0" quotePrefix="1" applyFont="1" applyFill="1" applyBorder="1" applyAlignment="1">
      <alignment horizontal="left" vertical="center" wrapText="1"/>
    </xf>
    <xf numFmtId="0" fontId="16" fillId="0" borderId="3" xfId="6" applyNumberFormat="1" applyFont="1" applyFill="1" applyBorder="1" applyAlignment="1">
      <alignment horizontal="right" vertical="center" wrapText="1"/>
    </xf>
    <xf numFmtId="0" fontId="12" fillId="2" borderId="0" xfId="26" quotePrefix="1" applyFont="1" applyFill="1" applyBorder="1" applyAlignment="1">
      <alignment horizontal="left" vertical="center" wrapText="1"/>
    </xf>
    <xf numFmtId="0" fontId="70" fillId="2" borderId="0" xfId="26" quotePrefix="1" applyFont="1" applyFill="1" applyBorder="1" applyAlignment="1">
      <alignment horizontal="left" vertical="center" wrapText="1"/>
    </xf>
    <xf numFmtId="0" fontId="70" fillId="0" borderId="0" xfId="26" quotePrefix="1" applyFont="1" applyFill="1" applyBorder="1" applyAlignment="1">
      <alignment horizontal="left" vertical="center" wrapText="1"/>
    </xf>
    <xf numFmtId="0" fontId="82" fillId="0" borderId="0" xfId="26" applyFont="1" applyBorder="1" applyAlignment="1">
      <alignment horizontal="justify" vertical="center"/>
    </xf>
    <xf numFmtId="0" fontId="16" fillId="2" borderId="0" xfId="26" applyFont="1" applyFill="1" applyBorder="1" applyAlignment="1">
      <alignment horizontal="left" vertical="center" wrapText="1"/>
    </xf>
    <xf numFmtId="0" fontId="70" fillId="2" borderId="0" xfId="0" applyFont="1" applyFill="1" applyAlignment="1">
      <alignment horizontal="left"/>
    </xf>
    <xf numFmtId="0" fontId="16" fillId="2" borderId="5" xfId="0" applyFont="1" applyFill="1" applyBorder="1" applyAlignment="1">
      <alignment horizontal="left" vertical="center"/>
    </xf>
    <xf numFmtId="0" fontId="16" fillId="2" borderId="21" xfId="0" applyFont="1" applyFill="1" applyBorder="1" applyAlignment="1">
      <alignment horizontal="left" vertical="center" wrapText="1"/>
    </xf>
    <xf numFmtId="0" fontId="12" fillId="2" borderId="0" xfId="0" applyFont="1" applyFill="1" applyAlignment="1">
      <alignment horizontal="left" wrapText="1"/>
    </xf>
    <xf numFmtId="0" fontId="70" fillId="0" borderId="0" xfId="0" quotePrefix="1" applyFont="1" applyFill="1" applyBorder="1" applyAlignment="1">
      <alignment horizontal="left" vertical="center" wrapText="1"/>
    </xf>
    <xf numFmtId="0" fontId="16" fillId="2" borderId="3" xfId="25" applyNumberFormat="1" applyFont="1" applyFill="1" applyBorder="1" applyAlignment="1">
      <alignment horizontal="right" vertical="center" wrapText="1"/>
    </xf>
    <xf numFmtId="0" fontId="65" fillId="0" borderId="0" xfId="0" applyFont="1" applyFill="1" applyAlignment="1">
      <alignment horizontal="left" vertical="center" wrapText="1"/>
    </xf>
    <xf numFmtId="0" fontId="49" fillId="2" borderId="0" xfId="26" applyFont="1" applyFill="1" applyBorder="1" applyAlignment="1">
      <alignment horizontal="left" vertical="center" wrapText="1"/>
    </xf>
    <xf numFmtId="1" fontId="16" fillId="2" borderId="3" xfId="26" applyNumberFormat="1" applyFont="1" applyFill="1" applyBorder="1" applyAlignment="1">
      <alignment horizontal="right" vertical="center" wrapText="1"/>
    </xf>
    <xf numFmtId="0" fontId="16" fillId="2" borderId="0" xfId="25" applyNumberFormat="1" applyFont="1" applyFill="1" applyBorder="1" applyAlignment="1">
      <alignment horizontal="left" vertical="center" wrapText="1"/>
    </xf>
    <xf numFmtId="0" fontId="45" fillId="2" borderId="0" xfId="0" applyFont="1" applyFill="1" applyBorder="1" applyAlignment="1">
      <alignment horizontal="left" vertical="center" wrapText="1"/>
    </xf>
    <xf numFmtId="0" fontId="16" fillId="12" borderId="30" xfId="28" applyFont="1" applyFill="1" applyBorder="1" applyAlignment="1">
      <alignment horizontal="right" vertical="center" wrapText="1"/>
    </xf>
    <xf numFmtId="1" fontId="16" fillId="2" borderId="3" xfId="0" applyNumberFormat="1" applyFont="1" applyFill="1" applyBorder="1" applyAlignment="1">
      <alignment horizontal="right" vertical="center" wrapText="1"/>
    </xf>
    <xf numFmtId="0" fontId="89" fillId="0" borderId="0" xfId="26" applyFont="1" applyBorder="1" applyAlignment="1">
      <alignment vertical="center"/>
    </xf>
    <xf numFmtId="0" fontId="40" fillId="0" borderId="0" xfId="26" applyFont="1" applyFill="1" applyBorder="1" applyAlignment="1">
      <alignment horizontal="center" vertical="center"/>
    </xf>
    <xf numFmtId="0" fontId="45" fillId="0" borderId="0" xfId="26" applyFont="1" applyFill="1" applyBorder="1" applyAlignment="1">
      <alignment horizontal="center" vertical="center"/>
    </xf>
    <xf numFmtId="0" fontId="70" fillId="0" borderId="0" xfId="26" applyFont="1" applyFill="1" applyBorder="1" applyAlignment="1">
      <alignment horizontal="left" vertical="center"/>
    </xf>
    <xf numFmtId="0" fontId="12" fillId="0" borderId="0" xfId="26" applyFont="1" applyFill="1" applyBorder="1" applyAlignment="1">
      <alignment horizontal="left" vertical="center"/>
    </xf>
    <xf numFmtId="14" fontId="17" fillId="2" borderId="17" xfId="25" quotePrefix="1" applyNumberFormat="1" applyFont="1" applyFill="1" applyBorder="1" applyAlignment="1">
      <alignment horizontal="right" vertical="center" wrapText="1"/>
    </xf>
    <xf numFmtId="14" fontId="16" fillId="2" borderId="17" xfId="25" quotePrefix="1" applyNumberFormat="1" applyFont="1" applyFill="1" applyBorder="1" applyAlignment="1">
      <alignment horizontal="right" vertical="center" wrapText="1"/>
    </xf>
    <xf numFmtId="0" fontId="53" fillId="2" borderId="5" xfId="25" applyNumberFormat="1" applyFont="1" applyFill="1" applyBorder="1" applyAlignment="1">
      <alignment horizontal="left" vertical="center" wrapText="1" indent="1"/>
    </xf>
    <xf numFmtId="0" fontId="45" fillId="2" borderId="5" xfId="26" applyFont="1" applyFill="1" applyBorder="1" applyAlignment="1">
      <alignment vertical="center" wrapText="1"/>
    </xf>
    <xf numFmtId="0" fontId="45" fillId="2" borderId="6" xfId="26" applyFont="1" applyFill="1" applyBorder="1" applyAlignment="1">
      <alignment vertical="center" wrapText="1"/>
    </xf>
    <xf numFmtId="0" fontId="45" fillId="2" borderId="6" xfId="26" applyFont="1" applyFill="1" applyBorder="1" applyAlignment="1">
      <alignment vertical="center"/>
    </xf>
    <xf numFmtId="3" fontId="52" fillId="2" borderId="5" xfId="26" applyNumberFormat="1" applyFont="1" applyFill="1" applyBorder="1" applyAlignment="1">
      <alignment horizontal="right" vertical="center"/>
    </xf>
    <xf numFmtId="3" fontId="52" fillId="2" borderId="6" xfId="26" applyNumberFormat="1" applyFont="1" applyFill="1" applyBorder="1" applyAlignment="1">
      <alignment horizontal="right" vertical="center"/>
    </xf>
    <xf numFmtId="0" fontId="45" fillId="0" borderId="5" xfId="26" applyFont="1" applyFill="1" applyBorder="1" applyAlignment="1">
      <alignment horizontal="left" vertical="center" wrapText="1"/>
    </xf>
    <xf numFmtId="0" fontId="45" fillId="0" borderId="5" xfId="26" quotePrefix="1" applyFont="1" applyFill="1" applyBorder="1" applyAlignment="1">
      <alignment horizontal="left" vertical="center" wrapText="1"/>
    </xf>
    <xf numFmtId="0" fontId="45" fillId="2" borderId="4" xfId="26" applyFont="1" applyFill="1" applyBorder="1" applyAlignment="1">
      <alignment horizontal="left" vertical="center" wrapText="1"/>
    </xf>
    <xf numFmtId="0" fontId="74" fillId="2" borderId="0" xfId="26" applyFont="1" applyFill="1" applyAlignment="1"/>
    <xf numFmtId="0" fontId="70" fillId="2" borderId="0" xfId="26" applyFont="1" applyFill="1" applyBorder="1" applyAlignment="1">
      <alignment horizontal="left" vertical="center"/>
    </xf>
    <xf numFmtId="164" fontId="90" fillId="2" borderId="0" xfId="26" applyNumberFormat="1" applyFont="1" applyFill="1" applyBorder="1" applyAlignment="1">
      <alignment horizontal="right"/>
    </xf>
    <xf numFmtId="0" fontId="45" fillId="2" borderId="0" xfId="26" quotePrefix="1" applyFont="1" applyFill="1" applyBorder="1" applyAlignment="1">
      <alignment horizontal="center" vertical="center"/>
    </xf>
    <xf numFmtId="0" fontId="45" fillId="2" borderId="5" xfId="26" quotePrefix="1" applyFont="1" applyFill="1" applyBorder="1" applyAlignment="1">
      <alignment horizontal="left" vertical="center" indent="2"/>
    </xf>
    <xf numFmtId="3" fontId="72" fillId="2" borderId="2" xfId="0" quotePrefix="1" applyNumberFormat="1" applyFont="1" applyFill="1" applyBorder="1" applyAlignment="1">
      <alignment horizontal="right" vertical="center"/>
    </xf>
    <xf numFmtId="0" fontId="91" fillId="2" borderId="0" xfId="0" applyFont="1" applyFill="1" applyBorder="1" applyAlignment="1">
      <alignment vertical="center"/>
    </xf>
    <xf numFmtId="0" fontId="16" fillId="2" borderId="21" xfId="0" applyFont="1" applyFill="1" applyBorder="1" applyAlignment="1">
      <alignment horizontal="left" vertical="center"/>
    </xf>
    <xf numFmtId="174" fontId="45" fillId="2" borderId="5" xfId="0" applyNumberFormat="1" applyFont="1" applyFill="1" applyBorder="1" applyAlignment="1">
      <alignment horizontal="right" vertical="center"/>
    </xf>
    <xf numFmtId="165" fontId="59" fillId="2" borderId="5" xfId="0" applyNumberFormat="1" applyFont="1" applyFill="1" applyBorder="1" applyAlignment="1">
      <alignment vertical="center"/>
    </xf>
    <xf numFmtId="165" fontId="59" fillId="2" borderId="5" xfId="0" applyNumberFormat="1" applyFont="1" applyFill="1" applyBorder="1" applyAlignment="1">
      <alignment horizontal="right" vertical="center"/>
    </xf>
    <xf numFmtId="165" fontId="59" fillId="2" borderId="5" xfId="0" applyNumberFormat="1" applyFont="1" applyFill="1" applyBorder="1" applyAlignment="1">
      <alignment vertical="center" wrapText="1"/>
    </xf>
    <xf numFmtId="0" fontId="34" fillId="2" borderId="6" xfId="0" applyFont="1" applyFill="1" applyBorder="1"/>
    <xf numFmtId="0" fontId="16" fillId="2" borderId="3" xfId="0" applyNumberFormat="1" applyFont="1" applyFill="1" applyBorder="1" applyAlignment="1">
      <alignment horizontal="right" vertical="center" wrapText="1"/>
    </xf>
    <xf numFmtId="177" fontId="45" fillId="0" borderId="23" xfId="6" applyNumberFormat="1" applyFont="1" applyFill="1" applyBorder="1" applyAlignment="1">
      <alignment vertical="center"/>
    </xf>
    <xf numFmtId="177" fontId="16" fillId="0" borderId="0" xfId="6" applyNumberFormat="1" applyFont="1" applyFill="1" applyBorder="1" applyAlignment="1">
      <alignment horizontal="right" vertical="center"/>
    </xf>
    <xf numFmtId="176" fontId="16" fillId="0" borderId="0" xfId="32" applyNumberFormat="1" applyFont="1" applyFill="1" applyBorder="1" applyAlignment="1">
      <alignment vertical="center" wrapText="1"/>
    </xf>
    <xf numFmtId="178" fontId="16" fillId="0" borderId="0" xfId="6" applyNumberFormat="1" applyFont="1" applyFill="1" applyBorder="1" applyAlignment="1">
      <alignment horizontal="right" vertical="center"/>
    </xf>
    <xf numFmtId="176" fontId="16" fillId="0" borderId="5" xfId="32" applyNumberFormat="1" applyFont="1" applyFill="1" applyBorder="1" applyAlignment="1">
      <alignment horizontal="center" vertical="center"/>
    </xf>
    <xf numFmtId="176" fontId="45" fillId="0" borderId="5" xfId="32" applyNumberFormat="1" applyFont="1" applyFill="1" applyBorder="1" applyAlignment="1">
      <alignment horizontal="center" vertical="center"/>
    </xf>
    <xf numFmtId="176" fontId="16" fillId="0" borderId="6" xfId="32" applyNumberFormat="1" applyFont="1" applyFill="1" applyBorder="1" applyAlignment="1">
      <alignment horizontal="center" vertical="center"/>
    </xf>
    <xf numFmtId="0" fontId="0" fillId="0" borderId="0" xfId="0" applyAlignment="1"/>
    <xf numFmtId="0" fontId="16" fillId="2" borderId="3" xfId="26" applyFont="1" applyFill="1" applyBorder="1" applyAlignment="1">
      <alignment horizontal="left" vertical="center" wrapText="1"/>
    </xf>
    <xf numFmtId="0" fontId="70" fillId="0" borderId="0" xfId="0" quotePrefix="1" applyFont="1" applyFill="1" applyBorder="1" applyAlignment="1">
      <alignment horizontal="left" vertical="center" wrapText="1"/>
    </xf>
    <xf numFmtId="0" fontId="16" fillId="2" borderId="2" xfId="25" applyNumberFormat="1" applyFont="1" applyFill="1" applyBorder="1" applyAlignment="1">
      <alignment horizontal="right" vertical="center" wrapText="1"/>
    </xf>
    <xf numFmtId="0" fontId="70" fillId="2" borderId="0" xfId="0" applyFont="1" applyFill="1" applyBorder="1" applyAlignment="1">
      <alignment horizontal="left" vertical="center"/>
    </xf>
    <xf numFmtId="0" fontId="14" fillId="0" borderId="0" xfId="0" applyFont="1" applyFill="1" applyBorder="1" applyAlignment="1">
      <alignment horizontal="left" vertical="center" wrapText="1"/>
    </xf>
    <xf numFmtId="0" fontId="45" fillId="2" borderId="0" xfId="0" applyFont="1" applyFill="1" applyBorder="1" applyAlignment="1">
      <alignment horizontal="right" vertical="center"/>
    </xf>
    <xf numFmtId="9" fontId="45" fillId="2" borderId="0" xfId="16" applyFont="1" applyFill="1" applyBorder="1" applyAlignment="1">
      <alignment horizontal="center" vertical="center"/>
    </xf>
    <xf numFmtId="0" fontId="45" fillId="2" borderId="0" xfId="25" applyNumberFormat="1" applyFont="1" applyFill="1" applyBorder="1" applyAlignment="1">
      <alignment horizontal="left" vertical="center" indent="1"/>
    </xf>
    <xf numFmtId="3" fontId="16" fillId="2" borderId="0" xfId="25" applyNumberFormat="1" applyFont="1" applyFill="1" applyBorder="1" applyAlignment="1">
      <alignment horizontal="right" vertical="center"/>
    </xf>
    <xf numFmtId="9" fontId="16" fillId="2" borderId="0" xfId="16" applyFont="1" applyFill="1" applyBorder="1" applyAlignment="1">
      <alignment horizontal="right" vertical="center"/>
    </xf>
    <xf numFmtId="3" fontId="17" fillId="2" borderId="0" xfId="25" applyNumberFormat="1" applyFont="1" applyFill="1" applyBorder="1" applyAlignment="1">
      <alignment horizontal="right" vertical="center"/>
    </xf>
    <xf numFmtId="164" fontId="45" fillId="2" borderId="0" xfId="0" applyNumberFormat="1" applyFont="1" applyFill="1" applyBorder="1" applyAlignment="1">
      <alignment horizontal="right"/>
    </xf>
    <xf numFmtId="0" fontId="16" fillId="2" borderId="3" xfId="26" applyFont="1" applyFill="1" applyBorder="1" applyAlignment="1">
      <alignment vertical="center"/>
    </xf>
    <xf numFmtId="0" fontId="0" fillId="0" borderId="0" xfId="0" applyBorder="1"/>
    <xf numFmtId="0" fontId="16" fillId="2" borderId="3" xfId="25" applyNumberFormat="1" applyFont="1" applyFill="1" applyBorder="1" applyAlignment="1">
      <alignment horizontal="centerContinuous" vertical="center" wrapText="1"/>
    </xf>
    <xf numFmtId="0" fontId="16" fillId="2" borderId="3" xfId="25" applyNumberFormat="1" applyFont="1" applyFill="1" applyBorder="1" applyAlignment="1">
      <alignment horizontal="centerContinuous" vertical="center"/>
    </xf>
    <xf numFmtId="0" fontId="16" fillId="2" borderId="3" xfId="25" applyNumberFormat="1" applyFont="1" applyFill="1" applyBorder="1" applyAlignment="1">
      <alignment horizontal="center" vertical="center" wrapText="1"/>
    </xf>
    <xf numFmtId="3" fontId="45" fillId="2" borderId="0" xfId="0" applyNumberFormat="1" applyFont="1" applyFill="1" applyBorder="1" applyAlignment="1">
      <alignment horizontal="right" vertical="center" wrapText="1"/>
    </xf>
    <xf numFmtId="164" fontId="45" fillId="2" borderId="0" xfId="26" applyNumberFormat="1" applyFont="1" applyFill="1" applyBorder="1" applyAlignment="1">
      <alignment horizontal="right" vertical="center"/>
    </xf>
    <xf numFmtId="0" fontId="13" fillId="0" borderId="0" xfId="26" applyFont="1" applyFill="1"/>
    <xf numFmtId="0" fontId="16" fillId="2" borderId="3" xfId="25" quotePrefix="1" applyNumberFormat="1" applyFont="1" applyFill="1" applyBorder="1" applyAlignment="1">
      <alignment horizontal="right" vertical="center" wrapText="1"/>
    </xf>
    <xf numFmtId="3" fontId="16" fillId="2" borderId="0" xfId="0" applyNumberFormat="1" applyFont="1" applyFill="1" applyBorder="1" applyAlignment="1">
      <alignment vertical="center"/>
    </xf>
    <xf numFmtId="164" fontId="45" fillId="2" borderId="0" xfId="0" applyNumberFormat="1" applyFont="1" applyFill="1" applyBorder="1" applyAlignment="1">
      <alignment horizontal="right" vertical="center"/>
    </xf>
    <xf numFmtId="0" fontId="16" fillId="2" borderId="3"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5" fillId="12" borderId="0" xfId="28" applyFont="1" applyFill="1" applyAlignment="1">
      <alignment horizontal="right" vertical="center"/>
    </xf>
    <xf numFmtId="0" fontId="16" fillId="12" borderId="30" xfId="28" applyFont="1" applyFill="1" applyBorder="1" applyAlignment="1">
      <alignment vertical="center"/>
    </xf>
    <xf numFmtId="1" fontId="16" fillId="2" borderId="3" xfId="0" applyNumberFormat="1" applyFont="1" applyFill="1" applyBorder="1" applyAlignment="1">
      <alignment horizontal="right" vertical="center"/>
    </xf>
    <xf numFmtId="0" fontId="10" fillId="0" borderId="0" xfId="28" applyBorder="1"/>
    <xf numFmtId="0" fontId="45" fillId="12" borderId="0" xfId="28" applyFont="1" applyFill="1" applyBorder="1" applyAlignment="1">
      <alignment horizontal="right" vertical="center"/>
    </xf>
    <xf numFmtId="14" fontId="16" fillId="2" borderId="3" xfId="25" applyNumberFormat="1" applyFont="1" applyFill="1" applyBorder="1" applyAlignment="1">
      <alignment horizontal="center" vertical="center" wrapText="1"/>
    </xf>
    <xf numFmtId="1" fontId="16" fillId="2" borderId="3" xfId="26" applyNumberFormat="1" applyFont="1" applyFill="1" applyBorder="1" applyAlignment="1">
      <alignment horizontal="center" vertical="center" wrapText="1"/>
    </xf>
    <xf numFmtId="0" fontId="74" fillId="2" borderId="0" xfId="26" applyFont="1" applyFill="1" applyAlignment="1">
      <alignment vertical="center"/>
    </xf>
    <xf numFmtId="14" fontId="12" fillId="2" borderId="2" xfId="25" quotePrefix="1" applyNumberFormat="1" applyFont="1" applyFill="1" applyBorder="1" applyAlignment="1">
      <alignment horizontal="right" vertical="center" wrapText="1"/>
    </xf>
    <xf numFmtId="14" fontId="58" fillId="2" borderId="2" xfId="25" quotePrefix="1" applyNumberFormat="1" applyFont="1" applyFill="1" applyBorder="1" applyAlignment="1">
      <alignment horizontal="right" vertical="center" wrapText="1"/>
    </xf>
    <xf numFmtId="0" fontId="58" fillId="2" borderId="17" xfId="26" applyFont="1" applyFill="1" applyBorder="1" applyAlignment="1">
      <alignment horizontal="right" vertical="center"/>
    </xf>
    <xf numFmtId="14" fontId="12" fillId="2" borderId="17" xfId="25" quotePrefix="1" applyNumberFormat="1" applyFont="1" applyFill="1" applyBorder="1" applyAlignment="1">
      <alignment horizontal="right" vertical="center" wrapText="1"/>
    </xf>
    <xf numFmtId="14" fontId="58" fillId="2" borderId="17" xfId="25" quotePrefix="1" applyNumberFormat="1" applyFont="1" applyFill="1" applyBorder="1" applyAlignment="1">
      <alignment horizontal="right" vertical="center" wrapText="1"/>
    </xf>
    <xf numFmtId="14" fontId="12" fillId="2" borderId="3" xfId="0" quotePrefix="1" applyNumberFormat="1" applyFont="1" applyFill="1" applyBorder="1" applyAlignment="1">
      <alignment horizontal="right" vertical="center"/>
    </xf>
    <xf numFmtId="14" fontId="58" fillId="2" borderId="3" xfId="0" quotePrefix="1" applyNumberFormat="1" applyFont="1" applyFill="1" applyBorder="1" applyAlignment="1">
      <alignment horizontal="right" vertical="center"/>
    </xf>
    <xf numFmtId="0" fontId="31" fillId="0" borderId="0" xfId="0" applyFont="1" applyBorder="1" applyAlignment="1">
      <alignment vertical="center"/>
    </xf>
    <xf numFmtId="0" fontId="31" fillId="0" borderId="0" xfId="0" applyFont="1" applyBorder="1" applyAlignment="1">
      <alignment horizontal="left" vertical="center"/>
    </xf>
    <xf numFmtId="3" fontId="12" fillId="2" borderId="2" xfId="0" quotePrefix="1" applyNumberFormat="1" applyFont="1" applyFill="1" applyBorder="1" applyAlignment="1">
      <alignment horizontal="right" vertical="center"/>
    </xf>
    <xf numFmtId="3" fontId="58" fillId="2" borderId="2" xfId="0" quotePrefix="1" applyNumberFormat="1" applyFont="1" applyFill="1" applyBorder="1" applyAlignment="1">
      <alignment horizontal="right" vertical="center"/>
    </xf>
    <xf numFmtId="0" fontId="45" fillId="2" borderId="5" xfId="0" applyFont="1" applyFill="1" applyBorder="1" applyAlignment="1">
      <alignment horizontal="left" vertical="center" indent="3"/>
    </xf>
    <xf numFmtId="0" fontId="45" fillId="2" borderId="5" xfId="0" applyFont="1" applyFill="1" applyBorder="1" applyAlignment="1">
      <alignment horizontal="left" vertical="center" wrapText="1" indent="3"/>
    </xf>
    <xf numFmtId="3" fontId="16" fillId="2" borderId="17" xfId="0" applyNumberFormat="1" applyFont="1" applyFill="1" applyBorder="1" applyAlignment="1">
      <alignment vertical="center"/>
    </xf>
    <xf numFmtId="3" fontId="45" fillId="2" borderId="5" xfId="0" applyNumberFormat="1" applyFont="1" applyFill="1" applyBorder="1" applyAlignment="1">
      <alignment horizontal="left" vertical="center" indent="3"/>
    </xf>
    <xf numFmtId="3" fontId="45" fillId="2" borderId="5" xfId="0" applyNumberFormat="1" applyFont="1" applyFill="1" applyBorder="1" applyAlignment="1">
      <alignment horizontal="left" vertical="center" wrapText="1" indent="3"/>
    </xf>
    <xf numFmtId="3" fontId="16" fillId="2" borderId="26" xfId="0" applyNumberFormat="1" applyFont="1" applyFill="1" applyBorder="1" applyAlignment="1">
      <alignment vertical="center"/>
    </xf>
    <xf numFmtId="0" fontId="45" fillId="12" borderId="23" xfId="0" applyFont="1" applyFill="1" applyBorder="1" applyAlignment="1">
      <alignment horizontal="left" vertical="center" indent="1"/>
    </xf>
    <xf numFmtId="0" fontId="45" fillId="12" borderId="5" xfId="0" applyFont="1" applyFill="1" applyBorder="1" applyAlignment="1">
      <alignment horizontal="left" vertical="center" indent="1"/>
    </xf>
    <xf numFmtId="0" fontId="45" fillId="12" borderId="5" xfId="0" applyFont="1" applyFill="1" applyBorder="1" applyAlignment="1">
      <alignment horizontal="left" vertical="center" wrapText="1" indent="1"/>
    </xf>
    <xf numFmtId="0" fontId="17" fillId="2" borderId="2" xfId="26" applyFont="1" applyFill="1" applyBorder="1" applyAlignment="1">
      <alignment horizontal="right" vertical="center" wrapText="1"/>
    </xf>
    <xf numFmtId="14" fontId="17" fillId="2" borderId="2" xfId="26" applyNumberFormat="1" applyFont="1" applyFill="1" applyBorder="1" applyAlignment="1">
      <alignment horizontal="right" vertical="center" wrapText="1"/>
    </xf>
    <xf numFmtId="14" fontId="16" fillId="2" borderId="2" xfId="26" applyNumberFormat="1" applyFont="1" applyFill="1" applyBorder="1" applyAlignment="1">
      <alignment horizontal="right" vertical="center" wrapText="1"/>
    </xf>
    <xf numFmtId="0" fontId="18" fillId="0" borderId="0" xfId="33"/>
    <xf numFmtId="0" fontId="45" fillId="2" borderId="6" xfId="26" applyFont="1" applyFill="1" applyBorder="1" applyAlignment="1">
      <alignment horizontal="left" vertical="center"/>
    </xf>
    <xf numFmtId="0" fontId="70" fillId="0" borderId="0" xfId="0" applyFont="1" applyBorder="1" applyAlignment="1">
      <alignment horizontal="left" vertical="center"/>
    </xf>
    <xf numFmtId="0" fontId="33" fillId="0" borderId="0" xfId="0" applyFont="1" applyFill="1"/>
    <xf numFmtId="0" fontId="49" fillId="0" borderId="47" xfId="0" applyFont="1" applyFill="1" applyBorder="1"/>
    <xf numFmtId="0" fontId="58" fillId="0" borderId="47" xfId="0" applyFont="1" applyFill="1" applyBorder="1" applyAlignment="1">
      <alignment horizontal="right" vertical="center" wrapText="1"/>
    </xf>
    <xf numFmtId="0" fontId="95" fillId="0" borderId="0" xfId="0" applyFont="1" applyFill="1" applyBorder="1" applyAlignment="1">
      <alignment horizontal="left" indent="1"/>
    </xf>
    <xf numFmtId="174" fontId="49" fillId="0" borderId="4" xfId="35" applyNumberFormat="1" applyFont="1" applyFill="1" applyBorder="1" applyAlignment="1">
      <alignment vertical="center"/>
    </xf>
    <xf numFmtId="175" fontId="49" fillId="0" borderId="4" xfId="35" applyNumberFormat="1" applyFont="1" applyFill="1" applyBorder="1" applyAlignment="1">
      <alignment vertical="center"/>
    </xf>
    <xf numFmtId="0" fontId="58" fillId="0" borderId="5" xfId="0" applyFont="1" applyFill="1" applyBorder="1" applyAlignment="1">
      <alignment vertical="center"/>
    </xf>
    <xf numFmtId="174" fontId="49" fillId="0" borderId="5" xfId="35" applyNumberFormat="1" applyFont="1" applyFill="1" applyBorder="1" applyAlignment="1">
      <alignment vertical="center"/>
    </xf>
    <xf numFmtId="175" fontId="49" fillId="0" borderId="5" xfId="35" applyNumberFormat="1" applyFont="1" applyFill="1" applyBorder="1" applyAlignment="1">
      <alignment vertical="center"/>
    </xf>
    <xf numFmtId="0" fontId="58" fillId="0" borderId="48" xfId="0" applyFont="1" applyFill="1" applyBorder="1" applyAlignment="1">
      <alignment vertical="center"/>
    </xf>
    <xf numFmtId="174" fontId="49" fillId="0" borderId="48" xfId="35" applyNumberFormat="1" applyFont="1" applyFill="1" applyBorder="1" applyAlignment="1">
      <alignment vertical="center"/>
    </xf>
    <xf numFmtId="0" fontId="37" fillId="2" borderId="45" xfId="0" applyFont="1" applyFill="1" applyBorder="1" applyAlignment="1">
      <alignment horizontal="left" vertical="center"/>
    </xf>
    <xf numFmtId="3" fontId="37" fillId="2" borderId="45" xfId="0" applyNumberFormat="1" applyFont="1" applyFill="1" applyBorder="1" applyAlignment="1">
      <alignment horizontal="right" vertical="center"/>
    </xf>
    <xf numFmtId="0" fontId="37" fillId="2" borderId="44" xfId="0" applyFont="1" applyFill="1" applyBorder="1" applyAlignment="1">
      <alignment horizontal="left" vertical="center"/>
    </xf>
    <xf numFmtId="0" fontId="37" fillId="2" borderId="46" xfId="0" applyFont="1" applyFill="1" applyBorder="1" applyAlignment="1">
      <alignment horizontal="left" vertical="center"/>
    </xf>
    <xf numFmtId="3" fontId="37" fillId="2" borderId="46" xfId="0" applyNumberFormat="1" applyFont="1" applyFill="1" applyBorder="1" applyAlignment="1">
      <alignment horizontal="right" vertical="center"/>
    </xf>
    <xf numFmtId="0" fontId="45" fillId="0" borderId="4" xfId="26" applyFont="1" applyFill="1" applyBorder="1" applyAlignment="1">
      <alignment horizontal="left" vertical="center" wrapText="1"/>
    </xf>
    <xf numFmtId="0" fontId="45" fillId="0" borderId="23" xfId="26" applyFont="1" applyFill="1" applyBorder="1" applyAlignment="1">
      <alignment horizontal="left" vertical="center" wrapText="1"/>
    </xf>
    <xf numFmtId="0" fontId="40" fillId="0" borderId="0" xfId="26" applyFont="1" applyFill="1" applyBorder="1" applyAlignment="1">
      <alignment vertical="center" wrapText="1"/>
    </xf>
    <xf numFmtId="0" fontId="50" fillId="0" borderId="0" xfId="26" applyFont="1" applyFill="1" applyBorder="1" applyAlignment="1">
      <alignment horizontal="left" vertical="center" wrapText="1"/>
    </xf>
    <xf numFmtId="0" fontId="49" fillId="2" borderId="21" xfId="26" applyFont="1" applyFill="1" applyBorder="1" applyAlignment="1">
      <alignment horizontal="left" vertical="center"/>
    </xf>
    <xf numFmtId="0" fontId="49" fillId="2" borderId="5" xfId="26" applyFont="1" applyFill="1" applyBorder="1" applyAlignment="1">
      <alignment horizontal="left" vertical="center" wrapText="1"/>
    </xf>
    <xf numFmtId="0" fontId="49" fillId="2" borderId="6" xfId="26" applyFont="1" applyFill="1" applyBorder="1" applyAlignment="1">
      <alignment horizontal="left" vertical="center" wrapText="1"/>
    </xf>
    <xf numFmtId="0" fontId="49" fillId="12" borderId="21" xfId="0" applyFont="1" applyFill="1" applyBorder="1" applyAlignment="1">
      <alignment vertical="center"/>
    </xf>
    <xf numFmtId="0" fontId="12" fillId="12" borderId="21" xfId="0" applyFont="1" applyFill="1" applyBorder="1" applyAlignment="1">
      <alignment horizontal="right" vertical="center"/>
    </xf>
    <xf numFmtId="0" fontId="58" fillId="12" borderId="21" xfId="0" applyFont="1" applyFill="1" applyBorder="1" applyAlignment="1">
      <alignment horizontal="right" vertical="center"/>
    </xf>
    <xf numFmtId="0" fontId="49" fillId="12" borderId="5" xfId="0" applyFont="1" applyFill="1" applyBorder="1" applyAlignment="1">
      <alignment horizontal="left" vertical="center" indent="1"/>
    </xf>
    <xf numFmtId="0" fontId="49" fillId="12" borderId="5" xfId="0" applyFont="1" applyFill="1" applyBorder="1" applyAlignment="1">
      <alignment vertical="center"/>
    </xf>
    <xf numFmtId="0" fontId="93" fillId="12" borderId="6" xfId="0" applyFont="1" applyFill="1" applyBorder="1" applyAlignment="1">
      <alignment vertical="center"/>
    </xf>
    <xf numFmtId="165" fontId="20" fillId="2" borderId="0" xfId="26" applyNumberFormat="1" applyFont="1" applyFill="1" applyBorder="1" applyAlignment="1">
      <alignment horizontal="right" vertical="center"/>
    </xf>
    <xf numFmtId="165" fontId="19" fillId="2" borderId="0" xfId="26" applyNumberFormat="1" applyFont="1" applyFill="1" applyBorder="1" applyAlignment="1">
      <alignment horizontal="right" vertical="center"/>
    </xf>
    <xf numFmtId="165" fontId="16" fillId="2" borderId="6" xfId="0" applyNumberFormat="1" applyFont="1" applyFill="1" applyBorder="1" applyAlignment="1">
      <alignment horizontal="right" vertical="center"/>
    </xf>
    <xf numFmtId="181" fontId="37" fillId="2" borderId="44" xfId="16" applyNumberFormat="1" applyFont="1" applyFill="1" applyBorder="1" applyAlignment="1">
      <alignment horizontal="right" vertical="center"/>
    </xf>
    <xf numFmtId="0" fontId="10" fillId="0" borderId="0" xfId="28" applyFill="1"/>
    <xf numFmtId="0" fontId="13" fillId="0" borderId="0" xfId="0" applyFont="1" applyFill="1" applyBorder="1"/>
    <xf numFmtId="0" fontId="10" fillId="0" borderId="0" xfId="28" applyFill="1" applyAlignment="1">
      <alignment vertical="center"/>
    </xf>
    <xf numFmtId="0" fontId="70" fillId="0" borderId="0" xfId="28" quotePrefix="1" applyFont="1" applyFill="1" applyBorder="1" applyAlignment="1">
      <alignment horizontal="left" vertical="center" wrapText="1"/>
    </xf>
    <xf numFmtId="164" fontId="45" fillId="0" borderId="0" xfId="28" applyNumberFormat="1" applyFont="1" applyFill="1" applyBorder="1" applyAlignment="1">
      <alignment horizontal="right" vertical="center"/>
    </xf>
    <xf numFmtId="0" fontId="16" fillId="0" borderId="3" xfId="28" applyFont="1" applyFill="1" applyBorder="1" applyAlignment="1">
      <alignment vertical="center"/>
    </xf>
    <xf numFmtId="1" fontId="16" fillId="0" borderId="3" xfId="28" applyNumberFormat="1" applyFont="1" applyFill="1" applyBorder="1" applyAlignment="1">
      <alignment horizontal="right" vertical="center" wrapText="1"/>
    </xf>
    <xf numFmtId="0" fontId="10" fillId="0" borderId="0" xfId="28" applyFill="1" applyBorder="1" applyAlignment="1">
      <alignment vertical="center"/>
    </xf>
    <xf numFmtId="0" fontId="45" fillId="0" borderId="0" xfId="28" applyFont="1" applyFill="1" applyBorder="1" applyAlignment="1">
      <alignment horizontal="left" vertical="center"/>
    </xf>
    <xf numFmtId="0" fontId="45" fillId="0" borderId="5" xfId="25" applyNumberFormat="1" applyFont="1" applyFill="1" applyBorder="1" applyAlignment="1">
      <alignment horizontal="left" vertical="center" wrapText="1"/>
    </xf>
    <xf numFmtId="0" fontId="16" fillId="0" borderId="6" xfId="28" applyFont="1" applyFill="1" applyBorder="1" applyAlignment="1">
      <alignment horizontal="left" vertical="center" wrapText="1"/>
    </xf>
    <xf numFmtId="0" fontId="62" fillId="0" borderId="0" xfId="28" applyFont="1" applyFill="1"/>
    <xf numFmtId="0" fontId="13" fillId="0" borderId="0" xfId="28" applyFont="1" applyFill="1"/>
    <xf numFmtId="0" fontId="12" fillId="0" borderId="0" xfId="28" quotePrefix="1" applyFont="1" applyFill="1" applyBorder="1" applyAlignment="1">
      <alignment vertical="center" wrapText="1"/>
    </xf>
    <xf numFmtId="0" fontId="13" fillId="0" borderId="0" xfId="28" applyFont="1" applyFill="1" applyBorder="1"/>
    <xf numFmtId="0" fontId="57" fillId="0" borderId="0" xfId="28" applyFont="1" applyFill="1" applyBorder="1" applyAlignment="1">
      <alignment horizontal="right" vertical="center"/>
    </xf>
    <xf numFmtId="0" fontId="29" fillId="0" borderId="0" xfId="28" applyFont="1" applyFill="1" applyBorder="1" applyAlignment="1">
      <alignment vertical="center"/>
    </xf>
    <xf numFmtId="165" fontId="59" fillId="2" borderId="53" xfId="0" applyNumberFormat="1" applyFont="1" applyFill="1" applyBorder="1" applyAlignment="1">
      <alignment horizontal="right" vertical="center"/>
    </xf>
    <xf numFmtId="165" fontId="16" fillId="2" borderId="56" xfId="0" applyNumberFormat="1" applyFont="1" applyFill="1" applyBorder="1" applyAlignment="1">
      <alignment horizontal="right" vertical="center"/>
    </xf>
    <xf numFmtId="165" fontId="52" fillId="2" borderId="54" xfId="0" applyNumberFormat="1" applyFont="1" applyFill="1" applyBorder="1" applyAlignment="1">
      <alignment horizontal="right" vertical="center"/>
    </xf>
    <xf numFmtId="165" fontId="52" fillId="11" borderId="54" xfId="0" applyNumberFormat="1" applyFont="1" applyFill="1" applyBorder="1" applyAlignment="1">
      <alignment horizontal="right" vertical="center"/>
    </xf>
    <xf numFmtId="165" fontId="17" fillId="11" borderId="56" xfId="0" applyNumberFormat="1" applyFont="1" applyFill="1" applyBorder="1" applyAlignment="1">
      <alignment horizontal="right" vertical="center"/>
    </xf>
    <xf numFmtId="0" fontId="19" fillId="12" borderId="21" xfId="0" applyFont="1" applyFill="1" applyBorder="1" applyAlignment="1">
      <alignment vertical="center" wrapText="1"/>
    </xf>
    <xf numFmtId="0" fontId="19" fillId="12" borderId="5" xfId="0" applyFont="1" applyFill="1" applyBorder="1" applyAlignment="1">
      <alignment vertical="center"/>
    </xf>
    <xf numFmtId="0" fontId="19" fillId="12" borderId="5" xfId="0" applyFont="1" applyFill="1" applyBorder="1" applyAlignment="1">
      <alignment vertical="center" wrapText="1"/>
    </xf>
    <xf numFmtId="0" fontId="19" fillId="12" borderId="48" xfId="0" applyFont="1" applyFill="1" applyBorder="1" applyAlignment="1">
      <alignment vertical="center" wrapText="1"/>
    </xf>
    <xf numFmtId="14" fontId="58" fillId="2" borderId="51" xfId="25" quotePrefix="1" applyNumberFormat="1" applyFont="1" applyFill="1" applyBorder="1" applyAlignment="1">
      <alignment horizontal="right" vertical="center" wrapText="1"/>
    </xf>
    <xf numFmtId="14" fontId="58" fillId="2" borderId="52" xfId="25" quotePrefix="1" applyNumberFormat="1" applyFont="1" applyFill="1" applyBorder="1" applyAlignment="1">
      <alignment horizontal="right" vertical="center" wrapText="1"/>
    </xf>
    <xf numFmtId="3" fontId="19" fillId="2" borderId="0" xfId="0" applyNumberFormat="1" applyFont="1" applyFill="1" applyAlignment="1"/>
    <xf numFmtId="0" fontId="47" fillId="2" borderId="5" xfId="26" applyFont="1" applyFill="1" applyBorder="1" applyAlignment="1">
      <alignment horizontal="right" vertical="center"/>
    </xf>
    <xf numFmtId="0" fontId="47" fillId="2" borderId="6" xfId="26" applyFont="1" applyFill="1" applyBorder="1" applyAlignment="1">
      <alignment horizontal="right" vertical="center"/>
    </xf>
    <xf numFmtId="0" fontId="12" fillId="2" borderId="0" xfId="0" quotePrefix="1" applyFont="1" applyFill="1" applyBorder="1" applyAlignment="1">
      <alignment horizontal="left" vertical="center" wrapText="1"/>
    </xf>
    <xf numFmtId="0" fontId="70" fillId="0" borderId="0" xfId="0" quotePrefix="1" applyFont="1" applyFill="1" applyBorder="1" applyAlignment="1">
      <alignment horizontal="left" vertical="center" wrapText="1"/>
    </xf>
    <xf numFmtId="3" fontId="47" fillId="2" borderId="23" xfId="26" applyNumberFormat="1" applyFont="1" applyFill="1" applyBorder="1" applyAlignment="1">
      <alignment vertical="center"/>
    </xf>
    <xf numFmtId="3" fontId="16" fillId="2" borderId="22" xfId="26" applyNumberFormat="1" applyFont="1" applyFill="1" applyBorder="1" applyAlignment="1">
      <alignment vertical="center"/>
    </xf>
    <xf numFmtId="3" fontId="52" fillId="2" borderId="5" xfId="26" applyNumberFormat="1" applyFont="1" applyFill="1" applyBorder="1" applyAlignment="1">
      <alignment vertical="center"/>
    </xf>
    <xf numFmtId="3" fontId="52" fillId="2" borderId="23" xfId="26" applyNumberFormat="1" applyFont="1" applyFill="1" applyBorder="1" applyAlignment="1">
      <alignment vertical="center"/>
    </xf>
    <xf numFmtId="3" fontId="17" fillId="2" borderId="22" xfId="26" applyNumberFormat="1" applyFont="1" applyFill="1" applyBorder="1" applyAlignment="1">
      <alignment vertical="center"/>
    </xf>
    <xf numFmtId="3" fontId="52" fillId="2" borderId="6" xfId="26" applyNumberFormat="1" applyFont="1" applyFill="1" applyBorder="1" applyAlignment="1">
      <alignment vertical="center"/>
    </xf>
    <xf numFmtId="0" fontId="47" fillId="2" borderId="4" xfId="26" applyFont="1" applyFill="1" applyBorder="1" applyAlignment="1">
      <alignment horizontal="center" vertical="center"/>
    </xf>
    <xf numFmtId="0" fontId="47" fillId="2" borderId="4" xfId="26" applyFont="1" applyFill="1" applyBorder="1" applyAlignment="1">
      <alignment horizontal="left" vertical="center" wrapText="1"/>
    </xf>
    <xf numFmtId="3" fontId="52" fillId="2" borderId="4" xfId="26" applyNumberFormat="1" applyFont="1" applyFill="1" applyBorder="1" applyAlignment="1">
      <alignment vertical="center"/>
    </xf>
    <xf numFmtId="3" fontId="47" fillId="2" borderId="4" xfId="26" applyNumberFormat="1" applyFont="1" applyFill="1" applyBorder="1" applyAlignment="1">
      <alignment vertical="center"/>
    </xf>
    <xf numFmtId="0" fontId="45" fillId="2" borderId="23" xfId="26" applyFont="1" applyFill="1" applyBorder="1" applyAlignment="1">
      <alignment horizontal="center" vertical="center"/>
    </xf>
    <xf numFmtId="0" fontId="45" fillId="11" borderId="5" xfId="26" applyFont="1" applyFill="1" applyBorder="1" applyAlignment="1">
      <alignment horizontal="center" vertical="center"/>
    </xf>
    <xf numFmtId="0" fontId="16" fillId="11" borderId="5" xfId="26" applyFont="1" applyFill="1" applyBorder="1" applyAlignment="1">
      <alignment horizontal="left" vertical="center" wrapText="1"/>
    </xf>
    <xf numFmtId="3" fontId="17" fillId="2" borderId="5" xfId="26" applyNumberFormat="1" applyFont="1" applyFill="1" applyBorder="1" applyAlignment="1">
      <alignment vertical="center"/>
    </xf>
    <xf numFmtId="3" fontId="16" fillId="2" borderId="5" xfId="26" applyNumberFormat="1" applyFont="1" applyFill="1" applyBorder="1" applyAlignment="1">
      <alignment vertical="center"/>
    </xf>
    <xf numFmtId="3" fontId="17" fillId="11" borderId="5" xfId="26" applyNumberFormat="1" applyFont="1" applyFill="1" applyBorder="1" applyAlignment="1">
      <alignment vertical="center"/>
    </xf>
    <xf numFmtId="3" fontId="16" fillId="11" borderId="5" xfId="26" applyNumberFormat="1" applyFont="1" applyFill="1" applyBorder="1" applyAlignment="1">
      <alignment vertical="center"/>
    </xf>
    <xf numFmtId="0" fontId="72" fillId="2" borderId="2" xfId="26" applyFont="1" applyFill="1" applyBorder="1" applyAlignment="1">
      <alignment horizontal="left" vertical="center"/>
    </xf>
    <xf numFmtId="3" fontId="17" fillId="2" borderId="6" xfId="26" applyNumberFormat="1" applyFont="1" applyFill="1" applyBorder="1" applyAlignment="1">
      <alignment horizontal="right" vertical="center"/>
    </xf>
    <xf numFmtId="0" fontId="70" fillId="0" borderId="0" xfId="0" quotePrefix="1" applyFont="1" applyFill="1" applyBorder="1" applyAlignment="1">
      <alignment horizontal="left" vertical="center" wrapText="1"/>
    </xf>
    <xf numFmtId="0" fontId="12" fillId="2" borderId="0" xfId="26" quotePrefix="1" applyFont="1" applyFill="1" applyBorder="1" applyAlignment="1">
      <alignment horizontal="left" vertical="center" wrapText="1"/>
    </xf>
    <xf numFmtId="0" fontId="70" fillId="0" borderId="0" xfId="26" quotePrefix="1" applyFont="1" applyFill="1" applyBorder="1" applyAlignment="1">
      <alignment horizontal="left" vertical="center" wrapText="1"/>
    </xf>
    <xf numFmtId="164" fontId="45" fillId="2" borderId="0" xfId="26" applyNumberFormat="1" applyFont="1" applyFill="1" applyBorder="1" applyAlignment="1">
      <alignment horizontal="right"/>
    </xf>
    <xf numFmtId="164" fontId="45" fillId="2" borderId="0" xfId="0" applyNumberFormat="1" applyFont="1" applyFill="1" applyBorder="1" applyAlignment="1">
      <alignment horizontal="right"/>
    </xf>
    <xf numFmtId="164" fontId="45" fillId="2" borderId="0" xfId="26" applyNumberFormat="1" applyFont="1" applyFill="1" applyBorder="1" applyAlignment="1">
      <alignment horizontal="right" vertical="center"/>
    </xf>
    <xf numFmtId="164" fontId="45" fillId="2" borderId="0" xfId="0" applyNumberFormat="1" applyFont="1" applyFill="1" applyBorder="1" applyAlignment="1">
      <alignment horizontal="right" vertical="center"/>
    </xf>
    <xf numFmtId="0" fontId="65" fillId="0" borderId="0" xfId="0" applyFont="1" applyFill="1" applyAlignment="1">
      <alignment horizontal="left" vertical="center" wrapText="1"/>
    </xf>
    <xf numFmtId="0" fontId="16" fillId="2" borderId="3" xfId="26" applyFont="1" applyFill="1" applyBorder="1" applyAlignment="1">
      <alignment horizontal="right" vertical="center" wrapText="1"/>
    </xf>
    <xf numFmtId="3" fontId="16" fillId="8" borderId="6" xfId="26" applyNumberFormat="1" applyFont="1" applyFill="1" applyBorder="1" applyAlignment="1">
      <alignment horizontal="right" vertical="center"/>
    </xf>
    <xf numFmtId="0" fontId="0" fillId="0" borderId="0" xfId="0" applyFill="1"/>
    <xf numFmtId="0" fontId="0" fillId="0" borderId="0" xfId="0" applyFill="1" applyAlignment="1"/>
    <xf numFmtId="0" fontId="50" fillId="0" borderId="0" xfId="26" applyFont="1" applyFill="1" applyBorder="1" applyAlignment="1">
      <alignment horizontal="left" vertical="center"/>
    </xf>
    <xf numFmtId="0" fontId="0" fillId="0" borderId="0" xfId="0" applyFill="1" applyBorder="1"/>
    <xf numFmtId="0" fontId="52" fillId="2" borderId="3" xfId="25" applyNumberFormat="1" applyFont="1" applyFill="1" applyBorder="1" applyAlignment="1">
      <alignment horizontal="center" vertical="center" wrapText="1"/>
    </xf>
    <xf numFmtId="17" fontId="52" fillId="0" borderId="3" xfId="26" quotePrefix="1" applyNumberFormat="1" applyFont="1" applyFill="1" applyBorder="1" applyAlignment="1">
      <alignment horizontal="center" vertical="center"/>
    </xf>
    <xf numFmtId="0" fontId="52" fillId="0" borderId="3" xfId="26" quotePrefix="1" applyFont="1" applyFill="1" applyBorder="1" applyAlignment="1">
      <alignment horizontal="center" vertical="center"/>
    </xf>
    <xf numFmtId="0" fontId="52" fillId="0" borderId="3" xfId="26" applyFont="1" applyFill="1" applyBorder="1" applyAlignment="1">
      <alignment horizontal="center" vertical="center"/>
    </xf>
    <xf numFmtId="0" fontId="52" fillId="0" borderId="3" xfId="26" applyFont="1" applyFill="1" applyBorder="1" applyAlignment="1">
      <alignment horizontal="left" vertical="center"/>
    </xf>
    <xf numFmtId="0" fontId="52" fillId="0" borderId="3" xfId="0" quotePrefix="1" applyFont="1" applyFill="1" applyBorder="1" applyAlignment="1">
      <alignment horizontal="center" vertical="center"/>
    </xf>
    <xf numFmtId="17" fontId="52" fillId="0" borderId="3" xfId="0" quotePrefix="1" applyNumberFormat="1" applyFont="1" applyFill="1" applyBorder="1" applyAlignment="1">
      <alignment horizontal="center" vertical="center"/>
    </xf>
    <xf numFmtId="0" fontId="73" fillId="0" borderId="3" xfId="0" quotePrefix="1" applyFont="1" applyFill="1" applyBorder="1" applyAlignment="1">
      <alignment horizontal="center" vertical="center"/>
    </xf>
    <xf numFmtId="0" fontId="73" fillId="0" borderId="3" xfId="0" applyFont="1" applyFill="1" applyBorder="1" applyAlignment="1">
      <alignment horizontal="center" vertical="center"/>
    </xf>
    <xf numFmtId="0" fontId="52" fillId="0" borderId="3" xfId="0" applyFont="1" applyFill="1" applyBorder="1" applyAlignment="1">
      <alignment horizontal="center" vertical="center"/>
    </xf>
    <xf numFmtId="0" fontId="13" fillId="0" borderId="0" xfId="26" applyFont="1" applyFill="1" applyBorder="1"/>
    <xf numFmtId="3" fontId="13" fillId="0" borderId="0" xfId="0" applyNumberFormat="1" applyFont="1" applyFill="1"/>
    <xf numFmtId="3" fontId="13" fillId="0" borderId="0" xfId="0" applyNumberFormat="1" applyFont="1" applyFill="1" applyBorder="1"/>
    <xf numFmtId="0" fontId="104" fillId="0" borderId="0" xfId="28" applyFont="1" applyFill="1"/>
    <xf numFmtId="0" fontId="104" fillId="0" borderId="0" xfId="28" applyFont="1" applyFill="1" applyAlignment="1">
      <alignment vertical="center"/>
    </xf>
    <xf numFmtId="0" fontId="52" fillId="0" borderId="0" xfId="0" applyFont="1" applyAlignment="1">
      <alignment horizontal="center"/>
    </xf>
    <xf numFmtId="0" fontId="52" fillId="2" borderId="3" xfId="0" applyFont="1" applyFill="1" applyBorder="1" applyAlignment="1">
      <alignment horizontal="center"/>
    </xf>
    <xf numFmtId="164" fontId="45" fillId="2" borderId="0" xfId="0" applyNumberFormat="1" applyFont="1" applyFill="1" applyBorder="1" applyAlignment="1">
      <alignment horizontal="left"/>
    </xf>
    <xf numFmtId="164" fontId="45" fillId="2" borderId="0" xfId="0" applyNumberFormat="1" applyFont="1" applyFill="1" applyBorder="1" applyAlignment="1">
      <alignment horizontal="left" vertical="center"/>
    </xf>
    <xf numFmtId="164" fontId="45" fillId="2" borderId="0" xfId="26" applyNumberFormat="1" applyFont="1" applyFill="1" applyBorder="1" applyAlignment="1">
      <alignment horizontal="left" vertical="center"/>
    </xf>
    <xf numFmtId="0" fontId="16" fillId="2" borderId="17" xfId="0" applyFont="1" applyFill="1" applyBorder="1" applyAlignment="1">
      <alignment horizontal="center" vertical="center"/>
    </xf>
    <xf numFmtId="0" fontId="52" fillId="2" borderId="0" xfId="0" applyFont="1" applyFill="1" applyBorder="1" applyAlignment="1">
      <alignment horizontal="center"/>
    </xf>
    <xf numFmtId="9" fontId="45" fillId="2" borderId="5" xfId="16" applyFont="1" applyFill="1" applyBorder="1" applyAlignment="1">
      <alignment horizontal="left" vertical="center"/>
    </xf>
    <xf numFmtId="0" fontId="105" fillId="0" borderId="0" xfId="40"/>
    <xf numFmtId="0" fontId="16" fillId="0" borderId="2" xfId="6" applyNumberFormat="1" applyFont="1" applyFill="1" applyBorder="1" applyAlignment="1">
      <alignment horizontal="center" vertical="center" wrapText="1"/>
    </xf>
    <xf numFmtId="17" fontId="16" fillId="0" borderId="2" xfId="6" applyNumberFormat="1" applyFont="1" applyFill="1" applyBorder="1" applyAlignment="1">
      <alignment horizontal="center" vertical="center" wrapText="1"/>
    </xf>
    <xf numFmtId="17" fontId="16" fillId="0" borderId="2" xfId="6" applyNumberFormat="1" applyFont="1" applyFill="1" applyBorder="1" applyAlignment="1">
      <alignment horizontal="right" vertical="center" wrapText="1"/>
    </xf>
    <xf numFmtId="1" fontId="79" fillId="0" borderId="0" xfId="6" quotePrefix="1" applyNumberFormat="1" applyFont="1" applyFill="1" applyBorder="1" applyAlignment="1">
      <alignment horizontal="left" vertical="center"/>
    </xf>
    <xf numFmtId="176" fontId="45" fillId="0" borderId="69" xfId="32" quotePrefix="1" applyNumberFormat="1" applyFont="1" applyFill="1" applyBorder="1" applyAlignment="1">
      <alignment horizontal="center" vertical="center"/>
    </xf>
    <xf numFmtId="3" fontId="45" fillId="0" borderId="70" xfId="41" applyNumberFormat="1" applyFont="1" applyFill="1" applyBorder="1" applyAlignment="1">
      <alignment horizontal="right" vertical="center"/>
    </xf>
    <xf numFmtId="0" fontId="25" fillId="0" borderId="0" xfId="40" applyFont="1"/>
    <xf numFmtId="177" fontId="106" fillId="0" borderId="71" xfId="6" applyNumberFormat="1" applyFont="1" applyFill="1" applyBorder="1" applyAlignment="1">
      <alignment vertical="center" wrapText="1"/>
    </xf>
    <xf numFmtId="1" fontId="79" fillId="0" borderId="71" xfId="6" quotePrefix="1" applyNumberFormat="1" applyFont="1" applyFill="1" applyBorder="1" applyAlignment="1">
      <alignment horizontal="left" vertical="center"/>
    </xf>
    <xf numFmtId="177" fontId="106" fillId="0" borderId="71" xfId="6" applyNumberFormat="1" applyFont="1" applyFill="1" applyBorder="1" applyAlignment="1">
      <alignment vertical="center"/>
    </xf>
    <xf numFmtId="0" fontId="109" fillId="0" borderId="0" xfId="40" applyFont="1"/>
    <xf numFmtId="0" fontId="110" fillId="0" borderId="0" xfId="40" applyFont="1"/>
    <xf numFmtId="0" fontId="45" fillId="0" borderId="0" xfId="0" applyFont="1" applyFill="1" applyBorder="1" applyAlignment="1">
      <alignment horizontal="left" vertical="center" wrapText="1"/>
    </xf>
    <xf numFmtId="0" fontId="70" fillId="2" borderId="0" xfId="26" quotePrefix="1" applyFont="1" applyFill="1" applyBorder="1" applyAlignment="1">
      <alignment horizontal="left" vertical="center" wrapText="1"/>
    </xf>
    <xf numFmtId="0" fontId="16" fillId="2" borderId="3" xfId="0" applyFont="1" applyFill="1" applyBorder="1" applyAlignment="1">
      <alignment horizontal="left" vertical="center"/>
    </xf>
    <xf numFmtId="164" fontId="45" fillId="2" borderId="0" xfId="0" applyNumberFormat="1" applyFont="1" applyFill="1" applyBorder="1" applyAlignment="1">
      <alignment horizontal="left" vertical="center"/>
    </xf>
    <xf numFmtId="0" fontId="70" fillId="2" borderId="0" xfId="0" quotePrefix="1" applyFont="1" applyFill="1" applyBorder="1" applyAlignment="1">
      <alignment horizontal="left" vertical="center" wrapText="1"/>
    </xf>
    <xf numFmtId="0" fontId="70" fillId="0" borderId="0" xfId="0" applyFont="1" applyBorder="1" applyAlignment="1">
      <alignment horizontal="left" vertical="center"/>
    </xf>
    <xf numFmtId="0" fontId="14" fillId="0" borderId="0" xfId="26" applyFont="1" applyFill="1" applyBorder="1" applyAlignment="1">
      <alignment horizontal="center" vertical="center" wrapText="1"/>
    </xf>
    <xf numFmtId="0" fontId="19" fillId="2" borderId="0" xfId="26" applyFont="1" applyFill="1" applyBorder="1" applyAlignment="1">
      <alignment horizontal="left" wrapText="1"/>
    </xf>
    <xf numFmtId="0" fontId="70" fillId="2" borderId="0" xfId="0" applyFont="1" applyFill="1" applyBorder="1" applyAlignment="1">
      <alignment horizontal="left" vertical="center"/>
    </xf>
    <xf numFmtId="0" fontId="45" fillId="0" borderId="0" xfId="26" applyFont="1" applyBorder="1" applyAlignment="1">
      <alignment horizontal="left" vertical="center" wrapText="1"/>
    </xf>
    <xf numFmtId="0" fontId="70" fillId="0" borderId="0" xfId="0" quotePrefix="1" applyFont="1" applyFill="1" applyBorder="1" applyAlignment="1">
      <alignment horizontal="left" vertical="center"/>
    </xf>
    <xf numFmtId="3" fontId="45" fillId="2" borderId="6" xfId="26" applyNumberFormat="1" applyFont="1" applyFill="1" applyBorder="1" applyAlignment="1">
      <alignment horizontal="right"/>
    </xf>
    <xf numFmtId="10" fontId="45" fillId="2" borderId="6" xfId="16" applyNumberFormat="1" applyFont="1" applyFill="1" applyBorder="1" applyAlignment="1">
      <alignment horizontal="right"/>
    </xf>
    <xf numFmtId="3" fontId="16" fillId="2" borderId="22" xfId="26" applyNumberFormat="1" applyFont="1" applyFill="1" applyBorder="1" applyAlignment="1">
      <alignment horizontal="right"/>
    </xf>
    <xf numFmtId="10" fontId="16" fillId="2" borderId="22" xfId="16" applyNumberFormat="1" applyFont="1" applyFill="1" applyBorder="1" applyAlignment="1">
      <alignment horizontal="right"/>
    </xf>
    <xf numFmtId="3" fontId="16" fillId="2" borderId="5" xfId="26" applyNumberFormat="1" applyFont="1" applyFill="1" applyBorder="1" applyAlignment="1">
      <alignment horizontal="right"/>
    </xf>
    <xf numFmtId="10" fontId="16" fillId="2" borderId="5" xfId="16" applyNumberFormat="1" applyFont="1" applyFill="1" applyBorder="1" applyAlignment="1">
      <alignment horizontal="right"/>
    </xf>
    <xf numFmtId="0" fontId="70" fillId="2" borderId="0" xfId="26" applyFont="1" applyFill="1" applyBorder="1" applyAlignment="1">
      <alignment horizontal="left" vertical="center"/>
    </xf>
    <xf numFmtId="164" fontId="45" fillId="0" borderId="0" xfId="0" applyNumberFormat="1" applyFont="1" applyBorder="1" applyAlignment="1">
      <alignment horizontal="left" vertical="center"/>
    </xf>
    <xf numFmtId="0" fontId="45" fillId="0" borderId="0" xfId="0" applyFont="1" applyFill="1" applyBorder="1" applyAlignment="1">
      <alignment horizontal="left" vertical="center"/>
    </xf>
    <xf numFmtId="0" fontId="14" fillId="2" borderId="18" xfId="26" applyFont="1" applyFill="1" applyBorder="1" applyAlignment="1">
      <alignment horizontal="left" vertical="center"/>
    </xf>
    <xf numFmtId="174" fontId="52" fillId="2" borderId="5" xfId="16" applyNumberFormat="1" applyFont="1" applyFill="1" applyBorder="1" applyAlignment="1">
      <alignment vertical="center"/>
    </xf>
    <xf numFmtId="174" fontId="45" fillId="2" borderId="5" xfId="16" applyNumberFormat="1" applyFont="1" applyFill="1" applyBorder="1" applyAlignment="1">
      <alignment vertical="center"/>
    </xf>
    <xf numFmtId="0" fontId="45" fillId="0" borderId="0" xfId="26" applyFont="1" applyFill="1" applyBorder="1" applyAlignment="1">
      <alignment horizontal="left" vertical="center"/>
    </xf>
    <xf numFmtId="3" fontId="45" fillId="2" borderId="5" xfId="0" applyNumberFormat="1" applyFont="1" applyFill="1" applyBorder="1" applyAlignment="1">
      <alignment horizontal="center" vertical="center"/>
    </xf>
    <xf numFmtId="177" fontId="16" fillId="0" borderId="26" xfId="6" applyNumberFormat="1" applyFont="1" applyFill="1" applyBorder="1" applyAlignment="1">
      <alignment horizontal="right" vertical="center"/>
    </xf>
    <xf numFmtId="177" fontId="16" fillId="0" borderId="17" xfId="6" applyNumberFormat="1" applyFont="1" applyFill="1" applyBorder="1" applyAlignment="1">
      <alignment horizontal="right" vertical="center"/>
    </xf>
    <xf numFmtId="178" fontId="16" fillId="0" borderId="17" xfId="6" applyNumberFormat="1" applyFont="1" applyFill="1" applyBorder="1" applyAlignment="1">
      <alignment horizontal="right" vertical="center"/>
    </xf>
    <xf numFmtId="0" fontId="19" fillId="0" borderId="0" xfId="0" applyFont="1" applyBorder="1" applyAlignment="1">
      <alignment horizontal="justify" vertical="center"/>
    </xf>
    <xf numFmtId="0" fontId="19" fillId="0" borderId="0" xfId="0" applyFont="1" applyBorder="1" applyAlignment="1">
      <alignment vertical="center"/>
    </xf>
    <xf numFmtId="4" fontId="13" fillId="2" borderId="0" xfId="26" applyNumberFormat="1" applyFont="1" applyFill="1"/>
    <xf numFmtId="0" fontId="16" fillId="2" borderId="26" xfId="25" applyNumberFormat="1" applyFont="1" applyFill="1" applyBorder="1" applyAlignment="1">
      <alignment horizontal="left" vertical="center" wrapText="1"/>
    </xf>
    <xf numFmtId="3" fontId="16" fillId="2" borderId="26" xfId="0" applyNumberFormat="1" applyFont="1" applyFill="1" applyBorder="1" applyAlignment="1">
      <alignment horizontal="right" vertical="center"/>
    </xf>
    <xf numFmtId="174" fontId="16" fillId="2" borderId="26" xfId="16" applyNumberFormat="1" applyFont="1" applyFill="1" applyBorder="1" applyAlignment="1">
      <alignment horizontal="right" vertical="center"/>
    </xf>
    <xf numFmtId="0" fontId="16" fillId="2" borderId="4" xfId="25" applyNumberFormat="1" applyFont="1" applyFill="1" applyBorder="1" applyAlignment="1">
      <alignment horizontal="left" vertical="center" wrapText="1"/>
    </xf>
    <xf numFmtId="0" fontId="16" fillId="2" borderId="17" xfId="26" applyFont="1" applyFill="1" applyBorder="1" applyAlignment="1">
      <alignment horizontal="left" vertical="center" wrapText="1"/>
    </xf>
    <xf numFmtId="0" fontId="16" fillId="2" borderId="26" xfId="0" applyFont="1" applyFill="1" applyBorder="1" applyAlignment="1">
      <alignment horizontal="left" vertical="center" wrapText="1"/>
    </xf>
    <xf numFmtId="3" fontId="45" fillId="9" borderId="15" xfId="0" applyNumberFormat="1" applyFont="1" applyFill="1" applyBorder="1" applyAlignment="1">
      <alignment horizontal="right" vertical="center"/>
    </xf>
    <xf numFmtId="3" fontId="45" fillId="9" borderId="4" xfId="26" applyNumberFormat="1" applyFont="1" applyFill="1" applyBorder="1" applyAlignment="1">
      <alignment vertical="center"/>
    </xf>
    <xf numFmtId="0" fontId="45" fillId="2" borderId="23" xfId="0" applyFont="1" applyFill="1" applyBorder="1" applyAlignment="1">
      <alignment vertical="center"/>
    </xf>
    <xf numFmtId="0" fontId="16" fillId="2" borderId="94" xfId="0" applyFont="1" applyFill="1" applyBorder="1" applyAlignment="1">
      <alignment vertical="center"/>
    </xf>
    <xf numFmtId="3" fontId="16" fillId="2" borderId="17" xfId="0" applyNumberFormat="1" applyFont="1" applyFill="1" applyBorder="1" applyAlignment="1">
      <alignment horizontal="right" vertical="center"/>
    </xf>
    <xf numFmtId="3" fontId="45" fillId="0" borderId="0" xfId="26" applyNumberFormat="1" applyFont="1" applyFill="1" applyBorder="1" applyAlignment="1">
      <alignment vertical="center"/>
    </xf>
    <xf numFmtId="0" fontId="45" fillId="2" borderId="5" xfId="26" applyFont="1" applyFill="1" applyBorder="1"/>
    <xf numFmtId="165" fontId="45" fillId="2" borderId="17" xfId="26" applyNumberFormat="1" applyFont="1" applyFill="1" applyBorder="1" applyAlignment="1">
      <alignment horizontal="right" vertical="center"/>
    </xf>
    <xf numFmtId="174" fontId="45" fillId="0" borderId="5" xfId="26" applyNumberFormat="1" applyFont="1" applyFill="1" applyBorder="1" applyAlignment="1">
      <alignment horizontal="right" vertical="center" wrapText="1"/>
    </xf>
    <xf numFmtId="174" fontId="45" fillId="2" borderId="5" xfId="26" applyNumberFormat="1" applyFont="1" applyFill="1" applyBorder="1" applyAlignment="1">
      <alignment vertical="center" wrapText="1"/>
    </xf>
    <xf numFmtId="174" fontId="45" fillId="0" borderId="23" xfId="26" applyNumberFormat="1" applyFont="1" applyFill="1" applyBorder="1" applyAlignment="1">
      <alignment horizontal="right" vertical="center" wrapText="1"/>
    </xf>
    <xf numFmtId="174" fontId="45" fillId="0" borderId="5" xfId="26" quotePrefix="1" applyNumberFormat="1" applyFont="1" applyFill="1" applyBorder="1" applyAlignment="1">
      <alignment horizontal="right" vertical="center" wrapText="1"/>
    </xf>
    <xf numFmtId="174" fontId="45" fillId="2" borderId="5" xfId="26" applyNumberFormat="1" applyFont="1" applyFill="1" applyBorder="1" applyAlignment="1">
      <alignment horizontal="right" vertical="center" wrapText="1"/>
    </xf>
    <xf numFmtId="174" fontId="45" fillId="2" borderId="4" xfId="26" applyNumberFormat="1" applyFont="1" applyFill="1" applyBorder="1" applyAlignment="1">
      <alignment horizontal="right" vertical="center" wrapText="1"/>
    </xf>
    <xf numFmtId="174" fontId="45" fillId="2" borderId="6" xfId="16" applyNumberFormat="1" applyFont="1" applyFill="1" applyBorder="1" applyAlignment="1">
      <alignment horizontal="right" vertical="center" wrapText="1"/>
    </xf>
    <xf numFmtId="0" fontId="45" fillId="2" borderId="23" xfId="0" applyFont="1" applyFill="1" applyBorder="1" applyAlignment="1">
      <alignment horizontal="left" vertical="center" indent="1"/>
    </xf>
    <xf numFmtId="0" fontId="16" fillId="2" borderId="17" xfId="0" applyFont="1" applyFill="1" applyBorder="1" applyAlignment="1">
      <alignment horizontal="right" vertical="center" indent="1"/>
    </xf>
    <xf numFmtId="0" fontId="16" fillId="2" borderId="26" xfId="0" applyFont="1" applyFill="1" applyBorder="1" applyAlignment="1">
      <alignment horizontal="right" vertical="center" wrapText="1" indent="1"/>
    </xf>
    <xf numFmtId="0" fontId="16" fillId="2" borderId="3" xfId="25" applyNumberFormat="1" applyFont="1" applyFill="1" applyBorder="1" applyAlignment="1">
      <alignment horizontal="center" vertical="center" wrapText="1"/>
    </xf>
    <xf numFmtId="0" fontId="16" fillId="2" borderId="3" xfId="25" applyNumberFormat="1" applyFont="1" applyFill="1" applyBorder="1" applyAlignment="1">
      <alignment horizontal="right" vertical="center" wrapText="1"/>
    </xf>
    <xf numFmtId="164" fontId="45" fillId="2" borderId="0" xfId="0" applyNumberFormat="1" applyFont="1" applyFill="1" applyBorder="1" applyAlignment="1">
      <alignment horizontal="right" vertical="center"/>
    </xf>
    <xf numFmtId="0" fontId="40" fillId="2" borderId="3" xfId="0" applyFont="1" applyFill="1" applyBorder="1" applyAlignment="1"/>
    <xf numFmtId="0" fontId="16" fillId="12" borderId="31" xfId="28" applyFont="1" applyFill="1" applyBorder="1" applyAlignment="1">
      <alignment vertical="center"/>
    </xf>
    <xf numFmtId="0" fontId="45" fillId="12" borderId="71" xfId="28" applyFont="1" applyFill="1" applyBorder="1" applyAlignment="1">
      <alignment vertical="center" wrapText="1"/>
    </xf>
    <xf numFmtId="0" fontId="45" fillId="12" borderId="71" xfId="0" applyFont="1" applyFill="1" applyBorder="1" applyAlignment="1">
      <alignment horizontal="left" vertical="center" wrapText="1" indent="1"/>
    </xf>
    <xf numFmtId="3" fontId="45" fillId="2" borderId="71" xfId="0" applyNumberFormat="1" applyFont="1" applyFill="1" applyBorder="1" applyAlignment="1">
      <alignment horizontal="right" vertical="center"/>
    </xf>
    <xf numFmtId="3" fontId="45" fillId="12" borderId="71" xfId="0" applyNumberFormat="1" applyFont="1" applyFill="1" applyBorder="1" applyAlignment="1">
      <alignment horizontal="right" vertical="center"/>
    </xf>
    <xf numFmtId="0" fontId="45" fillId="12" borderId="71" xfId="28" applyFont="1" applyFill="1" applyBorder="1" applyAlignment="1">
      <alignment horizontal="left" vertical="center" wrapText="1" indent="1"/>
    </xf>
    <xf numFmtId="0" fontId="45" fillId="12" borderId="71" xfId="0" applyFont="1" applyFill="1" applyBorder="1" applyAlignment="1">
      <alignment vertical="center" wrapText="1"/>
    </xf>
    <xf numFmtId="3" fontId="45" fillId="9" borderId="71" xfId="0" applyNumberFormat="1" applyFont="1" applyFill="1" applyBorder="1" applyAlignment="1">
      <alignment horizontal="right" vertical="center"/>
    </xf>
    <xf numFmtId="0" fontId="16" fillId="12" borderId="71" xfId="28" applyFont="1" applyFill="1" applyBorder="1" applyAlignment="1">
      <alignment vertical="center"/>
    </xf>
    <xf numFmtId="0" fontId="45" fillId="12" borderId="96" xfId="28" applyFont="1" applyFill="1" applyBorder="1" applyAlignment="1">
      <alignment vertical="center" wrapText="1"/>
    </xf>
    <xf numFmtId="0" fontId="16" fillId="0" borderId="3" xfId="6" applyNumberFormat="1" applyFont="1" applyFill="1" applyBorder="1" applyAlignment="1">
      <alignment horizontal="right" vertical="center" wrapText="1"/>
    </xf>
    <xf numFmtId="0" fontId="70" fillId="2" borderId="0" xfId="0" quotePrefix="1" applyFont="1" applyFill="1" applyBorder="1" applyAlignment="1">
      <alignment horizontal="left" vertical="center" wrapText="1"/>
    </xf>
    <xf numFmtId="0" fontId="70" fillId="0" borderId="0" xfId="26" quotePrefix="1" applyFont="1" applyFill="1" applyBorder="1" applyAlignment="1">
      <alignment horizontal="left" vertical="center"/>
    </xf>
    <xf numFmtId="0" fontId="70" fillId="0" borderId="0" xfId="0" quotePrefix="1" applyFont="1" applyFill="1" applyBorder="1" applyAlignment="1">
      <alignment horizontal="left" vertical="center"/>
    </xf>
    <xf numFmtId="0" fontId="70" fillId="2" borderId="0" xfId="26" quotePrefix="1" applyFont="1" applyFill="1" applyBorder="1" applyAlignment="1">
      <alignment horizontal="left" vertical="center"/>
    </xf>
    <xf numFmtId="0" fontId="16" fillId="2" borderId="36" xfId="25" applyNumberFormat="1" applyFont="1" applyFill="1" applyBorder="1" applyAlignment="1">
      <alignment horizontal="center" vertical="center" wrapText="1"/>
    </xf>
    <xf numFmtId="0" fontId="16" fillId="2" borderId="22" xfId="0" applyFont="1" applyFill="1" applyBorder="1" applyAlignment="1">
      <alignment horizontal="center" vertical="center"/>
    </xf>
    <xf numFmtId="0" fontId="16" fillId="2" borderId="36" xfId="0" applyFont="1" applyFill="1" applyBorder="1" applyAlignment="1">
      <alignment horizontal="left" vertical="center"/>
    </xf>
    <xf numFmtId="0" fontId="16" fillId="2" borderId="43" xfId="25" applyNumberFormat="1" applyFont="1" applyFill="1" applyBorder="1" applyAlignment="1">
      <alignment horizontal="center" vertical="center" wrapText="1"/>
    </xf>
    <xf numFmtId="0" fontId="16" fillId="2" borderId="38" xfId="0" applyFont="1" applyFill="1" applyBorder="1" applyAlignment="1">
      <alignment horizontal="left" vertical="center"/>
    </xf>
    <xf numFmtId="0" fontId="16" fillId="2" borderId="38" xfId="0" applyFont="1" applyFill="1" applyBorder="1" applyAlignment="1">
      <alignment horizontal="right" vertical="center" wrapText="1"/>
    </xf>
    <xf numFmtId="0" fontId="16" fillId="2" borderId="43" xfId="0" applyFont="1" applyFill="1" applyBorder="1" applyAlignment="1">
      <alignment horizontal="center" vertical="center"/>
    </xf>
    <xf numFmtId="164" fontId="45" fillId="2" borderId="0" xfId="0" applyNumberFormat="1" applyFont="1" applyFill="1" applyBorder="1" applyAlignment="1">
      <alignment horizontal="left" vertical="center"/>
    </xf>
    <xf numFmtId="0" fontId="70" fillId="2" borderId="0" xfId="0" quotePrefix="1" applyFont="1" applyFill="1" applyBorder="1" applyAlignment="1">
      <alignment horizontal="left" vertical="center"/>
    </xf>
    <xf numFmtId="0" fontId="16" fillId="2" borderId="3" xfId="0" applyFont="1" applyFill="1" applyBorder="1" applyAlignment="1">
      <alignment horizontal="left" vertical="center"/>
    </xf>
    <xf numFmtId="0" fontId="45" fillId="2" borderId="4" xfId="25" applyNumberFormat="1" applyFont="1" applyFill="1" applyBorder="1" applyAlignment="1">
      <alignment horizontal="left" vertical="center" wrapText="1" indent="1"/>
    </xf>
    <xf numFmtId="0" fontId="45" fillId="2" borderId="4" xfId="25" applyNumberFormat="1" applyFont="1" applyFill="1" applyBorder="1" applyAlignment="1">
      <alignment horizontal="left" vertical="center" wrapText="1"/>
    </xf>
    <xf numFmtId="0" fontId="70" fillId="2" borderId="0" xfId="28" quotePrefix="1" applyFont="1" applyFill="1" applyBorder="1" applyAlignment="1">
      <alignment horizontal="left" vertical="center"/>
    </xf>
    <xf numFmtId="0" fontId="16" fillId="12" borderId="30" xfId="28" applyFont="1" applyFill="1" applyBorder="1" applyAlignment="1">
      <alignment horizontal="right" vertical="center" wrapText="1"/>
    </xf>
    <xf numFmtId="0" fontId="70" fillId="0" borderId="0" xfId="0" quotePrefix="1" applyFont="1" applyFill="1" applyBorder="1" applyAlignment="1">
      <alignment horizontal="left" vertical="center"/>
    </xf>
    <xf numFmtId="164" fontId="45" fillId="2" borderId="0" xfId="0" applyNumberFormat="1" applyFont="1" applyFill="1" applyBorder="1" applyAlignment="1">
      <alignment horizontal="left" vertical="center"/>
    </xf>
    <xf numFmtId="0" fontId="72" fillId="2" borderId="2" xfId="26" applyFont="1" applyFill="1" applyBorder="1" applyAlignment="1">
      <alignment horizontal="left" vertical="center" wrapText="1"/>
    </xf>
    <xf numFmtId="0" fontId="16" fillId="10" borderId="21" xfId="26" applyFont="1" applyFill="1" applyBorder="1" applyAlignment="1">
      <alignment horizontal="center" vertical="center"/>
    </xf>
    <xf numFmtId="0" fontId="16" fillId="10" borderId="5" xfId="26" applyFont="1" applyFill="1" applyBorder="1" applyAlignment="1">
      <alignment horizontal="center" vertical="center"/>
    </xf>
    <xf numFmtId="0" fontId="16" fillId="10" borderId="4" xfId="26" applyFont="1" applyFill="1" applyBorder="1" applyAlignment="1">
      <alignment horizontal="center" vertical="center"/>
    </xf>
    <xf numFmtId="0" fontId="16" fillId="2" borderId="2" xfId="26" applyFont="1" applyFill="1" applyBorder="1" applyAlignment="1">
      <alignment horizontal="right" vertical="center" wrapText="1"/>
    </xf>
    <xf numFmtId="0" fontId="16" fillId="2" borderId="17" xfId="25" applyNumberFormat="1" applyFont="1" applyFill="1" applyBorder="1" applyAlignment="1">
      <alignment horizontal="right" vertical="center" wrapText="1"/>
    </xf>
    <xf numFmtId="0" fontId="16" fillId="2" borderId="2" xfId="26" applyFont="1" applyFill="1" applyBorder="1" applyAlignment="1">
      <alignment horizontal="left" vertical="center"/>
    </xf>
    <xf numFmtId="3" fontId="45" fillId="2" borderId="105" xfId="25" applyNumberFormat="1" applyFont="1" applyFill="1" applyBorder="1" applyAlignment="1">
      <alignment horizontal="left" vertical="center" wrapText="1"/>
    </xf>
    <xf numFmtId="0" fontId="16" fillId="2" borderId="41" xfId="25" quotePrefix="1" applyNumberFormat="1" applyFont="1" applyFill="1" applyBorder="1" applyAlignment="1">
      <alignment horizontal="left" vertical="center" wrapText="1"/>
    </xf>
    <xf numFmtId="0" fontId="10" fillId="0" borderId="0" xfId="28" applyBorder="1" applyAlignment="1"/>
    <xf numFmtId="0" fontId="10" fillId="0" borderId="0" xfId="28" applyAlignment="1"/>
    <xf numFmtId="0" fontId="16" fillId="12" borderId="42" xfId="28" applyFont="1" applyFill="1" applyBorder="1" applyAlignment="1">
      <alignment horizontal="center" vertical="center" wrapText="1"/>
    </xf>
    <xf numFmtId="0" fontId="45" fillId="2" borderId="4" xfId="25" applyNumberFormat="1" applyFont="1" applyFill="1" applyBorder="1" applyAlignment="1">
      <alignment horizontal="left" vertical="center" wrapText="1" indent="2"/>
    </xf>
    <xf numFmtId="0" fontId="45" fillId="2" borderId="4" xfId="25" applyNumberFormat="1" applyFont="1" applyFill="1" applyBorder="1" applyAlignment="1">
      <alignment horizontal="left" vertical="center" wrapText="1" indent="3"/>
    </xf>
    <xf numFmtId="3" fontId="45" fillId="2" borderId="64" xfId="25" applyNumberFormat="1" applyFont="1" applyFill="1" applyBorder="1" applyAlignment="1">
      <alignment horizontal="right" vertical="center" wrapText="1"/>
    </xf>
    <xf numFmtId="0" fontId="16" fillId="2" borderId="6" xfId="0" applyFont="1" applyFill="1" applyBorder="1" applyAlignment="1">
      <alignment vertical="center" wrapText="1"/>
    </xf>
    <xf numFmtId="0" fontId="16" fillId="2" borderId="6" xfId="0" applyFont="1" applyFill="1" applyBorder="1" applyAlignment="1">
      <alignment horizontal="left" vertical="center" wrapText="1"/>
    </xf>
    <xf numFmtId="0" fontId="45" fillId="12" borderId="6" xfId="28" applyFont="1" applyFill="1" applyBorder="1" applyAlignment="1">
      <alignment vertical="center" wrapText="1"/>
    </xf>
    <xf numFmtId="0" fontId="5" fillId="0" borderId="0" xfId="28" applyFont="1" applyAlignment="1"/>
    <xf numFmtId="3" fontId="45" fillId="2" borderId="106" xfId="25" applyNumberFormat="1" applyFont="1" applyFill="1" applyBorder="1" applyAlignment="1">
      <alignment horizontal="right" vertical="center" wrapText="1"/>
    </xf>
    <xf numFmtId="0" fontId="53" fillId="2" borderId="4" xfId="25" applyNumberFormat="1" applyFont="1" applyFill="1" applyBorder="1" applyAlignment="1">
      <alignment horizontal="left" vertical="center" wrapText="1" indent="1"/>
    </xf>
    <xf numFmtId="3" fontId="45" fillId="2" borderId="21" xfId="25" applyNumberFormat="1" applyFont="1" applyFill="1" applyBorder="1" applyAlignment="1">
      <alignment horizontal="left" vertical="center" wrapText="1"/>
    </xf>
    <xf numFmtId="3" fontId="45" fillId="39" borderId="39" xfId="25" applyNumberFormat="1" applyFont="1" applyFill="1" applyBorder="1" applyAlignment="1">
      <alignment horizontal="right" vertical="center" wrapText="1"/>
    </xf>
    <xf numFmtId="3" fontId="45" fillId="39" borderId="64" xfId="25" applyNumberFormat="1" applyFont="1" applyFill="1" applyBorder="1" applyAlignment="1">
      <alignment horizontal="right" vertical="center" wrapText="1"/>
    </xf>
    <xf numFmtId="3" fontId="45" fillId="2" borderId="4" xfId="25" applyNumberFormat="1" applyFont="1" applyFill="1" applyBorder="1" applyAlignment="1">
      <alignment horizontal="left" vertical="center" wrapText="1"/>
    </xf>
    <xf numFmtId="3" fontId="45" fillId="2" borderId="108" xfId="25" applyNumberFormat="1" applyFont="1" applyFill="1" applyBorder="1" applyAlignment="1">
      <alignment horizontal="left" vertical="center" wrapText="1"/>
    </xf>
    <xf numFmtId="0" fontId="16" fillId="2" borderId="64" xfId="0" applyFont="1" applyFill="1" applyBorder="1" applyAlignment="1">
      <alignment horizontal="center" vertical="center"/>
    </xf>
    <xf numFmtId="0" fontId="16" fillId="2" borderId="104" xfId="0" applyFont="1" applyFill="1" applyBorder="1" applyAlignment="1">
      <alignment horizontal="center" vertical="center"/>
    </xf>
    <xf numFmtId="0" fontId="16" fillId="2" borderId="32" xfId="0" applyFont="1" applyFill="1" applyBorder="1" applyAlignment="1">
      <alignment horizontal="left" vertical="center"/>
    </xf>
    <xf numFmtId="3" fontId="45" fillId="40" borderId="39" xfId="25" applyNumberFormat="1" applyFont="1" applyFill="1" applyBorder="1" applyAlignment="1">
      <alignment horizontal="right" vertical="center" wrapText="1"/>
    </xf>
    <xf numFmtId="3" fontId="45" fillId="2" borderId="21" xfId="25" applyNumberFormat="1" applyFont="1" applyFill="1" applyBorder="1" applyAlignment="1">
      <alignment horizontal="center" vertical="center" wrapText="1"/>
    </xf>
    <xf numFmtId="0" fontId="45" fillId="2" borderId="4" xfId="25" applyNumberFormat="1" applyFont="1" applyFill="1" applyBorder="1" applyAlignment="1">
      <alignment horizontal="center" vertical="center" wrapText="1"/>
    </xf>
    <xf numFmtId="0" fontId="16" fillId="2" borderId="6" xfId="0" applyFont="1" applyFill="1" applyBorder="1" applyAlignment="1">
      <alignment horizontal="center" vertical="center"/>
    </xf>
    <xf numFmtId="0" fontId="16" fillId="2" borderId="64" xfId="0" applyFont="1" applyFill="1" applyBorder="1" applyAlignment="1">
      <alignment horizontal="center" vertical="center" wrapText="1"/>
    </xf>
    <xf numFmtId="0" fontId="16" fillId="2" borderId="41" xfId="0" applyFont="1" applyFill="1" applyBorder="1" applyAlignment="1">
      <alignment horizontal="center" vertical="center" wrapText="1"/>
    </xf>
    <xf numFmtId="3" fontId="45" fillId="2" borderId="21" xfId="25" applyNumberFormat="1" applyFont="1" applyFill="1" applyBorder="1" applyAlignment="1">
      <alignment horizontal="right" vertical="center" wrapText="1"/>
    </xf>
    <xf numFmtId="0" fontId="16" fillId="2" borderId="109" xfId="0" applyFont="1" applyFill="1" applyBorder="1" applyAlignment="1">
      <alignment horizontal="left" vertical="center"/>
    </xf>
    <xf numFmtId="0" fontId="45" fillId="2" borderId="4" xfId="25" applyNumberFormat="1" applyFont="1" applyFill="1" applyBorder="1" applyAlignment="1">
      <alignment horizontal="right" vertical="center" wrapText="1"/>
    </xf>
    <xf numFmtId="0" fontId="45" fillId="2" borderId="110" xfId="25" applyNumberFormat="1" applyFont="1" applyFill="1" applyBorder="1" applyAlignment="1">
      <alignment horizontal="left" vertical="center" wrapText="1"/>
    </xf>
    <xf numFmtId="3" fontId="45" fillId="40" borderId="4" xfId="25" applyNumberFormat="1" applyFont="1" applyFill="1" applyBorder="1" applyAlignment="1">
      <alignment horizontal="right" vertical="center" wrapText="1"/>
    </xf>
    <xf numFmtId="0" fontId="163" fillId="2" borderId="0" xfId="0" quotePrefix="1" applyFont="1" applyFill="1" applyBorder="1" applyAlignment="1">
      <alignment horizontal="left" vertical="center" wrapText="1"/>
    </xf>
    <xf numFmtId="0" fontId="163" fillId="2" borderId="0" xfId="0" quotePrefix="1" applyFont="1" applyFill="1" applyBorder="1" applyAlignment="1">
      <alignment horizontal="left" vertical="center"/>
    </xf>
    <xf numFmtId="3" fontId="16" fillId="2" borderId="105" xfId="25" applyNumberFormat="1" applyFont="1" applyFill="1" applyBorder="1" applyAlignment="1">
      <alignment horizontal="left" vertical="center" wrapText="1"/>
    </xf>
    <xf numFmtId="0" fontId="16" fillId="2" borderId="110" xfId="25" applyNumberFormat="1" applyFont="1" applyFill="1" applyBorder="1" applyAlignment="1">
      <alignment horizontal="left" vertical="center" wrapText="1"/>
    </xf>
    <xf numFmtId="3" fontId="16" fillId="2" borderId="21" xfId="25" applyNumberFormat="1" applyFont="1" applyFill="1" applyBorder="1" applyAlignment="1">
      <alignment horizontal="left" vertical="center" wrapText="1"/>
    </xf>
    <xf numFmtId="3" fontId="45" fillId="40" borderId="106" xfId="25" applyNumberFormat="1" applyFont="1" applyFill="1" applyBorder="1" applyAlignment="1">
      <alignment horizontal="right" vertical="center" wrapText="1"/>
    </xf>
    <xf numFmtId="3" fontId="45" fillId="0" borderId="106" xfId="25" applyNumberFormat="1" applyFont="1" applyFill="1" applyBorder="1" applyAlignment="1">
      <alignment horizontal="right" vertical="center" wrapText="1"/>
    </xf>
    <xf numFmtId="0" fontId="45" fillId="2" borderId="4" xfId="25" applyNumberFormat="1" applyFont="1" applyFill="1" applyBorder="1" applyAlignment="1">
      <alignment horizontal="right" vertical="center" wrapText="1" indent="1"/>
    </xf>
    <xf numFmtId="0" fontId="16" fillId="2" borderId="6" xfId="0" applyFont="1" applyFill="1" applyBorder="1" applyAlignment="1">
      <alignment horizontal="center" vertical="center" wrapText="1"/>
    </xf>
    <xf numFmtId="3" fontId="16" fillId="2" borderId="40" xfId="0" applyNumberFormat="1" applyFont="1" applyFill="1" applyBorder="1" applyAlignment="1">
      <alignment horizontal="right" vertical="center" wrapText="1"/>
    </xf>
    <xf numFmtId="0" fontId="16" fillId="2" borderId="109" xfId="0" applyFont="1" applyFill="1" applyBorder="1" applyAlignment="1">
      <alignment horizontal="center" vertical="center"/>
    </xf>
    <xf numFmtId="0" fontId="16" fillId="2" borderId="32" xfId="0" applyFont="1" applyFill="1" applyBorder="1" applyAlignment="1">
      <alignment horizontal="center" vertical="center" wrapText="1"/>
    </xf>
    <xf numFmtId="9" fontId="16" fillId="2" borderId="4" xfId="16" applyFont="1" applyFill="1" applyBorder="1" applyAlignment="1">
      <alignment horizontal="left" vertical="center"/>
    </xf>
    <xf numFmtId="0" fontId="16" fillId="2" borderId="6" xfId="25" applyNumberFormat="1" applyFont="1" applyFill="1" applyBorder="1" applyAlignment="1">
      <alignment horizontal="left" vertical="center"/>
    </xf>
    <xf numFmtId="9" fontId="16" fillId="2" borderId="5" xfId="16" applyFont="1" applyFill="1" applyBorder="1" applyAlignment="1">
      <alignment horizontal="left" vertical="center"/>
    </xf>
    <xf numFmtId="3" fontId="16" fillId="2" borderId="5" xfId="0" applyNumberFormat="1" applyFont="1" applyFill="1" applyBorder="1" applyAlignment="1">
      <alignment horizontal="center" vertical="center"/>
    </xf>
    <xf numFmtId="3" fontId="45" fillId="2" borderId="6" xfId="0" applyNumberFormat="1" applyFont="1" applyFill="1" applyBorder="1" applyAlignment="1">
      <alignment horizontal="center" vertical="center"/>
    </xf>
    <xf numFmtId="174" fontId="45" fillId="2" borderId="23" xfId="24" applyNumberFormat="1" applyFont="1" applyFill="1" applyBorder="1" applyAlignment="1">
      <alignment horizontal="right" vertical="center" wrapText="1"/>
    </xf>
    <xf numFmtId="3" fontId="16" fillId="2" borderId="14" xfId="0" applyNumberFormat="1" applyFont="1" applyFill="1" applyBorder="1" applyAlignment="1">
      <alignment vertical="center"/>
    </xf>
    <xf numFmtId="3" fontId="16" fillId="2" borderId="15" xfId="0" applyNumberFormat="1" applyFont="1" applyFill="1" applyBorder="1" applyAlignment="1">
      <alignment vertical="center"/>
    </xf>
    <xf numFmtId="0" fontId="13" fillId="2" borderId="0" xfId="26" applyFont="1" applyFill="1" applyAlignment="1"/>
    <xf numFmtId="0" fontId="40" fillId="2" borderId="0" xfId="26" applyFont="1" applyFill="1" applyAlignment="1"/>
    <xf numFmtId="14" fontId="45" fillId="2" borderId="0" xfId="26" applyNumberFormat="1" applyFont="1" applyFill="1" applyBorder="1" applyAlignment="1">
      <alignment vertical="center" wrapText="1"/>
    </xf>
    <xf numFmtId="0" fontId="16" fillId="2" borderId="35" xfId="25" applyNumberFormat="1" applyFont="1" applyFill="1" applyBorder="1" applyAlignment="1">
      <alignment horizontal="right" vertical="center" wrapText="1"/>
    </xf>
    <xf numFmtId="9" fontId="16" fillId="2" borderId="35" xfId="25" applyNumberFormat="1" applyFont="1" applyFill="1" applyBorder="1" applyAlignment="1">
      <alignment horizontal="right" vertical="center" wrapText="1"/>
    </xf>
    <xf numFmtId="0" fontId="45" fillId="2" borderId="5" xfId="0" applyFont="1" applyFill="1" applyBorder="1" applyAlignment="1">
      <alignment horizontal="left" vertical="center" wrapText="1"/>
    </xf>
    <xf numFmtId="0" fontId="50" fillId="2" borderId="0" xfId="26" applyFont="1" applyFill="1" applyBorder="1" applyAlignment="1">
      <alignment horizontal="left" vertical="center" wrapText="1"/>
    </xf>
    <xf numFmtId="0" fontId="45" fillId="2" borderId="0" xfId="26" applyFont="1" applyFill="1" applyBorder="1" applyAlignment="1">
      <alignment horizontal="left" vertical="center" wrapText="1"/>
    </xf>
    <xf numFmtId="0" fontId="16" fillId="10" borderId="21" xfId="26" applyFont="1" applyFill="1" applyBorder="1" applyAlignment="1">
      <alignment horizontal="left" vertical="center"/>
    </xf>
    <xf numFmtId="0" fontId="16" fillId="10" borderId="5" xfId="26" applyFont="1" applyFill="1" applyBorder="1" applyAlignment="1">
      <alignment horizontal="left" vertical="center"/>
    </xf>
    <xf numFmtId="0" fontId="72" fillId="2" borderId="2" xfId="26" applyFont="1" applyFill="1" applyBorder="1" applyAlignment="1">
      <alignment vertical="center"/>
    </xf>
    <xf numFmtId="3" fontId="45" fillId="8" borderId="0" xfId="16" applyNumberFormat="1" applyFont="1" applyFill="1" applyBorder="1" applyAlignment="1">
      <alignment horizontal="right" vertical="center"/>
    </xf>
    <xf numFmtId="9" fontId="45" fillId="8" borderId="5" xfId="16" applyFont="1" applyFill="1" applyBorder="1" applyAlignment="1">
      <alignment horizontal="right" vertical="center"/>
    </xf>
    <xf numFmtId="3" fontId="45" fillId="8" borderId="5" xfId="16" applyNumberFormat="1" applyFont="1" applyFill="1" applyBorder="1" applyAlignment="1">
      <alignment horizontal="right" vertical="center"/>
    </xf>
    <xf numFmtId="3" fontId="16" fillId="8" borderId="4" xfId="16" applyNumberFormat="1" applyFont="1" applyFill="1" applyBorder="1" applyAlignment="1">
      <alignment horizontal="right" vertical="center"/>
    </xf>
    <xf numFmtId="9" fontId="16" fillId="8" borderId="4" xfId="16" applyFont="1" applyFill="1" applyBorder="1" applyAlignment="1">
      <alignment horizontal="right" vertical="center"/>
    </xf>
    <xf numFmtId="3" fontId="16" fillId="8" borderId="6" xfId="25" applyNumberFormat="1" applyFont="1" applyFill="1" applyBorder="1" applyAlignment="1">
      <alignment horizontal="right" vertical="center"/>
    </xf>
    <xf numFmtId="9" fontId="16" fillId="8" borderId="6" xfId="16" applyFont="1" applyFill="1" applyBorder="1" applyAlignment="1">
      <alignment horizontal="right" vertical="center"/>
    </xf>
    <xf numFmtId="3" fontId="45" fillId="8" borderId="5" xfId="26" applyNumberFormat="1" applyFont="1" applyFill="1" applyBorder="1" applyAlignment="1">
      <alignment vertical="center"/>
    </xf>
    <xf numFmtId="3" fontId="45" fillId="8" borderId="4" xfId="26" applyNumberFormat="1" applyFont="1" applyFill="1" applyBorder="1" applyAlignment="1">
      <alignment vertical="center"/>
    </xf>
    <xf numFmtId="3" fontId="16" fillId="8" borderId="14" xfId="26" applyNumberFormat="1" applyFont="1" applyFill="1" applyBorder="1" applyAlignment="1">
      <alignment vertical="center"/>
    </xf>
    <xf numFmtId="3" fontId="45" fillId="8" borderId="23" xfId="26" applyNumberFormat="1" applyFont="1" applyFill="1" applyBorder="1" applyAlignment="1">
      <alignment vertical="center"/>
    </xf>
    <xf numFmtId="3" fontId="17" fillId="8" borderId="15" xfId="26" applyNumberFormat="1" applyFont="1" applyFill="1" applyBorder="1" applyAlignment="1">
      <alignment vertical="center"/>
    </xf>
    <xf numFmtId="3" fontId="45" fillId="8" borderId="21" xfId="26" applyNumberFormat="1" applyFont="1" applyFill="1" applyBorder="1" applyAlignment="1">
      <alignment horizontal="right" vertical="center"/>
    </xf>
    <xf numFmtId="3" fontId="45" fillId="8" borderId="5" xfId="26" applyNumberFormat="1" applyFont="1" applyFill="1" applyBorder="1" applyAlignment="1">
      <alignment horizontal="right" vertical="center"/>
    </xf>
    <xf numFmtId="3" fontId="16" fillId="8" borderId="5" xfId="26" applyNumberFormat="1" applyFont="1" applyFill="1" applyBorder="1" applyAlignment="1">
      <alignment horizontal="right" vertical="center"/>
    </xf>
    <xf numFmtId="3" fontId="16" fillId="8" borderId="15" xfId="26" applyNumberFormat="1" applyFont="1" applyFill="1" applyBorder="1" applyAlignment="1">
      <alignment horizontal="right" vertical="center"/>
    </xf>
    <xf numFmtId="3" fontId="45" fillId="8" borderId="22" xfId="0" applyNumberFormat="1" applyFont="1" applyFill="1" applyBorder="1" applyAlignment="1">
      <alignment horizontal="right" vertical="center"/>
    </xf>
    <xf numFmtId="3" fontId="45" fillId="8" borderId="5" xfId="0" applyNumberFormat="1" applyFont="1" applyFill="1" applyBorder="1" applyAlignment="1">
      <alignment horizontal="right" vertical="center"/>
    </xf>
    <xf numFmtId="3" fontId="16" fillId="8" borderId="5" xfId="0" applyNumberFormat="1" applyFont="1" applyFill="1" applyBorder="1" applyAlignment="1">
      <alignment horizontal="right" vertical="center"/>
    </xf>
    <xf numFmtId="3" fontId="16" fillId="8" borderId="6" xfId="0" applyNumberFormat="1" applyFont="1" applyFill="1" applyBorder="1" applyAlignment="1">
      <alignment horizontal="right" vertical="center"/>
    </xf>
    <xf numFmtId="3" fontId="45" fillId="8" borderId="21" xfId="0" applyNumberFormat="1" applyFont="1" applyFill="1" applyBorder="1" applyAlignment="1">
      <alignment vertical="center"/>
    </xf>
    <xf numFmtId="174" fontId="45" fillId="8" borderId="5" xfId="16" applyNumberFormat="1" applyFont="1" applyFill="1" applyBorder="1" applyAlignment="1">
      <alignment horizontal="right" vertical="center"/>
    </xf>
    <xf numFmtId="3" fontId="16" fillId="8" borderId="26" xfId="0" applyNumberFormat="1" applyFont="1" applyFill="1" applyBorder="1" applyAlignment="1">
      <alignment horizontal="right" vertical="center"/>
    </xf>
    <xf numFmtId="174" fontId="16" fillId="8" borderId="26" xfId="16" applyNumberFormat="1" applyFont="1" applyFill="1" applyBorder="1" applyAlignment="1">
      <alignment horizontal="right" vertical="center"/>
    </xf>
    <xf numFmtId="3" fontId="45" fillId="8" borderId="67" xfId="0" applyNumberFormat="1" applyFont="1" applyFill="1" applyBorder="1" applyAlignment="1">
      <alignment vertical="center"/>
    </xf>
    <xf numFmtId="3" fontId="45" fillId="8" borderId="68" xfId="0" applyNumberFormat="1" applyFont="1" applyFill="1" applyBorder="1" applyAlignment="1">
      <alignment vertical="center"/>
    </xf>
    <xf numFmtId="3" fontId="16" fillId="8" borderId="26" xfId="0" applyNumberFormat="1" applyFont="1" applyFill="1" applyBorder="1" applyAlignment="1">
      <alignment vertical="center"/>
    </xf>
    <xf numFmtId="3" fontId="16" fillId="8" borderId="93" xfId="0" applyNumberFormat="1" applyFont="1" applyFill="1" applyBorder="1" applyAlignment="1">
      <alignment vertical="center"/>
    </xf>
    <xf numFmtId="3" fontId="45" fillId="8" borderId="4" xfId="0" applyNumberFormat="1" applyFont="1" applyFill="1" applyBorder="1" applyAlignment="1">
      <alignment horizontal="right" vertical="center"/>
    </xf>
    <xf numFmtId="10" fontId="45" fillId="8" borderId="4" xfId="16" applyNumberFormat="1" applyFont="1" applyFill="1" applyBorder="1" applyAlignment="1">
      <alignment horizontal="right" vertical="center"/>
    </xf>
    <xf numFmtId="174" fontId="45" fillId="8" borderId="4" xfId="16" applyNumberFormat="1" applyFont="1" applyFill="1" applyBorder="1" applyAlignment="1">
      <alignment horizontal="right" vertical="center"/>
    </xf>
    <xf numFmtId="3" fontId="52" fillId="8" borderId="4" xfId="0" applyNumberFormat="1" applyFont="1" applyFill="1" applyBorder="1" applyAlignment="1">
      <alignment horizontal="right" vertical="center"/>
    </xf>
    <xf numFmtId="3" fontId="52" fillId="41" borderId="22" xfId="0" applyNumberFormat="1" applyFont="1" applyFill="1" applyBorder="1" applyAlignment="1">
      <alignment horizontal="right" vertical="center"/>
    </xf>
    <xf numFmtId="10" fontId="45" fillId="8" borderId="5" xfId="16" applyNumberFormat="1" applyFont="1" applyFill="1" applyBorder="1" applyAlignment="1">
      <alignment horizontal="right" vertical="center"/>
    </xf>
    <xf numFmtId="3" fontId="16" fillId="8" borderId="14" xfId="0" applyNumberFormat="1" applyFont="1" applyFill="1" applyBorder="1" applyAlignment="1">
      <alignment horizontal="right" vertical="center"/>
    </xf>
    <xf numFmtId="10" fontId="16" fillId="8" borderId="14" xfId="24" applyNumberFormat="1" applyFont="1" applyFill="1" applyBorder="1" applyAlignment="1">
      <alignment horizontal="right" vertical="center"/>
    </xf>
    <xf numFmtId="3" fontId="16" fillId="8" borderId="3" xfId="0" applyNumberFormat="1" applyFont="1" applyFill="1" applyBorder="1" applyAlignment="1">
      <alignment horizontal="right" vertical="center"/>
    </xf>
    <xf numFmtId="10" fontId="45" fillId="41" borderId="4" xfId="16" applyNumberFormat="1" applyFont="1" applyFill="1" applyBorder="1" applyAlignment="1">
      <alignment horizontal="right" vertical="center"/>
    </xf>
    <xf numFmtId="10" fontId="45" fillId="41" borderId="5" xfId="16" applyNumberFormat="1" applyFont="1" applyFill="1" applyBorder="1" applyAlignment="1">
      <alignment horizontal="right" vertical="center"/>
    </xf>
    <xf numFmtId="10" fontId="16" fillId="41" borderId="14" xfId="16" applyNumberFormat="1" applyFont="1" applyFill="1" applyBorder="1" applyAlignment="1">
      <alignment horizontal="right" vertical="center"/>
    </xf>
    <xf numFmtId="3" fontId="16" fillId="8" borderId="24" xfId="0" applyNumberFormat="1" applyFont="1" applyFill="1" applyBorder="1" applyAlignment="1">
      <alignment vertical="center"/>
    </xf>
    <xf numFmtId="10" fontId="16" fillId="8" borderId="14" xfId="16" applyNumberFormat="1" applyFont="1" applyFill="1" applyBorder="1" applyAlignment="1">
      <alignment horizontal="right" vertical="center"/>
    </xf>
    <xf numFmtId="174" fontId="16" fillId="8" borderId="14" xfId="16" applyNumberFormat="1" applyFont="1" applyFill="1" applyBorder="1" applyAlignment="1">
      <alignment horizontal="right" vertical="center"/>
    </xf>
    <xf numFmtId="3" fontId="16" fillId="8" borderId="15" xfId="0" applyNumberFormat="1" applyFont="1" applyFill="1" applyBorder="1" applyAlignment="1">
      <alignment horizontal="right" vertical="center"/>
    </xf>
    <xf numFmtId="174" fontId="16" fillId="8" borderId="15" xfId="16" applyNumberFormat="1" applyFont="1" applyFill="1" applyBorder="1" applyAlignment="1">
      <alignment horizontal="right" vertical="center"/>
    </xf>
    <xf numFmtId="3" fontId="45" fillId="41" borderId="5" xfId="0" applyNumberFormat="1" applyFont="1" applyFill="1" applyBorder="1" applyAlignment="1">
      <alignment horizontal="right" vertical="center"/>
    </xf>
    <xf numFmtId="3" fontId="16" fillId="41" borderId="14" xfId="0" applyNumberFormat="1" applyFont="1" applyFill="1" applyBorder="1" applyAlignment="1">
      <alignment horizontal="right" vertical="center"/>
    </xf>
    <xf numFmtId="10" fontId="16" fillId="8" borderId="26" xfId="16" applyNumberFormat="1" applyFont="1" applyFill="1" applyBorder="1" applyAlignment="1">
      <alignment horizontal="right" vertical="center"/>
    </xf>
    <xf numFmtId="3" fontId="16" fillId="41" borderId="26" xfId="0" applyNumberFormat="1" applyFont="1" applyFill="1" applyBorder="1" applyAlignment="1">
      <alignment horizontal="right" vertical="center"/>
    </xf>
    <xf numFmtId="3" fontId="45" fillId="8" borderId="57" xfId="0" applyNumberFormat="1" applyFont="1" applyFill="1" applyBorder="1" applyAlignment="1">
      <alignment horizontal="right" vertical="center"/>
    </xf>
    <xf numFmtId="3" fontId="45" fillId="8" borderId="58" xfId="0" applyNumberFormat="1" applyFont="1" applyFill="1" applyBorder="1" applyAlignment="1">
      <alignment horizontal="right" vertical="center"/>
    </xf>
    <xf numFmtId="174" fontId="45" fillId="8" borderId="57" xfId="16" applyNumberFormat="1" applyFont="1" applyFill="1" applyBorder="1" applyAlignment="1">
      <alignment horizontal="right" vertical="center"/>
    </xf>
    <xf numFmtId="174" fontId="45" fillId="8" borderId="58" xfId="16" applyNumberFormat="1" applyFont="1" applyFill="1" applyBorder="1" applyAlignment="1">
      <alignment horizontal="right" vertical="center"/>
    </xf>
    <xf numFmtId="3" fontId="45" fillId="8" borderId="53" xfId="0" applyNumberFormat="1" applyFont="1" applyFill="1" applyBorder="1" applyAlignment="1">
      <alignment horizontal="right" vertical="center"/>
    </xf>
    <xf numFmtId="3" fontId="45" fillId="8" borderId="54" xfId="0" applyNumberFormat="1" applyFont="1" applyFill="1" applyBorder="1" applyAlignment="1">
      <alignment horizontal="right" vertical="center"/>
    </xf>
    <xf numFmtId="174" fontId="45" fillId="8" borderId="53" xfId="16" applyNumberFormat="1" applyFont="1" applyFill="1" applyBorder="1" applyAlignment="1">
      <alignment horizontal="right" vertical="center"/>
    </xf>
    <xf numFmtId="174" fontId="45" fillId="8" borderId="54" xfId="16" applyNumberFormat="1" applyFont="1" applyFill="1" applyBorder="1" applyAlignment="1">
      <alignment horizontal="right" vertical="center"/>
    </xf>
    <xf numFmtId="3" fontId="45" fillId="8" borderId="59" xfId="0" applyNumberFormat="1" applyFont="1" applyFill="1" applyBorder="1" applyAlignment="1">
      <alignment horizontal="right" vertical="center"/>
    </xf>
    <xf numFmtId="3" fontId="45" fillId="8" borderId="60" xfId="0" applyNumberFormat="1" applyFont="1" applyFill="1" applyBorder="1" applyAlignment="1">
      <alignment horizontal="right" vertical="center"/>
    </xf>
    <xf numFmtId="174" fontId="45" fillId="8" borderId="59" xfId="16" applyNumberFormat="1" applyFont="1" applyFill="1" applyBorder="1" applyAlignment="1">
      <alignment horizontal="right" vertical="center"/>
    </xf>
    <xf numFmtId="174" fontId="45" fillId="8" borderId="60" xfId="16" applyNumberFormat="1" applyFont="1" applyFill="1" applyBorder="1" applyAlignment="1">
      <alignment horizontal="right" vertical="center"/>
    </xf>
    <xf numFmtId="3" fontId="20" fillId="8" borderId="5" xfId="26" applyNumberFormat="1" applyFont="1" applyFill="1" applyBorder="1" applyAlignment="1">
      <alignment horizontal="right" vertical="center"/>
    </xf>
    <xf numFmtId="3" fontId="19" fillId="8" borderId="5" xfId="26" applyNumberFormat="1" applyFont="1" applyFill="1" applyBorder="1" applyAlignment="1">
      <alignment horizontal="right" vertical="center"/>
    </xf>
    <xf numFmtId="165" fontId="20" fillId="8" borderId="5" xfId="26" applyNumberFormat="1" applyFont="1" applyFill="1" applyBorder="1" applyAlignment="1">
      <alignment vertical="center"/>
    </xf>
    <xf numFmtId="165" fontId="19" fillId="8" borderId="5" xfId="26" applyNumberFormat="1" applyFont="1" applyFill="1" applyBorder="1" applyAlignment="1">
      <alignment horizontal="right" vertical="center"/>
    </xf>
    <xf numFmtId="165" fontId="20" fillId="8" borderId="5" xfId="26" applyNumberFormat="1" applyFont="1" applyFill="1" applyBorder="1" applyAlignment="1">
      <alignment horizontal="right" vertical="center"/>
    </xf>
    <xf numFmtId="9" fontId="20" fillId="8" borderId="5" xfId="16" applyFont="1" applyFill="1" applyBorder="1" applyAlignment="1">
      <alignment horizontal="right" vertical="center"/>
    </xf>
    <xf numFmtId="9" fontId="19" fillId="8" borderId="5" xfId="16" applyFont="1" applyFill="1" applyBorder="1" applyAlignment="1">
      <alignment horizontal="right" vertical="center"/>
    </xf>
    <xf numFmtId="165" fontId="19" fillId="8" borderId="6" xfId="26" applyNumberFormat="1" applyFont="1" applyFill="1" applyBorder="1" applyAlignment="1">
      <alignment horizontal="right" vertical="center"/>
    </xf>
    <xf numFmtId="165" fontId="45" fillId="8" borderId="5" xfId="26" applyNumberFormat="1" applyFont="1" applyFill="1" applyBorder="1" applyAlignment="1">
      <alignment horizontal="right" vertical="center"/>
    </xf>
    <xf numFmtId="165" fontId="52" fillId="8" borderId="5" xfId="26" applyNumberFormat="1" applyFont="1" applyFill="1" applyBorder="1" applyAlignment="1">
      <alignment horizontal="right" vertical="center"/>
    </xf>
    <xf numFmtId="165" fontId="45" fillId="8" borderId="17" xfId="26" applyNumberFormat="1" applyFont="1" applyFill="1" applyBorder="1" applyAlignment="1">
      <alignment vertical="center"/>
    </xf>
    <xf numFmtId="165" fontId="45" fillId="8" borderId="17" xfId="26" applyNumberFormat="1" applyFont="1" applyFill="1" applyBorder="1" applyAlignment="1">
      <alignment horizontal="right" vertical="center"/>
    </xf>
    <xf numFmtId="165" fontId="45" fillId="8" borderId="35" xfId="26" applyNumberFormat="1" applyFont="1" applyFill="1" applyBorder="1" applyAlignment="1">
      <alignment horizontal="right" vertical="center"/>
    </xf>
    <xf numFmtId="165" fontId="17" fillId="8" borderId="17" xfId="26" applyNumberFormat="1" applyFont="1" applyFill="1" applyBorder="1" applyAlignment="1">
      <alignment horizontal="right" vertical="center"/>
    </xf>
    <xf numFmtId="165" fontId="45" fillId="8" borderId="4" xfId="26" applyNumberFormat="1" applyFont="1" applyFill="1" applyBorder="1" applyAlignment="1">
      <alignment vertical="center"/>
    </xf>
    <xf numFmtId="165" fontId="45" fillId="8" borderId="4" xfId="26" applyNumberFormat="1" applyFont="1" applyFill="1" applyBorder="1" applyAlignment="1">
      <alignment horizontal="right" vertical="center"/>
    </xf>
    <xf numFmtId="165" fontId="45" fillId="8" borderId="108" xfId="26" applyNumberFormat="1" applyFont="1" applyFill="1" applyBorder="1" applyAlignment="1">
      <alignment horizontal="right" vertical="center"/>
    </xf>
    <xf numFmtId="165" fontId="17" fillId="8" borderId="4" xfId="26" applyNumberFormat="1" applyFont="1" applyFill="1" applyBorder="1" applyAlignment="1">
      <alignment horizontal="right" vertical="center"/>
    </xf>
    <xf numFmtId="165" fontId="45" fillId="8" borderId="5" xfId="26" applyNumberFormat="1" applyFont="1" applyFill="1" applyBorder="1" applyAlignment="1">
      <alignment vertical="center"/>
    </xf>
    <xf numFmtId="165" fontId="45" fillId="8" borderId="107" xfId="26" applyNumberFormat="1" applyFont="1" applyFill="1" applyBorder="1" applyAlignment="1">
      <alignment horizontal="right" vertical="center"/>
    </xf>
    <xf numFmtId="165" fontId="17" fillId="8" borderId="5" xfId="26" applyNumberFormat="1" applyFont="1" applyFill="1" applyBorder="1" applyAlignment="1">
      <alignment horizontal="right" vertical="center"/>
    </xf>
    <xf numFmtId="165" fontId="16" fillId="8" borderId="5" xfId="26" applyNumberFormat="1" applyFont="1" applyFill="1" applyBorder="1" applyAlignment="1">
      <alignment vertical="center"/>
    </xf>
    <xf numFmtId="165" fontId="45" fillId="8" borderId="6" xfId="26" applyNumberFormat="1" applyFont="1" applyFill="1" applyBorder="1" applyAlignment="1">
      <alignment vertical="center"/>
    </xf>
    <xf numFmtId="165" fontId="45" fillId="8" borderId="6" xfId="26" applyNumberFormat="1" applyFont="1" applyFill="1" applyBorder="1" applyAlignment="1">
      <alignment horizontal="right" vertical="center"/>
    </xf>
    <xf numFmtId="165" fontId="45" fillId="8" borderId="110" xfId="26" applyNumberFormat="1" applyFont="1" applyFill="1" applyBorder="1" applyAlignment="1">
      <alignment horizontal="right" vertical="center"/>
    </xf>
    <xf numFmtId="165" fontId="52" fillId="8" borderId="6" xfId="26" applyNumberFormat="1" applyFont="1" applyFill="1" applyBorder="1" applyAlignment="1">
      <alignment horizontal="right" vertical="center"/>
    </xf>
    <xf numFmtId="9" fontId="45" fillId="8" borderId="35" xfId="16" applyFont="1" applyFill="1" applyBorder="1" applyAlignment="1">
      <alignment vertical="center"/>
    </xf>
    <xf numFmtId="9" fontId="45" fillId="8" borderId="43" xfId="16" applyFont="1" applyFill="1" applyBorder="1" applyAlignment="1">
      <alignment vertical="center"/>
    </xf>
    <xf numFmtId="9" fontId="45" fillId="8" borderId="107" xfId="16" applyFont="1" applyFill="1" applyBorder="1" applyAlignment="1">
      <alignment vertical="center"/>
    </xf>
    <xf numFmtId="0" fontId="45" fillId="8" borderId="5" xfId="26" applyFont="1" applyFill="1" applyBorder="1"/>
    <xf numFmtId="0" fontId="45" fillId="8" borderId="108" xfId="26" applyFont="1" applyFill="1" applyBorder="1"/>
    <xf numFmtId="0" fontId="157" fillId="8" borderId="5" xfId="26" applyFont="1" applyFill="1" applyBorder="1"/>
    <xf numFmtId="165" fontId="45" fillId="8" borderId="107" xfId="26" applyNumberFormat="1" applyFont="1" applyFill="1" applyBorder="1" applyAlignment="1">
      <alignment vertical="center"/>
    </xf>
    <xf numFmtId="165" fontId="157" fillId="8" borderId="5" xfId="26" applyNumberFormat="1" applyFont="1" applyFill="1" applyBorder="1" applyAlignment="1">
      <alignment vertical="center"/>
    </xf>
    <xf numFmtId="165" fontId="45" fillId="8" borderId="110" xfId="26" applyNumberFormat="1" applyFont="1" applyFill="1" applyBorder="1" applyAlignment="1">
      <alignment vertical="center"/>
    </xf>
    <xf numFmtId="165" fontId="157" fillId="8" borderId="6" xfId="26" applyNumberFormat="1" applyFont="1" applyFill="1" applyBorder="1" applyAlignment="1">
      <alignment vertical="center"/>
    </xf>
    <xf numFmtId="165" fontId="166" fillId="8" borderId="53" xfId="0" applyNumberFormat="1" applyFont="1" applyFill="1" applyBorder="1" applyAlignment="1">
      <alignment horizontal="right" vertical="center"/>
    </xf>
    <xf numFmtId="165" fontId="166" fillId="8" borderId="54" xfId="0" applyNumberFormat="1" applyFont="1" applyFill="1" applyBorder="1" applyAlignment="1">
      <alignment horizontal="right" vertical="center"/>
    </xf>
    <xf numFmtId="165" fontId="166" fillId="8" borderId="5" xfId="0" applyNumberFormat="1" applyFont="1" applyFill="1" applyBorder="1" applyAlignment="1">
      <alignment horizontal="right" vertical="center"/>
    </xf>
    <xf numFmtId="165" fontId="16" fillId="8" borderId="55" xfId="0" applyNumberFormat="1" applyFont="1" applyFill="1" applyBorder="1" applyAlignment="1">
      <alignment horizontal="right" vertical="center"/>
    </xf>
    <xf numFmtId="165" fontId="16" fillId="8" borderId="56" xfId="0" applyNumberFormat="1" applyFont="1" applyFill="1" applyBorder="1" applyAlignment="1">
      <alignment horizontal="right" vertical="center"/>
    </xf>
    <xf numFmtId="165" fontId="16" fillId="8" borderId="6" xfId="0" applyNumberFormat="1" applyFont="1" applyFill="1" applyBorder="1" applyAlignment="1">
      <alignment horizontal="right" vertical="center"/>
    </xf>
    <xf numFmtId="164" fontId="16" fillId="2" borderId="0" xfId="0" applyNumberFormat="1" applyFont="1" applyFill="1" applyBorder="1" applyAlignment="1">
      <alignment horizontal="right" vertical="center"/>
    </xf>
    <xf numFmtId="0" fontId="45" fillId="2" borderId="0" xfId="0" applyFont="1" applyFill="1" applyAlignment="1">
      <alignment vertical="center"/>
    </xf>
    <xf numFmtId="14" fontId="45" fillId="2" borderId="0" xfId="26" applyNumberFormat="1" applyFont="1" applyFill="1" applyBorder="1" applyAlignment="1">
      <alignment horizontal="left" vertical="center" wrapText="1"/>
    </xf>
    <xf numFmtId="0" fontId="40" fillId="0" borderId="0" xfId="26" applyFont="1" applyFill="1" applyBorder="1" applyAlignment="1"/>
    <xf numFmtId="0" fontId="49" fillId="2" borderId="0" xfId="26" applyFont="1" applyFill="1" applyAlignment="1">
      <alignment vertical="center"/>
    </xf>
    <xf numFmtId="0" fontId="170" fillId="0" borderId="0" xfId="33" applyFont="1"/>
    <xf numFmtId="0" fontId="49" fillId="2" borderId="0" xfId="26" applyFont="1" applyFill="1" applyAlignment="1">
      <alignment horizontal="center"/>
    </xf>
    <xf numFmtId="0" fontId="94" fillId="2" borderId="0" xfId="26" quotePrefix="1" applyFont="1" applyFill="1" applyBorder="1" applyAlignment="1">
      <alignment horizontal="center"/>
    </xf>
    <xf numFmtId="0" fontId="70" fillId="0" borderId="0" xfId="0" applyFont="1" applyBorder="1" applyAlignment="1">
      <alignment horizontal="left" vertical="center"/>
    </xf>
    <xf numFmtId="0" fontId="45" fillId="0" borderId="0" xfId="0" applyFont="1" applyAlignment="1">
      <alignment horizontal="justify" vertical="center" wrapText="1"/>
    </xf>
    <xf numFmtId="14" fontId="93" fillId="2" borderId="0" xfId="0" applyNumberFormat="1" applyFont="1" applyFill="1" applyBorder="1" applyAlignment="1">
      <alignment horizontal="center" vertical="center"/>
    </xf>
    <xf numFmtId="14" fontId="58" fillId="2" borderId="0" xfId="0" quotePrefix="1" applyNumberFormat="1" applyFont="1" applyFill="1" applyBorder="1" applyAlignment="1">
      <alignment horizontal="right" vertical="center"/>
    </xf>
    <xf numFmtId="174" fontId="45" fillId="2" borderId="0" xfId="24" applyNumberFormat="1" applyFont="1" applyFill="1" applyBorder="1" applyAlignment="1">
      <alignment horizontal="right" vertical="center"/>
    </xf>
    <xf numFmtId="174" fontId="45" fillId="2" borderId="0" xfId="24" applyNumberFormat="1" applyFont="1" applyFill="1" applyBorder="1" applyAlignment="1">
      <alignment horizontal="right" vertical="center" wrapText="1"/>
    </xf>
    <xf numFmtId="174" fontId="16" fillId="2" borderId="0" xfId="16" applyNumberFormat="1" applyFont="1" applyFill="1" applyBorder="1" applyAlignment="1">
      <alignment horizontal="right" vertical="center"/>
    </xf>
    <xf numFmtId="0" fontId="19" fillId="0" borderId="0" xfId="0" applyFont="1" applyBorder="1" applyAlignment="1">
      <alignment horizontal="left" vertical="center"/>
    </xf>
    <xf numFmtId="180" fontId="59" fillId="2" borderId="53" xfId="16" applyNumberFormat="1" applyFont="1" applyFill="1" applyBorder="1" applyAlignment="1">
      <alignment horizontal="right" vertical="center"/>
    </xf>
    <xf numFmtId="180" fontId="47" fillId="2" borderId="54" xfId="16" applyNumberFormat="1" applyFont="1" applyFill="1" applyBorder="1" applyAlignment="1">
      <alignment horizontal="right" vertical="center"/>
    </xf>
    <xf numFmtId="174" fontId="16" fillId="2" borderId="55" xfId="16" applyNumberFormat="1" applyFont="1" applyFill="1" applyBorder="1" applyAlignment="1">
      <alignment horizontal="right" vertical="center"/>
    </xf>
    <xf numFmtId="181" fontId="37" fillId="2" borderId="44" xfId="16" quotePrefix="1" applyNumberFormat="1" applyFont="1" applyFill="1" applyBorder="1" applyAlignment="1">
      <alignment horizontal="right" vertical="center"/>
    </xf>
    <xf numFmtId="3" fontId="45" fillId="2" borderId="5" xfId="309" applyNumberFormat="1" applyFont="1" applyFill="1" applyBorder="1" applyAlignment="1">
      <alignment horizontal="right" vertical="center"/>
    </xf>
    <xf numFmtId="3" fontId="16" fillId="2" borderId="5" xfId="309" applyNumberFormat="1" applyFont="1" applyFill="1" applyBorder="1" applyAlignment="1">
      <alignment horizontal="right" vertical="center"/>
    </xf>
    <xf numFmtId="3" fontId="45" fillId="2" borderId="24" xfId="309" applyNumberFormat="1" applyFont="1" applyFill="1" applyBorder="1" applyAlignment="1">
      <alignment horizontal="right" vertical="center"/>
    </xf>
    <xf numFmtId="0" fontId="13" fillId="2" borderId="0" xfId="309" applyFont="1" applyFill="1" applyAlignment="1">
      <alignment vertical="center"/>
    </xf>
    <xf numFmtId="3" fontId="45" fillId="2" borderId="4" xfId="309" applyNumberFormat="1" applyFont="1" applyFill="1" applyBorder="1" applyAlignment="1">
      <alignment horizontal="right" vertical="center"/>
    </xf>
    <xf numFmtId="3" fontId="45" fillId="2" borderId="23" xfId="309" applyNumberFormat="1" applyFont="1" applyFill="1" applyBorder="1" applyAlignment="1">
      <alignment horizontal="right" vertical="center"/>
    </xf>
    <xf numFmtId="3" fontId="16" fillId="2" borderId="23" xfId="309" applyNumberFormat="1" applyFont="1" applyFill="1" applyBorder="1" applyAlignment="1">
      <alignment horizontal="right" vertical="center"/>
    </xf>
    <xf numFmtId="3" fontId="45" fillId="2" borderId="6" xfId="309" applyNumberFormat="1" applyFont="1" applyFill="1" applyBorder="1" applyAlignment="1">
      <alignment horizontal="right" vertical="center"/>
    </xf>
    <xf numFmtId="3" fontId="16" fillId="2" borderId="22" xfId="309" applyNumberFormat="1" applyFont="1" applyFill="1" applyBorder="1" applyAlignment="1">
      <alignment horizontal="right"/>
    </xf>
    <xf numFmtId="3" fontId="16" fillId="2" borderId="5" xfId="309" applyNumberFormat="1" applyFont="1" applyFill="1" applyBorder="1" applyAlignment="1">
      <alignment horizontal="right"/>
    </xf>
    <xf numFmtId="3" fontId="45" fillId="2" borderId="5" xfId="309" applyNumberFormat="1" applyFont="1" applyFill="1" applyBorder="1" applyAlignment="1">
      <alignment horizontal="right"/>
    </xf>
    <xf numFmtId="3" fontId="45" fillId="2" borderId="4" xfId="309" applyNumberFormat="1" applyFont="1" applyFill="1" applyBorder="1" applyAlignment="1">
      <alignment horizontal="right"/>
    </xf>
    <xf numFmtId="3" fontId="45" fillId="2" borderId="6" xfId="309" applyNumberFormat="1" applyFont="1" applyFill="1" applyBorder="1" applyAlignment="1">
      <alignment horizontal="right"/>
    </xf>
    <xf numFmtId="3" fontId="45" fillId="40" borderId="64" xfId="25" applyNumberFormat="1" applyFont="1" applyFill="1" applyBorder="1" applyAlignment="1">
      <alignment horizontal="right" vertical="center" wrapText="1"/>
    </xf>
    <xf numFmtId="0" fontId="45" fillId="2" borderId="4" xfId="25" applyNumberFormat="1" applyFont="1" applyFill="1" applyBorder="1" applyAlignment="1">
      <alignment horizontal="left" vertical="center" wrapText="1"/>
    </xf>
    <xf numFmtId="3" fontId="18" fillId="0" borderId="0" xfId="26" applyNumberFormat="1" applyAlignment="1">
      <alignment vertical="center"/>
    </xf>
    <xf numFmtId="3" fontId="45" fillId="0" borderId="0" xfId="26" applyNumberFormat="1" applyFont="1" applyAlignment="1">
      <alignment horizontal="right" vertical="center"/>
    </xf>
    <xf numFmtId="0" fontId="77" fillId="13" borderId="0" xfId="31" applyFont="1" applyFill="1" applyBorder="1" applyAlignment="1">
      <alignment horizontal="center" vertical="center" wrapText="1"/>
    </xf>
    <xf numFmtId="0" fontId="70" fillId="0" borderId="0" xfId="0" quotePrefix="1" applyFont="1" applyFill="1" applyBorder="1" applyAlignment="1">
      <alignment horizontal="left" vertical="center"/>
    </xf>
    <xf numFmtId="0" fontId="45" fillId="2" borderId="0" xfId="0" applyFont="1" applyFill="1"/>
    <xf numFmtId="0" fontId="98" fillId="0" borderId="0" xfId="0" applyFont="1" applyFill="1" applyAlignment="1">
      <alignment vertical="center"/>
    </xf>
    <xf numFmtId="0" fontId="45" fillId="0" borderId="0" xfId="0" applyFont="1" applyFill="1" applyAlignment="1">
      <alignment vertical="center"/>
    </xf>
    <xf numFmtId="0" fontId="46" fillId="0" borderId="0" xfId="0" applyFont="1" applyFill="1" applyAlignment="1">
      <alignment vertical="center"/>
    </xf>
    <xf numFmtId="0" fontId="16" fillId="2" borderId="0" xfId="0" applyFont="1" applyFill="1" applyAlignment="1">
      <alignment vertical="center"/>
    </xf>
    <xf numFmtId="0" fontId="46" fillId="0" borderId="0" xfId="0" quotePrefix="1" applyFont="1" applyFill="1" applyBorder="1" applyAlignment="1">
      <alignment vertical="center" wrapText="1"/>
    </xf>
    <xf numFmtId="0" fontId="16" fillId="2" borderId="0" xfId="0" quotePrefix="1" applyFont="1" applyFill="1" applyBorder="1" applyAlignment="1">
      <alignment vertical="center" wrapText="1"/>
    </xf>
    <xf numFmtId="0" fontId="98" fillId="2" borderId="0" xfId="0" applyFont="1" applyFill="1" applyAlignment="1">
      <alignment vertical="center"/>
    </xf>
    <xf numFmtId="0" fontId="46" fillId="2" borderId="0" xfId="0" quotePrefix="1" applyFont="1" applyFill="1" applyBorder="1" applyAlignment="1">
      <alignment vertical="center" wrapText="1"/>
    </xf>
    <xf numFmtId="0" fontId="98" fillId="2" borderId="0" xfId="0" applyFont="1" applyFill="1"/>
    <xf numFmtId="0" fontId="46" fillId="2" borderId="0" xfId="0" applyFont="1" applyFill="1" applyAlignment="1">
      <alignment vertical="center"/>
    </xf>
    <xf numFmtId="0" fontId="56" fillId="2" borderId="0" xfId="0" applyFont="1" applyFill="1" applyAlignment="1">
      <alignment vertical="center"/>
    </xf>
    <xf numFmtId="0" fontId="46" fillId="2" borderId="23" xfId="0" applyFont="1" applyFill="1" applyBorder="1" applyAlignment="1">
      <alignment horizontal="left" vertical="center" wrapText="1"/>
    </xf>
    <xf numFmtId="0" fontId="12" fillId="2" borderId="0" xfId="0" quotePrefix="1" applyFont="1" applyFill="1" applyBorder="1" applyAlignment="1">
      <alignment horizontal="left" vertical="center" wrapText="1"/>
    </xf>
    <xf numFmtId="0" fontId="70" fillId="0" borderId="0" xfId="0" quotePrefix="1" applyFont="1" applyFill="1" applyBorder="1" applyAlignment="1">
      <alignment horizontal="left" vertical="center" wrapText="1"/>
    </xf>
    <xf numFmtId="0" fontId="73" fillId="14" borderId="0" xfId="0" quotePrefix="1" applyFont="1" applyFill="1" applyBorder="1" applyAlignment="1">
      <alignment horizontal="center" vertical="center"/>
    </xf>
    <xf numFmtId="0" fontId="77" fillId="13" borderId="0" xfId="31" applyFont="1" applyFill="1" applyBorder="1" applyAlignment="1">
      <alignment horizontal="center" vertical="center" wrapText="1"/>
    </xf>
    <xf numFmtId="17" fontId="52" fillId="0" borderId="3" xfId="26" quotePrefix="1" applyNumberFormat="1" applyFont="1" applyFill="1" applyBorder="1" applyAlignment="1">
      <alignment horizontal="center" vertical="center"/>
    </xf>
    <xf numFmtId="0" fontId="16" fillId="2" borderId="3" xfId="25" applyNumberFormat="1" applyFont="1" applyFill="1" applyBorder="1" applyAlignment="1">
      <alignment horizontal="right" vertical="center" wrapText="1"/>
    </xf>
    <xf numFmtId="1" fontId="16" fillId="2" borderId="3" xfId="26" applyNumberFormat="1" applyFont="1" applyFill="1" applyBorder="1" applyAlignment="1">
      <alignment horizontal="right" vertical="center" wrapText="1"/>
    </xf>
    <xf numFmtId="0" fontId="73" fillId="14" borderId="0" xfId="28" quotePrefix="1" applyFont="1" applyFill="1" applyBorder="1" applyAlignment="1">
      <alignment horizontal="center" vertical="center"/>
    </xf>
    <xf numFmtId="0" fontId="16" fillId="12" borderId="30" xfId="28" applyFont="1" applyFill="1" applyBorder="1" applyAlignment="1">
      <alignment horizontal="right" vertical="center" wrapText="1"/>
    </xf>
    <xf numFmtId="1" fontId="16" fillId="2" borderId="3" xfId="0" applyNumberFormat="1" applyFont="1" applyFill="1" applyBorder="1" applyAlignment="1">
      <alignment horizontal="right" vertical="center" wrapText="1"/>
    </xf>
    <xf numFmtId="0" fontId="73" fillId="14" borderId="0" xfId="0" quotePrefix="1" applyFont="1" applyFill="1" applyBorder="1" applyAlignment="1">
      <alignment horizontal="center" vertical="center" wrapText="1"/>
    </xf>
    <xf numFmtId="0" fontId="16" fillId="2" borderId="17" xfId="0" applyFont="1" applyFill="1" applyBorder="1" applyAlignment="1">
      <alignment horizontal="center" vertical="center" wrapText="1"/>
    </xf>
    <xf numFmtId="0" fontId="45" fillId="2" borderId="5" xfId="26" applyFont="1" applyFill="1" applyBorder="1" applyAlignment="1">
      <alignment horizontal="left" vertical="center" wrapText="1"/>
    </xf>
    <xf numFmtId="0" fontId="45" fillId="2" borderId="6" xfId="26" applyFont="1" applyFill="1" applyBorder="1" applyAlignment="1">
      <alignment horizontal="left" vertical="center" wrapText="1"/>
    </xf>
    <xf numFmtId="0" fontId="74" fillId="0" borderId="0" xfId="40" applyFont="1"/>
    <xf numFmtId="0" fontId="70" fillId="0" borderId="0" xfId="0" quotePrefix="1" applyFont="1" applyAlignment="1">
      <alignment horizontal="left" vertical="center"/>
    </xf>
    <xf numFmtId="0" fontId="13" fillId="2" borderId="0" xfId="0" applyFont="1" applyFill="1" applyAlignment="1">
      <alignment horizontal="left"/>
    </xf>
    <xf numFmtId="0" fontId="74" fillId="0" borderId="0" xfId="40" applyFont="1" applyAlignment="1">
      <alignment horizontal="left"/>
    </xf>
    <xf numFmtId="164" fontId="45" fillId="2" borderId="0" xfId="0" applyNumberFormat="1" applyFont="1" applyFill="1" applyAlignment="1">
      <alignment horizontal="left" vertical="center"/>
    </xf>
    <xf numFmtId="0" fontId="173" fillId="0" borderId="0" xfId="40" applyFont="1" applyAlignment="1">
      <alignment vertical="center" wrapText="1"/>
    </xf>
    <xf numFmtId="0" fontId="52" fillId="2" borderId="0" xfId="25" applyFont="1" applyFill="1" applyAlignment="1">
      <alignment horizontal="center" vertical="center" wrapText="1"/>
    </xf>
    <xf numFmtId="49" fontId="16" fillId="0" borderId="41" xfId="311" applyNumberFormat="1" applyFont="1" applyBorder="1" applyAlignment="1">
      <alignment horizontal="center" vertical="center" wrapText="1"/>
    </xf>
    <xf numFmtId="3" fontId="16" fillId="2" borderId="39" xfId="25" applyNumberFormat="1" applyFont="1" applyFill="1" applyBorder="1" applyAlignment="1">
      <alignment horizontal="right" vertical="center" wrapText="1"/>
    </xf>
    <xf numFmtId="0" fontId="175" fillId="0" borderId="0" xfId="40" applyFont="1"/>
    <xf numFmtId="0" fontId="40" fillId="0" borderId="0" xfId="312" applyFont="1"/>
    <xf numFmtId="0" fontId="40" fillId="0" borderId="0" xfId="40" applyFont="1"/>
    <xf numFmtId="0" fontId="74" fillId="2" borderId="0" xfId="0" applyFont="1" applyFill="1" applyAlignment="1">
      <alignment horizontal="left"/>
    </xf>
    <xf numFmtId="0" fontId="78" fillId="0" borderId="0" xfId="312" applyFont="1" applyAlignment="1">
      <alignment vertical="center" wrapText="1"/>
    </xf>
    <xf numFmtId="0" fontId="16" fillId="0" borderId="120" xfId="313" applyFont="1" applyBorder="1" applyAlignment="1">
      <alignment horizontal="left" vertical="center" wrapText="1"/>
    </xf>
    <xf numFmtId="0" fontId="48" fillId="42" borderId="121" xfId="312" applyFont="1" applyFill="1" applyBorder="1" applyAlignment="1">
      <alignment vertical="center" wrapText="1"/>
    </xf>
    <xf numFmtId="0" fontId="16" fillId="0" borderId="118" xfId="313" applyFont="1" applyBorder="1" applyAlignment="1">
      <alignment horizontal="left" vertical="center" wrapText="1"/>
    </xf>
    <xf numFmtId="0" fontId="45" fillId="0" borderId="118" xfId="313" applyFont="1" applyBorder="1" applyAlignment="1">
      <alignment horizontal="left" vertical="center" wrapText="1" indent="1"/>
    </xf>
    <xf numFmtId="0" fontId="48" fillId="42" borderId="122" xfId="312" applyFont="1" applyFill="1" applyBorder="1" applyAlignment="1">
      <alignment vertical="center" wrapText="1"/>
    </xf>
    <xf numFmtId="0" fontId="53" fillId="0" borderId="118" xfId="313" applyFont="1" applyBorder="1" applyAlignment="1">
      <alignment horizontal="left" vertical="center" wrapText="1" indent="3"/>
    </xf>
    <xf numFmtId="0" fontId="53" fillId="0" borderId="123" xfId="313" applyFont="1" applyBorder="1" applyAlignment="1">
      <alignment horizontal="left" vertical="center" wrapText="1" indent="3"/>
    </xf>
    <xf numFmtId="0" fontId="48" fillId="42" borderId="124" xfId="312" applyFont="1" applyFill="1" applyBorder="1" applyAlignment="1">
      <alignment vertical="center" wrapText="1"/>
    </xf>
    <xf numFmtId="3" fontId="45" fillId="2" borderId="38" xfId="25" applyNumberFormat="1" applyFont="1" applyFill="1" applyBorder="1" applyAlignment="1">
      <alignment horizontal="right" vertical="center" wrapText="1"/>
    </xf>
    <xf numFmtId="0" fontId="40" fillId="0" borderId="0" xfId="313" applyFont="1"/>
    <xf numFmtId="0" fontId="45" fillId="0" borderId="0" xfId="313" applyFont="1"/>
    <xf numFmtId="0" fontId="177" fillId="0" borderId="63" xfId="312" applyFont="1" applyBorder="1" applyAlignment="1">
      <alignment horizontal="center" vertical="center" wrapText="1"/>
    </xf>
    <xf numFmtId="0" fontId="177" fillId="0" borderId="17" xfId="312" applyFont="1" applyBorder="1" applyAlignment="1">
      <alignment horizontal="center" vertical="center" wrapText="1"/>
    </xf>
    <xf numFmtId="0" fontId="177" fillId="0" borderId="35" xfId="312" applyFont="1" applyBorder="1" applyAlignment="1">
      <alignment horizontal="center" vertical="center" wrapText="1"/>
    </xf>
    <xf numFmtId="0" fontId="16" fillId="0" borderId="0" xfId="313" applyFont="1" applyAlignment="1">
      <alignment horizontal="center" vertical="center" wrapText="1"/>
    </xf>
    <xf numFmtId="0" fontId="16" fillId="0" borderId="41" xfId="313" applyFont="1" applyBorder="1" applyAlignment="1">
      <alignment horizontal="center" vertical="center" wrapText="1"/>
    </xf>
    <xf numFmtId="0" fontId="16" fillId="0" borderId="38" xfId="313" applyFont="1" applyBorder="1" applyAlignment="1">
      <alignment horizontal="center" vertical="center" wrapText="1"/>
    </xf>
    <xf numFmtId="0" fontId="16" fillId="0" borderId="41" xfId="314" quotePrefix="1" applyFont="1" applyBorder="1" applyAlignment="1">
      <alignment horizontal="center" vertical="center" wrapText="1"/>
    </xf>
    <xf numFmtId="0" fontId="45" fillId="0" borderId="118" xfId="313" applyFont="1" applyBorder="1" applyAlignment="1">
      <alignment horizontal="left" vertical="center" wrapText="1" indent="2"/>
    </xf>
    <xf numFmtId="0" fontId="178" fillId="42" borderId="122" xfId="312" applyFont="1" applyFill="1" applyBorder="1" applyAlignment="1">
      <alignment vertical="center" wrapText="1"/>
    </xf>
    <xf numFmtId="0" fontId="45" fillId="0" borderId="118" xfId="313" applyFont="1" applyBorder="1" applyAlignment="1">
      <alignment horizontal="left" vertical="center" wrapText="1" indent="4"/>
    </xf>
    <xf numFmtId="0" fontId="45" fillId="0" borderId="123" xfId="313" applyFont="1" applyBorder="1" applyAlignment="1">
      <alignment horizontal="left" vertical="center" wrapText="1" indent="4"/>
    </xf>
    <xf numFmtId="0" fontId="178" fillId="42" borderId="124" xfId="312" applyFont="1" applyFill="1" applyBorder="1" applyAlignment="1">
      <alignment vertical="center" wrapText="1"/>
    </xf>
    <xf numFmtId="0" fontId="179" fillId="0" borderId="0" xfId="313" applyFont="1" applyAlignment="1">
      <alignment horizontal="justify"/>
    </xf>
    <xf numFmtId="0" fontId="180" fillId="0" borderId="0" xfId="0" applyFont="1" applyAlignment="1">
      <alignment horizontal="justify" vertical="center"/>
    </xf>
    <xf numFmtId="0" fontId="181" fillId="0" borderId="0" xfId="0" applyFont="1" applyAlignment="1">
      <alignment horizontal="justify" vertical="center"/>
    </xf>
    <xf numFmtId="0" fontId="182" fillId="0" borderId="0" xfId="0" applyFont="1" applyAlignment="1">
      <alignment horizontal="justify" vertical="center"/>
    </xf>
    <xf numFmtId="0" fontId="183" fillId="0" borderId="0" xfId="0" applyFont="1" applyAlignment="1">
      <alignment vertical="center"/>
    </xf>
    <xf numFmtId="0" fontId="180" fillId="0" borderId="0" xfId="0" applyFont="1"/>
    <xf numFmtId="3" fontId="45" fillId="8" borderId="0" xfId="16" applyNumberFormat="1" applyFont="1" applyFill="1" applyAlignment="1">
      <alignment horizontal="right" vertical="center"/>
    </xf>
    <xf numFmtId="3" fontId="17" fillId="8" borderId="6" xfId="25" applyNumberFormat="1" applyFont="1" applyFill="1" applyBorder="1" applyAlignment="1">
      <alignment vertical="center"/>
    </xf>
    <xf numFmtId="3" fontId="45" fillId="0" borderId="5" xfId="0" applyNumberFormat="1" applyFont="1" applyBorder="1" applyAlignment="1">
      <alignment horizontal="right" vertical="center"/>
    </xf>
    <xf numFmtId="0" fontId="52" fillId="2" borderId="3" xfId="25" applyFont="1" applyFill="1" applyBorder="1" applyAlignment="1">
      <alignment horizontal="center" vertical="center" wrapText="1"/>
    </xf>
    <xf numFmtId="0" fontId="16" fillId="2" borderId="0" xfId="25" applyFont="1" applyFill="1" applyAlignment="1">
      <alignment horizontal="right" vertical="center" wrapText="1"/>
    </xf>
    <xf numFmtId="0" fontId="16" fillId="2" borderId="17" xfId="25" applyFont="1" applyFill="1" applyBorder="1" applyAlignment="1">
      <alignment horizontal="right" vertical="center" wrapText="1"/>
    </xf>
    <xf numFmtId="0" fontId="16" fillId="2" borderId="3" xfId="25" applyFont="1" applyFill="1" applyBorder="1" applyAlignment="1">
      <alignment horizontal="right" vertical="center" wrapText="1"/>
    </xf>
    <xf numFmtId="17" fontId="52" fillId="0" borderId="3" xfId="26" quotePrefix="1" applyNumberFormat="1" applyFont="1" applyBorder="1" applyAlignment="1">
      <alignment horizontal="center" vertical="center"/>
    </xf>
    <xf numFmtId="3" fontId="16" fillId="2" borderId="0" xfId="309" applyNumberFormat="1" applyFont="1" applyFill="1" applyAlignment="1">
      <alignment horizontal="right" vertical="center"/>
    </xf>
    <xf numFmtId="0" fontId="73" fillId="14" borderId="0" xfId="0" quotePrefix="1" applyFont="1" applyFill="1" applyAlignment="1">
      <alignment horizontal="center" vertical="center"/>
    </xf>
    <xf numFmtId="3" fontId="16" fillId="0" borderId="21" xfId="309" applyNumberFormat="1" applyFont="1" applyBorder="1" applyAlignment="1">
      <alignment vertical="center"/>
    </xf>
    <xf numFmtId="3" fontId="45" fillId="0" borderId="5" xfId="309" applyNumberFormat="1" applyFont="1" applyBorder="1" applyAlignment="1">
      <alignment vertical="center"/>
    </xf>
    <xf numFmtId="3" fontId="16" fillId="0" borderId="6" xfId="309" applyNumberFormat="1" applyFont="1" applyBorder="1" applyAlignment="1">
      <alignment vertical="center"/>
    </xf>
    <xf numFmtId="0" fontId="16" fillId="2" borderId="3" xfId="25" quotePrefix="1" applyFont="1" applyFill="1" applyBorder="1" applyAlignment="1">
      <alignment horizontal="right" vertical="center" wrapText="1"/>
    </xf>
    <xf numFmtId="0" fontId="16" fillId="2" borderId="3" xfId="25" applyFont="1" applyFill="1" applyBorder="1" applyAlignment="1">
      <alignment horizontal="center" vertical="center" wrapText="1"/>
    </xf>
    <xf numFmtId="3" fontId="45" fillId="41" borderId="0" xfId="0" applyNumberFormat="1" applyFont="1" applyFill="1" applyAlignment="1">
      <alignment horizontal="right" vertical="center"/>
    </xf>
    <xf numFmtId="0" fontId="16" fillId="2" borderId="14" xfId="25" applyFont="1" applyFill="1" applyBorder="1" applyAlignment="1">
      <alignment horizontal="right" vertical="center"/>
    </xf>
    <xf numFmtId="0" fontId="16" fillId="2" borderId="15" xfId="25" applyFont="1" applyFill="1" applyBorder="1" applyAlignment="1">
      <alignment horizontal="right" vertical="center"/>
    </xf>
    <xf numFmtId="3" fontId="16" fillId="8" borderId="0" xfId="0" applyNumberFormat="1" applyFont="1" applyFill="1" applyAlignment="1">
      <alignment vertical="center"/>
    </xf>
    <xf numFmtId="3" fontId="45" fillId="9" borderId="0" xfId="0" applyNumberFormat="1" applyFont="1" applyFill="1" applyAlignment="1">
      <alignment horizontal="right" vertical="center"/>
    </xf>
    <xf numFmtId="3" fontId="45" fillId="2" borderId="0" xfId="0" applyNumberFormat="1" applyFont="1" applyFill="1" applyAlignment="1">
      <alignment horizontal="right" vertical="center"/>
    </xf>
    <xf numFmtId="1" fontId="16" fillId="0" borderId="3" xfId="28" applyNumberFormat="1" applyFont="1" applyBorder="1" applyAlignment="1">
      <alignment horizontal="right" vertical="center" wrapText="1"/>
    </xf>
    <xf numFmtId="3" fontId="45" fillId="0" borderId="5" xfId="308" applyNumberFormat="1" applyFont="1" applyBorder="1" applyAlignment="1">
      <alignment horizontal="right" vertical="center"/>
    </xf>
    <xf numFmtId="3" fontId="16" fillId="0" borderId="6" xfId="308" applyNumberFormat="1" applyFont="1" applyBorder="1" applyAlignment="1">
      <alignment horizontal="right" vertical="center"/>
    </xf>
    <xf numFmtId="3" fontId="45" fillId="0" borderId="71" xfId="0" applyNumberFormat="1" applyFont="1" applyBorder="1" applyAlignment="1">
      <alignment horizontal="right" vertical="center"/>
    </xf>
    <xf numFmtId="3" fontId="16" fillId="0" borderId="15" xfId="0" applyNumberFormat="1" applyFont="1" applyBorder="1" applyAlignment="1">
      <alignment horizontal="right" vertical="center"/>
    </xf>
    <xf numFmtId="10" fontId="45" fillId="0" borderId="5" xfId="16" applyNumberFormat="1" applyFont="1" applyBorder="1" applyAlignment="1">
      <alignment horizontal="right" vertical="center"/>
    </xf>
    <xf numFmtId="174" fontId="45" fillId="0" borderId="4" xfId="16" applyNumberFormat="1" applyFont="1" applyBorder="1" applyAlignment="1">
      <alignment horizontal="right" vertical="center"/>
    </xf>
    <xf numFmtId="3" fontId="16" fillId="0" borderId="14" xfId="0" applyNumberFormat="1" applyFont="1" applyBorder="1" applyAlignment="1">
      <alignment horizontal="right" vertical="center"/>
    </xf>
    <xf numFmtId="10" fontId="16" fillId="0" borderId="14" xfId="16" applyNumberFormat="1" applyFont="1" applyBorder="1" applyAlignment="1">
      <alignment horizontal="right" vertical="center"/>
    </xf>
    <xf numFmtId="174" fontId="16" fillId="0" borderId="14" xfId="16" applyNumberFormat="1" applyFont="1" applyBorder="1" applyAlignment="1">
      <alignment horizontal="right" vertical="center"/>
    </xf>
    <xf numFmtId="3" fontId="19" fillId="2" borderId="0" xfId="28" applyNumberFormat="1" applyFont="1" applyFill="1" applyAlignment="1">
      <alignment horizontal="right"/>
    </xf>
    <xf numFmtId="3" fontId="45" fillId="2" borderId="0" xfId="0" applyNumberFormat="1" applyFont="1" applyFill="1" applyAlignment="1">
      <alignment vertical="center"/>
    </xf>
    <xf numFmtId="3" fontId="45" fillId="9" borderId="0" xfId="26" applyNumberFormat="1" applyFont="1" applyFill="1" applyAlignment="1">
      <alignment vertical="center"/>
    </xf>
    <xf numFmtId="0" fontId="73" fillId="14" borderId="0" xfId="0" quotePrefix="1" applyFont="1" applyFill="1" applyAlignment="1">
      <alignment horizontal="center" vertical="center" wrapText="1"/>
    </xf>
    <xf numFmtId="0" fontId="16" fillId="2" borderId="21" xfId="26" applyFont="1" applyFill="1" applyBorder="1" applyAlignment="1">
      <alignment horizontal="right" vertical="center"/>
    </xf>
    <xf numFmtId="0" fontId="16" fillId="2" borderId="5" xfId="26" applyFont="1" applyFill="1" applyBorder="1" applyAlignment="1">
      <alignment horizontal="right" vertical="center"/>
    </xf>
    <xf numFmtId="14" fontId="16" fillId="2" borderId="0" xfId="0" applyNumberFormat="1" applyFont="1" applyFill="1" applyBorder="1" applyAlignment="1">
      <alignment horizontal="left" vertical="center"/>
    </xf>
    <xf numFmtId="0" fontId="70" fillId="0" borderId="0" xfId="26" applyFont="1" applyAlignment="1">
      <alignment horizontal="left" vertical="center"/>
    </xf>
    <xf numFmtId="0" fontId="45" fillId="0" borderId="0" xfId="26" applyFont="1" applyAlignment="1">
      <alignment horizontal="left" vertical="center"/>
    </xf>
    <xf numFmtId="3" fontId="70" fillId="0" borderId="0" xfId="26" applyNumberFormat="1" applyFont="1" applyAlignment="1">
      <alignment horizontal="left" vertical="center"/>
    </xf>
    <xf numFmtId="3" fontId="45" fillId="0" borderId="0" xfId="32" applyNumberFormat="1" applyFont="1" applyAlignment="1">
      <alignment vertical="center" wrapText="1"/>
    </xf>
    <xf numFmtId="3" fontId="45" fillId="0" borderId="0" xfId="307" applyNumberFormat="1" applyFont="1" applyAlignment="1">
      <alignment vertical="center" wrapText="1"/>
    </xf>
    <xf numFmtId="3" fontId="45" fillId="0" borderId="0" xfId="307" applyNumberFormat="1" applyFont="1"/>
    <xf numFmtId="3" fontId="45" fillId="0" borderId="0" xfId="26" applyNumberFormat="1" applyFont="1" applyAlignment="1">
      <alignment horizontal="left" vertical="center"/>
    </xf>
    <xf numFmtId="3" fontId="45" fillId="0" borderId="0" xfId="6" applyNumberFormat="1" applyFont="1"/>
    <xf numFmtId="3" fontId="45" fillId="0" borderId="0" xfId="6" applyNumberFormat="1" applyFont="1" applyAlignment="1">
      <alignment vertical="center" wrapText="1"/>
    </xf>
    <xf numFmtId="3" fontId="98" fillId="0" borderId="0" xfId="6" applyNumberFormat="1" applyFont="1" applyAlignment="1">
      <alignment horizontal="right" vertical="center" wrapText="1"/>
    </xf>
    <xf numFmtId="3" fontId="54" fillId="0" borderId="0" xfId="6" applyNumberFormat="1" applyFont="1" applyAlignment="1">
      <alignment horizontal="center" vertical="center" wrapText="1"/>
    </xf>
    <xf numFmtId="3" fontId="54" fillId="0" borderId="0" xfId="6" applyNumberFormat="1" applyFont="1" applyAlignment="1">
      <alignment vertical="center" wrapText="1"/>
    </xf>
    <xf numFmtId="3" fontId="45" fillId="0" borderId="4" xfId="307" applyNumberFormat="1" applyFont="1" applyBorder="1" applyAlignment="1">
      <alignment vertical="center" wrapText="1"/>
    </xf>
    <xf numFmtId="3" fontId="16" fillId="0" borderId="0" xfId="6" applyNumberFormat="1" applyFont="1" applyAlignment="1">
      <alignment horizontal="center" vertical="center" wrapText="1"/>
    </xf>
    <xf numFmtId="3" fontId="16" fillId="0" borderId="0" xfId="6" applyNumberFormat="1" applyFont="1" applyAlignment="1">
      <alignment horizontal="right" vertical="top" wrapText="1"/>
    </xf>
    <xf numFmtId="3" fontId="16" fillId="0" borderId="0" xfId="6" applyNumberFormat="1" applyFont="1" applyAlignment="1">
      <alignment horizontal="center" vertical="top" wrapText="1"/>
    </xf>
    <xf numFmtId="3" fontId="16" fillId="0" borderId="5" xfId="307" quotePrefix="1" applyNumberFormat="1" applyFont="1" applyBorder="1" applyAlignment="1">
      <alignment horizontal="left" vertical="center" wrapText="1"/>
    </xf>
    <xf numFmtId="177" fontId="16" fillId="0" borderId="21" xfId="307" applyNumberFormat="1" applyFont="1" applyBorder="1" applyAlignment="1">
      <alignment horizontal="right" vertical="center" wrapText="1"/>
    </xf>
    <xf numFmtId="177" fontId="17" fillId="15" borderId="21" xfId="307" applyNumberFormat="1" applyFont="1" applyFill="1" applyBorder="1" applyAlignment="1">
      <alignment horizontal="right" vertical="center" wrapText="1"/>
    </xf>
    <xf numFmtId="177" fontId="16" fillId="15" borderId="21" xfId="307" applyNumberFormat="1" applyFont="1" applyFill="1" applyBorder="1" applyAlignment="1">
      <alignment horizontal="right" vertical="center" wrapText="1"/>
    </xf>
    <xf numFmtId="3" fontId="45" fillId="0" borderId="5" xfId="307" quotePrefix="1" applyNumberFormat="1" applyFont="1" applyBorder="1" applyAlignment="1">
      <alignment horizontal="left" vertical="center" wrapText="1" indent="1"/>
    </xf>
    <xf numFmtId="177" fontId="45" fillId="0" borderId="5" xfId="307" applyNumberFormat="1" applyFont="1" applyBorder="1" applyAlignment="1">
      <alignment horizontal="right" vertical="center" wrapText="1"/>
    </xf>
    <xf numFmtId="177" fontId="52" fillId="15" borderId="5" xfId="307" applyNumberFormat="1" applyFont="1" applyFill="1" applyBorder="1" applyAlignment="1">
      <alignment horizontal="right" vertical="center" wrapText="1"/>
    </xf>
    <xf numFmtId="3" fontId="45" fillId="0" borderId="0" xfId="307" quotePrefix="1" applyNumberFormat="1" applyFont="1"/>
    <xf numFmtId="3" fontId="45" fillId="0" borderId="23" xfId="307" quotePrefix="1" applyNumberFormat="1" applyFont="1" applyBorder="1" applyAlignment="1">
      <alignment horizontal="left" vertical="center" wrapText="1" indent="1"/>
    </xf>
    <xf numFmtId="3" fontId="45" fillId="0" borderId="23" xfId="307" quotePrefix="1" applyNumberFormat="1" applyFont="1" applyBorder="1" applyAlignment="1">
      <alignment horizontal="left" vertical="center" wrapText="1" indent="2"/>
    </xf>
    <xf numFmtId="177" fontId="16" fillId="0" borderId="5" xfId="307" applyNumberFormat="1" applyFont="1" applyBorder="1" applyAlignment="1">
      <alignment horizontal="right" vertical="center" wrapText="1"/>
    </xf>
    <xf numFmtId="177" fontId="45" fillId="15" borderId="5" xfId="307" applyNumberFormat="1" applyFont="1" applyFill="1" applyBorder="1" applyAlignment="1">
      <alignment horizontal="right" vertical="center" wrapText="1"/>
    </xf>
    <xf numFmtId="3" fontId="45" fillId="0" borderId="112" xfId="307" quotePrefix="1" applyNumberFormat="1" applyFont="1" applyBorder="1" applyAlignment="1">
      <alignment horizontal="left" vertical="center" wrapText="1" indent="2"/>
    </xf>
    <xf numFmtId="3" fontId="45" fillId="0" borderId="30" xfId="307" quotePrefix="1" applyNumberFormat="1" applyFont="1" applyBorder="1" applyAlignment="1">
      <alignment horizontal="left" vertical="center" wrapText="1" indent="2"/>
    </xf>
    <xf numFmtId="177" fontId="45" fillId="0" borderId="30" xfId="307" applyNumberFormat="1" applyFont="1" applyBorder="1" applyAlignment="1">
      <alignment horizontal="right" vertical="center" wrapText="1"/>
    </xf>
    <xf numFmtId="177" fontId="52" fillId="15" borderId="30" xfId="307" applyNumberFormat="1" applyFont="1" applyFill="1" applyBorder="1" applyAlignment="1">
      <alignment horizontal="right" vertical="center" wrapText="1"/>
    </xf>
    <xf numFmtId="177" fontId="45" fillId="15" borderId="30" xfId="307" applyNumberFormat="1" applyFont="1" applyFill="1" applyBorder="1" applyAlignment="1">
      <alignment horizontal="right" vertical="center" wrapText="1"/>
    </xf>
    <xf numFmtId="3" fontId="53" fillId="0" borderId="0" xfId="307" applyNumberFormat="1" applyFont="1" applyAlignment="1">
      <alignment vertical="center"/>
    </xf>
    <xf numFmtId="3" fontId="53" fillId="0" borderId="0" xfId="307" applyNumberFormat="1" applyFont="1" applyAlignment="1">
      <alignment vertical="center" wrapText="1"/>
    </xf>
    <xf numFmtId="3" fontId="53" fillId="0" borderId="0" xfId="307" quotePrefix="1" applyNumberFormat="1" applyFont="1" applyAlignment="1">
      <alignment wrapText="1"/>
    </xf>
    <xf numFmtId="3" fontId="53" fillId="0" borderId="0" xfId="307" applyNumberFormat="1" applyFont="1"/>
    <xf numFmtId="3" fontId="16" fillId="0" borderId="0" xfId="6" applyNumberFormat="1" applyFont="1" applyAlignment="1">
      <alignment vertical="center" wrapText="1"/>
    </xf>
    <xf numFmtId="3" fontId="45" fillId="0" borderId="0" xfId="307" applyNumberFormat="1" applyFont="1" applyAlignment="1">
      <alignment horizontal="center" vertical="center" wrapText="1"/>
    </xf>
    <xf numFmtId="3" fontId="58" fillId="0" borderId="0" xfId="6" applyNumberFormat="1" applyFont="1" applyAlignment="1">
      <alignment horizontal="left" vertical="center" wrapText="1"/>
    </xf>
    <xf numFmtId="3" fontId="45" fillId="0" borderId="0" xfId="6" applyNumberFormat="1" applyFont="1" applyAlignment="1">
      <alignment vertical="center"/>
    </xf>
    <xf numFmtId="3" fontId="17" fillId="0" borderId="17" xfId="6" quotePrefix="1" applyNumberFormat="1" applyFont="1" applyBorder="1" applyAlignment="1">
      <alignment horizontal="right" vertical="center" wrapText="1"/>
    </xf>
    <xf numFmtId="3" fontId="16" fillId="0" borderId="17" xfId="6" applyNumberFormat="1" applyFont="1" applyBorder="1" applyAlignment="1">
      <alignment horizontal="right" vertical="center" wrapText="1"/>
    </xf>
    <xf numFmtId="177" fontId="16" fillId="0" borderId="4" xfId="307" applyNumberFormat="1" applyFont="1" applyBorder="1" applyAlignment="1">
      <alignment horizontal="right" vertical="center" wrapText="1"/>
    </xf>
    <xf numFmtId="3" fontId="45" fillId="0" borderId="0" xfId="307" applyNumberFormat="1" applyFont="1" applyAlignment="1">
      <alignment horizontal="left" vertical="center" wrapText="1"/>
    </xf>
    <xf numFmtId="3" fontId="45" fillId="0" borderId="5" xfId="307" quotePrefix="1" applyNumberFormat="1" applyFont="1" applyBorder="1" applyAlignment="1">
      <alignment horizontal="left" vertical="center" wrapText="1"/>
    </xf>
    <xf numFmtId="177" fontId="45" fillId="0" borderId="4" xfId="307" applyNumberFormat="1" applyFont="1" applyBorder="1" applyAlignment="1">
      <alignment horizontal="right" vertical="center" wrapText="1"/>
    </xf>
    <xf numFmtId="3" fontId="45" fillId="0" borderId="23" xfId="307" quotePrefix="1" applyNumberFormat="1" applyFont="1" applyBorder="1" applyAlignment="1">
      <alignment vertical="center" wrapText="1"/>
    </xf>
    <xf numFmtId="3" fontId="45" fillId="0" borderId="23" xfId="307" applyNumberFormat="1" applyFont="1" applyBorder="1" applyAlignment="1">
      <alignment horizontal="left" vertical="center" wrapText="1"/>
    </xf>
    <xf numFmtId="3" fontId="16" fillId="0" borderId="23" xfId="307" applyNumberFormat="1" applyFont="1" applyBorder="1" applyAlignment="1">
      <alignment horizontal="left" vertical="center" wrapText="1"/>
    </xf>
    <xf numFmtId="177" fontId="52" fillId="42" borderId="23" xfId="307" applyNumberFormat="1" applyFont="1" applyFill="1" applyBorder="1" applyAlignment="1">
      <alignment horizontal="right" vertical="center" wrapText="1"/>
    </xf>
    <xf numFmtId="177" fontId="45" fillId="42" borderId="23" xfId="307" applyNumberFormat="1" applyFont="1" applyFill="1" applyBorder="1" applyAlignment="1">
      <alignment horizontal="right" vertical="center" wrapText="1"/>
    </xf>
    <xf numFmtId="3" fontId="16" fillId="0" borderId="48" xfId="307" applyNumberFormat="1" applyFont="1" applyBorder="1" applyAlignment="1">
      <alignment horizontal="left" vertical="center" wrapText="1"/>
    </xf>
    <xf numFmtId="177" fontId="45" fillId="0" borderId="48" xfId="307" applyNumberFormat="1" applyFont="1" applyBorder="1" applyAlignment="1">
      <alignment horizontal="right" vertical="center" wrapText="1"/>
    </xf>
    <xf numFmtId="177" fontId="52" fillId="42" borderId="48" xfId="307" applyNumberFormat="1" applyFont="1" applyFill="1" applyBorder="1" applyAlignment="1">
      <alignment horizontal="right" vertical="center" wrapText="1"/>
    </xf>
    <xf numFmtId="177" fontId="45" fillId="42" borderId="48" xfId="307" applyNumberFormat="1" applyFont="1" applyFill="1" applyBorder="1" applyAlignment="1">
      <alignment horizontal="right" vertical="center" wrapText="1"/>
    </xf>
    <xf numFmtId="3" fontId="19" fillId="0" borderId="0" xfId="307" quotePrefix="1" applyNumberFormat="1" applyFont="1" applyAlignment="1">
      <alignment horizontal="left" vertical="center" wrapText="1"/>
    </xf>
    <xf numFmtId="3" fontId="58" fillId="0" borderId="4" xfId="6" applyNumberFormat="1" applyFont="1" applyBorder="1" applyAlignment="1">
      <alignment vertical="center" wrapText="1"/>
    </xf>
    <xf numFmtId="3" fontId="45" fillId="0" borderId="48" xfId="6" quotePrefix="1" applyNumberFormat="1" applyFont="1" applyBorder="1" applyAlignment="1">
      <alignment horizontal="left" vertical="center" wrapText="1"/>
    </xf>
    <xf numFmtId="177" fontId="45" fillId="0" borderId="48" xfId="307" applyNumberFormat="1" applyFont="1" applyBorder="1" applyAlignment="1">
      <alignment horizontal="center" vertical="center" wrapText="1"/>
    </xf>
    <xf numFmtId="3" fontId="53" fillId="0" borderId="0" xfId="307" applyNumberFormat="1" applyFont="1" applyAlignment="1">
      <alignment horizontal="left" vertical="center"/>
    </xf>
    <xf numFmtId="3" fontId="45" fillId="0" borderId="0" xfId="316" quotePrefix="1" applyNumberFormat="1" applyFont="1" applyAlignment="1">
      <alignment horizontal="center" vertical="center"/>
    </xf>
    <xf numFmtId="3" fontId="40" fillId="0" borderId="0" xfId="316" applyNumberFormat="1" applyFont="1" applyAlignment="1">
      <alignment horizontal="right"/>
    </xf>
    <xf numFmtId="3" fontId="45" fillId="0" borderId="0" xfId="316" applyNumberFormat="1" applyFont="1" applyAlignment="1">
      <alignment horizontal="right"/>
    </xf>
    <xf numFmtId="3" fontId="45" fillId="0" borderId="0" xfId="307" applyNumberFormat="1" applyFont="1" applyAlignment="1">
      <alignment wrapText="1"/>
    </xf>
    <xf numFmtId="3" fontId="45" fillId="0" borderId="0" xfId="307" applyNumberFormat="1" applyFont="1" applyAlignment="1">
      <alignment horizontal="right" wrapText="1"/>
    </xf>
    <xf numFmtId="3" fontId="45" fillId="0" borderId="0" xfId="307" applyNumberFormat="1" applyFont="1" applyAlignment="1">
      <alignment horizontal="center" wrapText="1"/>
    </xf>
    <xf numFmtId="3" fontId="45" fillId="0" borderId="0" xfId="307" applyNumberFormat="1" applyFont="1" applyAlignment="1">
      <alignment horizontal="left" wrapText="1"/>
    </xf>
    <xf numFmtId="3" fontId="45" fillId="0" borderId="0" xfId="6" applyNumberFormat="1" applyFont="1" applyAlignment="1">
      <alignment wrapText="1"/>
    </xf>
    <xf numFmtId="3" fontId="45" fillId="0" borderId="0" xfId="6" applyNumberFormat="1" applyFont="1" applyAlignment="1">
      <alignment horizontal="center" wrapText="1"/>
    </xf>
    <xf numFmtId="3" fontId="45" fillId="0" borderId="0" xfId="6" applyNumberFormat="1" applyFont="1" applyAlignment="1">
      <alignment horizontal="left" wrapText="1"/>
    </xf>
    <xf numFmtId="3" fontId="45" fillId="0" borderId="0" xfId="6" applyNumberFormat="1" applyFont="1" applyAlignment="1">
      <alignment horizontal="center"/>
    </xf>
    <xf numFmtId="3" fontId="99" fillId="0" borderId="0" xfId="6" applyNumberFormat="1" applyFont="1" applyAlignment="1">
      <alignment wrapText="1"/>
    </xf>
    <xf numFmtId="3" fontId="99" fillId="0" borderId="0" xfId="6" applyNumberFormat="1" applyFont="1"/>
    <xf numFmtId="3" fontId="54" fillId="0" borderId="0" xfId="6" applyNumberFormat="1" applyFont="1"/>
    <xf numFmtId="3" fontId="45" fillId="0" borderId="0" xfId="6" applyNumberFormat="1" applyFont="1" applyAlignment="1">
      <alignment horizontal="left"/>
    </xf>
    <xf numFmtId="0" fontId="100" fillId="2" borderId="0" xfId="317" applyFont="1" applyFill="1"/>
    <xf numFmtId="0" fontId="59" fillId="2" borderId="0" xfId="317" applyFont="1" applyFill="1" applyAlignment="1">
      <alignment vertical="center"/>
    </xf>
    <xf numFmtId="0" fontId="45" fillId="2" borderId="0" xfId="317" applyFont="1" applyFill="1" applyAlignment="1">
      <alignment vertical="center"/>
    </xf>
    <xf numFmtId="0" fontId="103" fillId="2" borderId="0" xfId="317" applyFont="1" applyFill="1"/>
    <xf numFmtId="0" fontId="59" fillId="2" borderId="18" xfId="317" applyFont="1" applyFill="1" applyBorder="1" applyAlignment="1">
      <alignment horizontal="right" vertical="center"/>
    </xf>
    <xf numFmtId="0" fontId="19" fillId="2" borderId="0" xfId="317" applyFont="1" applyFill="1" applyAlignment="1">
      <alignment horizontal="right" vertical="center"/>
    </xf>
    <xf numFmtId="0" fontId="103" fillId="2" borderId="1" xfId="317" applyFont="1" applyFill="1" applyBorder="1"/>
    <xf numFmtId="0" fontId="45" fillId="2" borderId="1" xfId="317" applyFont="1" applyFill="1" applyBorder="1" applyAlignment="1">
      <alignment vertical="center"/>
    </xf>
    <xf numFmtId="0" fontId="96" fillId="2" borderId="3" xfId="317" applyFont="1" applyFill="1" applyBorder="1" applyAlignment="1">
      <alignment vertical="center"/>
    </xf>
    <xf numFmtId="14" fontId="16" fillId="2" borderId="97" xfId="317" applyNumberFormat="1" applyFont="1" applyFill="1" applyBorder="1" applyAlignment="1">
      <alignment horizontal="center" vertical="center"/>
    </xf>
    <xf numFmtId="0" fontId="16" fillId="2" borderId="0" xfId="317" quotePrefix="1" applyFont="1" applyFill="1" applyAlignment="1">
      <alignment horizontal="center" vertical="center"/>
    </xf>
    <xf numFmtId="0" fontId="17" fillId="2" borderId="0" xfId="317" quotePrefix="1" applyFont="1" applyFill="1" applyAlignment="1">
      <alignment horizontal="center" vertical="center"/>
    </xf>
    <xf numFmtId="14" fontId="16" fillId="2" borderId="117" xfId="317" applyNumberFormat="1" applyFont="1" applyFill="1" applyBorder="1" applyAlignment="1">
      <alignment horizontal="center" vertical="center"/>
    </xf>
    <xf numFmtId="0" fontId="16" fillId="2" borderId="3" xfId="317" quotePrefix="1" applyFont="1" applyFill="1" applyBorder="1" applyAlignment="1">
      <alignment horizontal="center" vertical="center"/>
    </xf>
    <xf numFmtId="0" fontId="17" fillId="2" borderId="99" xfId="317" quotePrefix="1" applyFont="1" applyFill="1" applyBorder="1" applyAlignment="1">
      <alignment horizontal="center" vertical="center"/>
    </xf>
    <xf numFmtId="3" fontId="59" fillId="2" borderId="22" xfId="317" applyNumberFormat="1" applyFont="1" applyFill="1" applyBorder="1" applyAlignment="1">
      <alignment horizontal="right" vertical="center"/>
    </xf>
    <xf numFmtId="3" fontId="45" fillId="2" borderId="22" xfId="317" applyNumberFormat="1" applyFont="1" applyFill="1" applyBorder="1" applyAlignment="1">
      <alignment horizontal="right" vertical="center"/>
    </xf>
    <xf numFmtId="3" fontId="100" fillId="2" borderId="0" xfId="317" applyNumberFormat="1" applyFont="1" applyFill="1"/>
    <xf numFmtId="0" fontId="16" fillId="2" borderId="0" xfId="317" applyFont="1" applyFill="1" applyAlignment="1">
      <alignment vertical="center"/>
    </xf>
    <xf numFmtId="3" fontId="59" fillId="2" borderId="0" xfId="317" applyNumberFormat="1" applyFont="1" applyFill="1" applyAlignment="1">
      <alignment horizontal="right" vertical="center"/>
    </xf>
    <xf numFmtId="3" fontId="45" fillId="2" borderId="0" xfId="317" applyNumberFormat="1" applyFont="1" applyFill="1" applyAlignment="1">
      <alignment horizontal="right" vertical="center"/>
    </xf>
    <xf numFmtId="0" fontId="45" fillId="2" borderId="0" xfId="317" applyFont="1" applyFill="1" applyAlignment="1">
      <alignment horizontal="center" vertical="center"/>
    </xf>
    <xf numFmtId="174" fontId="100" fillId="2" borderId="0" xfId="317" applyNumberFormat="1" applyFont="1" applyFill="1"/>
    <xf numFmtId="0" fontId="45" fillId="2" borderId="0" xfId="317" applyFont="1" applyFill="1" applyAlignment="1">
      <alignment horizontal="left" vertical="center"/>
    </xf>
    <xf numFmtId="0" fontId="17" fillId="2" borderId="3" xfId="317" applyFont="1" applyFill="1" applyBorder="1" applyAlignment="1">
      <alignment horizontal="center" vertical="center"/>
    </xf>
    <xf numFmtId="0" fontId="17" fillId="2" borderId="3" xfId="317" applyFont="1" applyFill="1" applyBorder="1" applyAlignment="1">
      <alignment vertical="center"/>
    </xf>
    <xf numFmtId="3" fontId="17" fillId="2" borderId="3" xfId="317" applyNumberFormat="1" applyFont="1" applyFill="1" applyBorder="1" applyAlignment="1">
      <alignment horizontal="right" vertical="center"/>
    </xf>
    <xf numFmtId="3" fontId="16" fillId="2" borderId="3" xfId="317" applyNumberFormat="1" applyFont="1" applyFill="1" applyBorder="1" applyAlignment="1">
      <alignment horizontal="right" vertical="center"/>
    </xf>
    <xf numFmtId="0" fontId="102" fillId="2" borderId="0" xfId="317" applyFont="1" applyFill="1"/>
    <xf numFmtId="0" fontId="59" fillId="2" borderId="0" xfId="317" applyFont="1" applyFill="1" applyAlignment="1">
      <alignment horizontal="right" vertical="center"/>
    </xf>
    <xf numFmtId="0" fontId="45" fillId="2" borderId="0" xfId="317" applyFont="1" applyFill="1" applyAlignment="1">
      <alignment horizontal="right" vertical="center"/>
    </xf>
    <xf numFmtId="0" fontId="59" fillId="2" borderId="0" xfId="317" applyFont="1" applyFill="1" applyAlignment="1">
      <alignment horizontal="center" vertical="center"/>
    </xf>
    <xf numFmtId="0" fontId="59" fillId="2" borderId="0" xfId="317" applyFont="1" applyFill="1" applyAlignment="1">
      <alignment horizontal="left" vertical="center" wrapText="1"/>
    </xf>
    <xf numFmtId="3" fontId="59" fillId="2" borderId="0" xfId="317" applyNumberFormat="1" applyFont="1" applyFill="1" applyAlignment="1">
      <alignment horizontal="right" vertical="center" wrapText="1"/>
    </xf>
    <xf numFmtId="3" fontId="45" fillId="2" borderId="0" xfId="317" applyNumberFormat="1" applyFont="1" applyFill="1" applyAlignment="1">
      <alignment horizontal="right" vertical="center" wrapText="1"/>
    </xf>
    <xf numFmtId="0" fontId="101" fillId="2" borderId="0" xfId="317" applyFont="1" applyFill="1"/>
    <xf numFmtId="0" fontId="17" fillId="2" borderId="26" xfId="317" applyFont="1" applyFill="1" applyBorder="1" applyAlignment="1">
      <alignment horizontal="center" vertical="center"/>
    </xf>
    <xf numFmtId="0" fontId="17" fillId="2" borderId="26" xfId="317" applyFont="1" applyFill="1" applyBorder="1" applyAlignment="1">
      <alignment vertical="center"/>
    </xf>
    <xf numFmtId="9" fontId="17" fillId="2" borderId="26" xfId="317" applyNumberFormat="1" applyFont="1" applyFill="1" applyBorder="1" applyAlignment="1">
      <alignment horizontal="right" vertical="center"/>
    </xf>
    <xf numFmtId="9" fontId="16" fillId="2" borderId="26" xfId="317" applyNumberFormat="1" applyFont="1" applyFill="1" applyBorder="1" applyAlignment="1">
      <alignment horizontal="right" vertical="center"/>
    </xf>
    <xf numFmtId="0" fontId="59" fillId="2" borderId="0" xfId="317" applyFont="1" applyFill="1" applyAlignment="1">
      <alignment horizontal="justify" vertical="center"/>
    </xf>
    <xf numFmtId="0" fontId="100" fillId="2" borderId="0" xfId="317" applyFont="1" applyFill="1" applyAlignment="1">
      <alignment horizontal="left"/>
    </xf>
    <xf numFmtId="0" fontId="42" fillId="2" borderId="0" xfId="0" applyFont="1" applyFill="1" applyAlignment="1">
      <alignment vertical="center" wrapText="1"/>
    </xf>
    <xf numFmtId="0" fontId="45" fillId="2" borderId="5" xfId="0" applyFont="1" applyFill="1" applyBorder="1" applyAlignment="1">
      <alignment horizontal="left" vertical="center" wrapText="1" indent="2"/>
    </xf>
    <xf numFmtId="0" fontId="45" fillId="2" borderId="0" xfId="0" applyFont="1" applyFill="1" applyAlignment="1">
      <alignment horizontal="justify" vertical="center" wrapText="1"/>
    </xf>
    <xf numFmtId="3" fontId="45" fillId="2" borderId="0" xfId="26" applyNumberFormat="1" applyFont="1" applyFill="1" applyAlignment="1">
      <alignment vertical="center"/>
    </xf>
    <xf numFmtId="3" fontId="45" fillId="2" borderId="0" xfId="26" applyNumberFormat="1" applyFont="1" applyFill="1" applyAlignment="1">
      <alignment horizontal="right" vertical="center"/>
    </xf>
    <xf numFmtId="3" fontId="45" fillId="2" borderId="5" xfId="0" applyNumberFormat="1" applyFont="1" applyFill="1" applyBorder="1" applyAlignment="1">
      <alignment horizontal="left" vertical="center"/>
    </xf>
    <xf numFmtId="3" fontId="16" fillId="7" borderId="14" xfId="0" quotePrefix="1" applyNumberFormat="1" applyFont="1" applyFill="1" applyBorder="1" applyAlignment="1">
      <alignment horizontal="left" vertical="center" wrapText="1"/>
    </xf>
    <xf numFmtId="3" fontId="41" fillId="2" borderId="0" xfId="0" applyNumberFormat="1" applyFont="1" applyFill="1"/>
    <xf numFmtId="3" fontId="16" fillId="7" borderId="23" xfId="0" quotePrefix="1" applyNumberFormat="1" applyFont="1" applyFill="1" applyBorder="1" applyAlignment="1">
      <alignment horizontal="left" vertical="center" wrapText="1"/>
    </xf>
    <xf numFmtId="174" fontId="16" fillId="7" borderId="5" xfId="24" applyNumberFormat="1" applyFont="1" applyFill="1" applyBorder="1" applyAlignment="1">
      <alignment vertical="center"/>
    </xf>
    <xf numFmtId="3" fontId="16" fillId="7" borderId="4" xfId="0" quotePrefix="1" applyNumberFormat="1" applyFont="1" applyFill="1" applyBorder="1" applyAlignment="1">
      <alignment horizontal="left" vertical="center" wrapText="1"/>
    </xf>
    <xf numFmtId="174" fontId="16" fillId="7" borderId="4" xfId="24" applyNumberFormat="1" applyFont="1" applyFill="1" applyBorder="1" applyAlignment="1">
      <alignment vertical="center"/>
    </xf>
    <xf numFmtId="3" fontId="16" fillId="7" borderId="5" xfId="0" applyNumberFormat="1" applyFont="1" applyFill="1" applyBorder="1" applyAlignment="1">
      <alignment horizontal="left" vertical="center" wrapText="1" indent="2"/>
    </xf>
    <xf numFmtId="3" fontId="16" fillId="7" borderId="0" xfId="0" quotePrefix="1" applyNumberFormat="1" applyFont="1" applyFill="1" applyAlignment="1">
      <alignment horizontal="left" vertical="center" wrapText="1"/>
    </xf>
    <xf numFmtId="3" fontId="16" fillId="7" borderId="0" xfId="0" applyNumberFormat="1" applyFont="1" applyFill="1" applyAlignment="1">
      <alignment horizontal="left" vertical="center" wrapText="1" indent="2"/>
    </xf>
    <xf numFmtId="10" fontId="16" fillId="7" borderId="5" xfId="24" applyNumberFormat="1" applyFont="1" applyFill="1" applyBorder="1" applyAlignment="1">
      <alignment vertical="center"/>
    </xf>
    <xf numFmtId="0" fontId="12" fillId="2" borderId="0" xfId="0" applyFont="1" applyFill="1"/>
    <xf numFmtId="3" fontId="71" fillId="2" borderId="2" xfId="0" quotePrefix="1" applyNumberFormat="1" applyFont="1" applyFill="1" applyBorder="1" applyAlignment="1">
      <alignment horizontal="right" vertical="center"/>
    </xf>
    <xf numFmtId="0" fontId="46" fillId="2" borderId="0" xfId="0" applyFont="1" applyFill="1" applyAlignment="1">
      <alignment horizontal="center" vertical="center"/>
    </xf>
    <xf numFmtId="0" fontId="17" fillId="2" borderId="21" xfId="0" applyFont="1" applyFill="1" applyBorder="1" applyAlignment="1">
      <alignment horizontal="left" vertical="center" wrapText="1"/>
    </xf>
    <xf numFmtId="0" fontId="15" fillId="2" borderId="0" xfId="0" applyFont="1" applyFill="1" applyAlignment="1">
      <alignment horizontal="right" vertical="center" wrapText="1"/>
    </xf>
    <xf numFmtId="3" fontId="52" fillId="2" borderId="5" xfId="0" applyNumberFormat="1" applyFont="1" applyFill="1" applyBorder="1" applyAlignment="1">
      <alignment vertical="center" wrapText="1"/>
    </xf>
    <xf numFmtId="3" fontId="45" fillId="2" borderId="5" xfId="0" applyNumberFormat="1" applyFont="1" applyFill="1" applyBorder="1" applyAlignment="1">
      <alignment vertical="center" wrapText="1"/>
    </xf>
    <xf numFmtId="3" fontId="15" fillId="2" borderId="0" xfId="0" applyNumberFormat="1" applyFont="1" applyFill="1" applyAlignment="1">
      <alignment horizontal="right" vertical="center" wrapText="1"/>
    </xf>
    <xf numFmtId="0" fontId="187" fillId="2" borderId="0" xfId="0" applyFont="1" applyFill="1" applyAlignment="1">
      <alignment horizontal="right" vertical="center"/>
    </xf>
    <xf numFmtId="3" fontId="15" fillId="2" borderId="0" xfId="0" applyNumberFormat="1" applyFont="1" applyFill="1" applyAlignment="1">
      <alignment vertical="center"/>
    </xf>
    <xf numFmtId="0" fontId="17" fillId="2" borderId="5" xfId="0" applyFont="1" applyFill="1" applyBorder="1" applyAlignment="1">
      <alignment horizontal="left" vertical="center"/>
    </xf>
    <xf numFmtId="174" fontId="15" fillId="2" borderId="0" xfId="0" applyNumberFormat="1" applyFont="1" applyFill="1" applyAlignment="1">
      <alignment horizontal="right" vertical="center" wrapText="1"/>
    </xf>
    <xf numFmtId="3" fontId="52" fillId="2" borderId="5" xfId="0" applyNumberFormat="1" applyFont="1" applyFill="1" applyBorder="1" applyAlignment="1">
      <alignment horizontal="right" vertical="center"/>
    </xf>
    <xf numFmtId="174" fontId="52" fillId="2" borderId="6" xfId="0" applyNumberFormat="1" applyFont="1" applyFill="1" applyBorder="1" applyAlignment="1">
      <alignment horizontal="right" vertical="center"/>
    </xf>
    <xf numFmtId="174" fontId="45" fillId="2" borderId="6" xfId="0" applyNumberFormat="1" applyFont="1" applyFill="1" applyBorder="1" applyAlignment="1">
      <alignment horizontal="right" vertical="center"/>
    </xf>
    <xf numFmtId="0" fontId="70" fillId="0" borderId="0" xfId="26" quotePrefix="1" applyFont="1" applyFill="1" applyBorder="1" applyAlignment="1">
      <alignment horizontal="left" vertical="center" wrapText="1"/>
    </xf>
    <xf numFmtId="0" fontId="70" fillId="2" borderId="0" xfId="26" quotePrefix="1" applyFont="1" applyFill="1" applyBorder="1" applyAlignment="1">
      <alignment horizontal="left" vertical="center"/>
    </xf>
    <xf numFmtId="0" fontId="70" fillId="2" borderId="0" xfId="0" applyFont="1" applyFill="1" applyAlignment="1">
      <alignment horizontal="left" vertical="center"/>
    </xf>
    <xf numFmtId="0" fontId="73" fillId="14" borderId="0" xfId="0" applyFont="1" applyFill="1" applyBorder="1" applyAlignment="1">
      <alignment horizontal="center" vertical="center"/>
    </xf>
    <xf numFmtId="0" fontId="37" fillId="2" borderId="0" xfId="0" applyFont="1" applyFill="1" applyAlignment="1">
      <alignment horizontal="left" wrapText="1"/>
    </xf>
    <xf numFmtId="0" fontId="45" fillId="2" borderId="5" xfId="26" applyFont="1" applyFill="1" applyBorder="1" applyAlignment="1">
      <alignment horizontal="left" vertical="center"/>
    </xf>
    <xf numFmtId="0" fontId="45" fillId="2" borderId="5" xfId="26" applyFont="1" applyFill="1" applyBorder="1" applyAlignment="1">
      <alignment horizontal="left" vertical="center" wrapText="1"/>
    </xf>
    <xf numFmtId="0" fontId="45" fillId="2" borderId="6" xfId="26" applyFont="1" applyFill="1" applyBorder="1" applyAlignment="1">
      <alignment horizontal="left" vertical="center" wrapText="1"/>
    </xf>
    <xf numFmtId="0" fontId="70" fillId="0" borderId="0" xfId="26" applyFont="1" applyAlignment="1">
      <alignment horizontal="left" vertical="center"/>
    </xf>
    <xf numFmtId="0" fontId="13" fillId="2" borderId="0" xfId="0" applyFont="1" applyFill="1" applyAlignment="1">
      <alignment horizontal="left" vertical="center" wrapText="1"/>
    </xf>
    <xf numFmtId="0" fontId="70" fillId="2" borderId="0" xfId="0" applyFont="1" applyFill="1" applyAlignment="1">
      <alignment horizontal="left" wrapText="1"/>
    </xf>
    <xf numFmtId="0" fontId="0" fillId="0" borderId="0" xfId="0"/>
    <xf numFmtId="0" fontId="77" fillId="13" borderId="0" xfId="31" applyFont="1" applyFill="1" applyBorder="1" applyAlignment="1">
      <alignment horizontal="center" vertical="center" wrapText="1"/>
    </xf>
    <xf numFmtId="0" fontId="16" fillId="2" borderId="17" xfId="25" applyFont="1" applyFill="1" applyBorder="1" applyAlignment="1">
      <alignment horizontal="center" vertical="center" wrapText="1"/>
    </xf>
    <xf numFmtId="0" fontId="0" fillId="0" borderId="0" xfId="0"/>
    <xf numFmtId="0" fontId="70" fillId="2" borderId="0" xfId="0" applyFont="1" applyFill="1" applyAlignment="1">
      <alignment horizontal="left" vertical="center" wrapText="1"/>
    </xf>
    <xf numFmtId="0" fontId="52" fillId="0" borderId="0" xfId="0" applyFont="1" applyFill="1" applyBorder="1" applyAlignment="1">
      <alignment horizontal="center" vertical="center"/>
    </xf>
    <xf numFmtId="0" fontId="40" fillId="2" borderId="0" xfId="0" applyFont="1" applyFill="1" applyAlignment="1">
      <alignment vertical="center"/>
    </xf>
    <xf numFmtId="0" fontId="70" fillId="2" borderId="0" xfId="0" quotePrefix="1" applyFont="1" applyFill="1" applyBorder="1" applyAlignment="1">
      <alignment horizontal="center" vertical="center" wrapText="1"/>
    </xf>
    <xf numFmtId="0" fontId="70" fillId="0" borderId="0" xfId="0" quotePrefix="1" applyFont="1" applyFill="1" applyBorder="1" applyAlignment="1">
      <alignment horizontal="center" vertical="center" wrapText="1"/>
    </xf>
    <xf numFmtId="0" fontId="40" fillId="2" borderId="0" xfId="0" applyFont="1" applyFill="1" applyBorder="1" applyAlignment="1">
      <alignment horizontal="center" vertical="center"/>
    </xf>
    <xf numFmtId="0" fontId="16" fillId="2" borderId="0" xfId="0" applyNumberFormat="1" applyFont="1" applyFill="1" applyBorder="1" applyAlignment="1">
      <alignment horizontal="center" vertical="center" wrapText="1"/>
    </xf>
    <xf numFmtId="172" fontId="16" fillId="2" borderId="0" xfId="0" applyNumberFormat="1" applyFont="1" applyFill="1" applyAlignment="1">
      <alignment horizontal="center" vertical="center"/>
    </xf>
    <xf numFmtId="3" fontId="45" fillId="2" borderId="4" xfId="0" applyNumberFormat="1" applyFont="1" applyFill="1" applyBorder="1" applyAlignment="1">
      <alignment horizontal="center" vertical="center"/>
    </xf>
    <xf numFmtId="3" fontId="45" fillId="2" borderId="23" xfId="0" applyNumberFormat="1" applyFont="1" applyFill="1" applyBorder="1" applyAlignment="1">
      <alignment horizontal="center" vertical="center"/>
    </xf>
    <xf numFmtId="3" fontId="16" fillId="2" borderId="17" xfId="0" applyNumberFormat="1" applyFont="1" applyFill="1" applyBorder="1" applyAlignment="1">
      <alignment horizontal="center" vertical="center"/>
    </xf>
    <xf numFmtId="3" fontId="45" fillId="2" borderId="0" xfId="0" applyNumberFormat="1" applyFont="1" applyFill="1" applyBorder="1" applyAlignment="1">
      <alignment horizontal="center" vertical="center"/>
    </xf>
    <xf numFmtId="3" fontId="40" fillId="2" borderId="0" xfId="0" applyNumberFormat="1" applyFont="1" applyFill="1" applyBorder="1" applyAlignment="1">
      <alignment horizontal="center" vertical="center"/>
    </xf>
    <xf numFmtId="0" fontId="12" fillId="2" borderId="0" xfId="0" quotePrefix="1" applyFont="1" applyFill="1" applyBorder="1" applyAlignment="1">
      <alignment horizontal="center" vertical="center" wrapText="1"/>
    </xf>
    <xf numFmtId="0" fontId="45" fillId="2" borderId="4" xfId="0" applyFont="1" applyFill="1" applyBorder="1" applyAlignment="1">
      <alignment vertical="center"/>
    </xf>
    <xf numFmtId="0" fontId="45" fillId="2" borderId="4" xfId="0" applyFont="1" applyFill="1" applyBorder="1" applyAlignment="1">
      <alignment horizontal="center" vertical="center"/>
    </xf>
    <xf numFmtId="3" fontId="45" fillId="2" borderId="0" xfId="0" applyNumberFormat="1" applyFont="1" applyFill="1" applyAlignment="1">
      <alignment horizontal="center" vertical="center"/>
    </xf>
    <xf numFmtId="3" fontId="16" fillId="2" borderId="26" xfId="0" applyNumberFormat="1" applyFont="1" applyFill="1" applyBorder="1" applyAlignment="1">
      <alignment horizontal="center" vertical="center"/>
    </xf>
    <xf numFmtId="0" fontId="45" fillId="0" borderId="5" xfId="26" applyFont="1" applyBorder="1" applyAlignment="1">
      <alignment horizontal="left" vertical="center" wrapText="1"/>
    </xf>
    <xf numFmtId="174" fontId="45" fillId="0" borderId="5" xfId="26" applyNumberFormat="1" applyFont="1" applyBorder="1" applyAlignment="1">
      <alignment horizontal="right" vertical="center" wrapText="1"/>
    </xf>
    <xf numFmtId="0" fontId="45" fillId="0" borderId="23" xfId="26" applyFont="1" applyBorder="1" applyAlignment="1">
      <alignment horizontal="left" vertical="center" wrapText="1"/>
    </xf>
    <xf numFmtId="174" fontId="45" fillId="0" borderId="23" xfId="26" applyNumberFormat="1" applyFont="1" applyBorder="1" applyAlignment="1">
      <alignment horizontal="right" vertical="center" wrapText="1"/>
    </xf>
    <xf numFmtId="0" fontId="45" fillId="0" borderId="5" xfId="26" quotePrefix="1" applyFont="1" applyBorder="1" applyAlignment="1">
      <alignment horizontal="left" vertical="center" wrapText="1"/>
    </xf>
    <xf numFmtId="174" fontId="45" fillId="0" borderId="5" xfId="26" quotePrefix="1" applyNumberFormat="1" applyFont="1" applyBorder="1" applyAlignment="1">
      <alignment horizontal="right" vertical="center" wrapText="1"/>
    </xf>
    <xf numFmtId="0" fontId="45" fillId="0" borderId="4" xfId="26" applyFont="1" applyBorder="1" applyAlignment="1">
      <alignment horizontal="left" vertical="center" wrapText="1"/>
    </xf>
    <xf numFmtId="3" fontId="59" fillId="2" borderId="22" xfId="305" applyNumberFormat="1" applyFont="1" applyFill="1" applyBorder="1" applyAlignment="1">
      <alignment horizontal="right" vertical="center"/>
    </xf>
    <xf numFmtId="3" fontId="52" fillId="2" borderId="101" xfId="315" applyNumberFormat="1" applyFont="1" applyFill="1" applyBorder="1" applyAlignment="1">
      <alignment horizontal="right" vertical="center"/>
    </xf>
    <xf numFmtId="3" fontId="59" fillId="2" borderId="0" xfId="305" applyNumberFormat="1" applyFont="1" applyFill="1" applyAlignment="1">
      <alignment horizontal="right" vertical="center"/>
    </xf>
    <xf numFmtId="3" fontId="52" fillId="2" borderId="98" xfId="315" applyNumberFormat="1" applyFont="1" applyFill="1" applyBorder="1" applyAlignment="1">
      <alignment horizontal="right" vertical="center"/>
    </xf>
    <xf numFmtId="3" fontId="16" fillId="2" borderId="3" xfId="305" applyNumberFormat="1" applyFont="1" applyFill="1" applyBorder="1" applyAlignment="1">
      <alignment horizontal="right" vertical="center"/>
    </xf>
    <xf numFmtId="3" fontId="17" fillId="2" borderId="99" xfId="315" applyNumberFormat="1" applyFont="1" applyFill="1" applyBorder="1" applyAlignment="1">
      <alignment horizontal="right" vertical="center"/>
    </xf>
    <xf numFmtId="0" fontId="59" fillId="2" borderId="0" xfId="305" applyFont="1" applyFill="1" applyAlignment="1">
      <alignment horizontal="right" vertical="center"/>
    </xf>
    <xf numFmtId="0" fontId="52" fillId="2" borderId="98" xfId="315" applyFont="1" applyFill="1" applyBorder="1" applyAlignment="1">
      <alignment horizontal="right" vertical="center"/>
    </xf>
    <xf numFmtId="3" fontId="59" fillId="2" borderId="0" xfId="305" applyNumberFormat="1" applyFont="1" applyFill="1" applyAlignment="1">
      <alignment horizontal="right" vertical="center" wrapText="1"/>
    </xf>
    <xf numFmtId="3" fontId="52" fillId="2" borderId="98" xfId="315" applyNumberFormat="1" applyFont="1" applyFill="1" applyBorder="1" applyAlignment="1">
      <alignment horizontal="right" vertical="center" wrapText="1"/>
    </xf>
    <xf numFmtId="9" fontId="16" fillId="2" borderId="26" xfId="305" applyNumberFormat="1" applyFont="1" applyFill="1" applyBorder="1" applyAlignment="1">
      <alignment horizontal="right" vertical="center"/>
    </xf>
    <xf numFmtId="9" fontId="17" fillId="2" borderId="100" xfId="315" applyNumberFormat="1" applyFont="1" applyFill="1" applyBorder="1" applyAlignment="1">
      <alignment horizontal="right" vertical="center"/>
    </xf>
    <xf numFmtId="0" fontId="45" fillId="2" borderId="0" xfId="26" applyFont="1" applyFill="1" applyAlignment="1">
      <alignment vertical="center" wrapText="1"/>
    </xf>
    <xf numFmtId="0" fontId="0" fillId="2" borderId="0" xfId="0" applyFill="1"/>
    <xf numFmtId="3" fontId="45" fillId="0" borderId="39" xfId="25" applyNumberFormat="1" applyFont="1" applyBorder="1" applyAlignment="1">
      <alignment horizontal="right" vertical="center" wrapText="1"/>
    </xf>
    <xf numFmtId="3" fontId="45" fillId="0" borderId="4" xfId="25" applyNumberFormat="1" applyFont="1" applyBorder="1" applyAlignment="1">
      <alignment horizontal="right" vertical="center" wrapText="1"/>
    </xf>
    <xf numFmtId="3" fontId="45" fillId="40" borderId="0" xfId="25" applyNumberFormat="1" applyFont="1" applyFill="1" applyAlignment="1">
      <alignment horizontal="right" vertical="center" wrapText="1"/>
    </xf>
    <xf numFmtId="3" fontId="45" fillId="2" borderId="125" xfId="0" applyNumberFormat="1" applyFont="1" applyFill="1" applyBorder="1" applyAlignment="1">
      <alignment horizontal="right" vertical="center" wrapText="1"/>
    </xf>
    <xf numFmtId="174" fontId="45" fillId="2" borderId="125" xfId="30" applyNumberFormat="1" applyFont="1" applyFill="1" applyBorder="1" applyAlignment="1">
      <alignment horizontal="right" vertical="center" wrapText="1"/>
    </xf>
    <xf numFmtId="3" fontId="45" fillId="2" borderId="43" xfId="25" applyNumberFormat="1" applyFont="1" applyFill="1" applyBorder="1" applyAlignment="1">
      <alignment horizontal="left" vertical="center" wrapText="1"/>
    </xf>
    <xf numFmtId="3" fontId="45" fillId="2" borderId="126" xfId="25" applyNumberFormat="1" applyFont="1" applyFill="1" applyBorder="1" applyAlignment="1">
      <alignment horizontal="left" vertical="center" wrapText="1"/>
    </xf>
    <xf numFmtId="0" fontId="45" fillId="2" borderId="43" xfId="25" applyNumberFormat="1" applyFont="1" applyFill="1" applyBorder="1" applyAlignment="1">
      <alignment vertical="center" wrapText="1"/>
    </xf>
    <xf numFmtId="3" fontId="45" fillId="2" borderId="126" xfId="25" applyNumberFormat="1" applyFont="1" applyFill="1" applyBorder="1" applyAlignment="1">
      <alignment vertical="center" wrapText="1"/>
    </xf>
    <xf numFmtId="0" fontId="45" fillId="2" borderId="4" xfId="25" applyNumberFormat="1" applyFont="1" applyFill="1" applyBorder="1" applyAlignment="1">
      <alignment vertical="center" wrapText="1"/>
    </xf>
    <xf numFmtId="0" fontId="45" fillId="2" borderId="0" xfId="25" applyNumberFormat="1" applyFont="1" applyFill="1" applyBorder="1" applyAlignment="1">
      <alignment vertical="center" wrapText="1"/>
    </xf>
    <xf numFmtId="3" fontId="45" fillId="2" borderId="0" xfId="25" applyNumberFormat="1" applyFont="1" applyFill="1" applyAlignment="1">
      <alignment horizontal="right" vertical="center" wrapText="1"/>
    </xf>
    <xf numFmtId="0" fontId="51" fillId="2" borderId="0" xfId="0" applyFont="1" applyFill="1" applyAlignment="1">
      <alignment vertical="center"/>
    </xf>
    <xf numFmtId="3" fontId="13" fillId="0" borderId="0" xfId="0" applyNumberFormat="1" applyFont="1" applyAlignment="1">
      <alignment vertical="center"/>
    </xf>
    <xf numFmtId="3" fontId="45" fillId="8" borderId="23" xfId="26" applyNumberFormat="1" applyFont="1" applyFill="1" applyBorder="1" applyAlignment="1">
      <alignment horizontal="right" vertical="center"/>
    </xf>
    <xf numFmtId="3" fontId="45" fillId="8" borderId="0" xfId="26" applyNumberFormat="1" applyFont="1" applyFill="1" applyAlignment="1">
      <alignment vertical="center"/>
    </xf>
    <xf numFmtId="3" fontId="188" fillId="8" borderId="5" xfId="26" applyNumberFormat="1" applyFont="1" applyFill="1" applyBorder="1" applyAlignment="1">
      <alignment vertical="center"/>
    </xf>
    <xf numFmtId="0" fontId="189" fillId="0" borderId="0" xfId="0" applyFont="1"/>
    <xf numFmtId="0" fontId="115" fillId="0" borderId="0" xfId="0" applyFont="1"/>
    <xf numFmtId="0" fontId="29" fillId="2" borderId="0" xfId="26" applyFont="1" applyFill="1"/>
    <xf numFmtId="3" fontId="45" fillId="0" borderId="5" xfId="0" applyNumberFormat="1" applyFont="1" applyBorder="1" applyAlignment="1">
      <alignment vertical="center"/>
    </xf>
    <xf numFmtId="3" fontId="45" fillId="2" borderId="67" xfId="0" applyNumberFormat="1" applyFont="1" applyFill="1" applyBorder="1" applyAlignment="1">
      <alignment vertical="center"/>
    </xf>
    <xf numFmtId="3" fontId="45" fillId="2" borderId="68" xfId="0" applyNumberFormat="1" applyFont="1" applyFill="1" applyBorder="1" applyAlignment="1">
      <alignment vertical="center"/>
    </xf>
    <xf numFmtId="3" fontId="16" fillId="2" borderId="93" xfId="0" applyNumberFormat="1" applyFont="1" applyFill="1" applyBorder="1" applyAlignment="1">
      <alignment vertical="center"/>
    </xf>
    <xf numFmtId="3" fontId="45" fillId="8" borderId="0" xfId="0" applyNumberFormat="1" applyFont="1" applyFill="1" applyAlignment="1">
      <alignment vertical="center"/>
    </xf>
    <xf numFmtId="0" fontId="12" fillId="2" borderId="0" xfId="0" quotePrefix="1" applyFont="1" applyFill="1" applyAlignment="1">
      <alignment vertical="center" wrapText="1"/>
    </xf>
    <xf numFmtId="0" fontId="57" fillId="2" borderId="0" xfId="0" applyFont="1" applyFill="1" applyAlignment="1">
      <alignment horizontal="right" vertical="center"/>
    </xf>
    <xf numFmtId="0" fontId="29" fillId="2" borderId="0" xfId="0" applyFont="1" applyFill="1" applyAlignment="1">
      <alignment vertical="center"/>
    </xf>
    <xf numFmtId="3" fontId="45" fillId="0" borderId="0" xfId="320" applyNumberFormat="1" applyFont="1" applyAlignment="1">
      <alignment horizontal="right" vertical="center"/>
    </xf>
    <xf numFmtId="0" fontId="1" fillId="0" borderId="0" xfId="320" applyAlignment="1">
      <alignment vertical="center"/>
    </xf>
    <xf numFmtId="3" fontId="45" fillId="10" borderId="23" xfId="320" applyNumberFormat="1" applyFont="1" applyFill="1" applyBorder="1" applyAlignment="1">
      <alignment horizontal="right" vertical="center"/>
    </xf>
    <xf numFmtId="3" fontId="45" fillId="0" borderId="5" xfId="320" applyNumberFormat="1" applyFont="1" applyBorder="1" applyAlignment="1">
      <alignment horizontal="right" vertical="center"/>
    </xf>
    <xf numFmtId="3" fontId="45" fillId="10" borderId="4" xfId="320" applyNumberFormat="1" applyFont="1" applyFill="1" applyBorder="1" applyAlignment="1">
      <alignment horizontal="right" vertical="center"/>
    </xf>
    <xf numFmtId="0" fontId="45" fillId="2" borderId="0" xfId="28" applyFont="1" applyFill="1" applyAlignment="1">
      <alignment vertical="center"/>
    </xf>
    <xf numFmtId="0" fontId="29" fillId="2" borderId="0" xfId="0" applyFont="1" applyFill="1"/>
    <xf numFmtId="3" fontId="17" fillId="8" borderId="0" xfId="26" applyNumberFormat="1" applyFont="1" applyFill="1" applyAlignment="1">
      <alignment horizontal="right" vertical="center"/>
    </xf>
    <xf numFmtId="165" fontId="40" fillId="0" borderId="0" xfId="26" applyNumberFormat="1" applyFont="1" applyAlignment="1">
      <alignment vertical="center"/>
    </xf>
    <xf numFmtId="0" fontId="40" fillId="0" borderId="0" xfId="26" applyFont="1" applyAlignment="1">
      <alignment vertical="center"/>
    </xf>
    <xf numFmtId="3" fontId="191" fillId="8" borderId="5" xfId="26" applyNumberFormat="1" applyFont="1" applyFill="1" applyBorder="1" applyAlignment="1">
      <alignment horizontal="right" vertical="center"/>
    </xf>
    <xf numFmtId="0" fontId="51" fillId="2" borderId="0" xfId="26" applyFont="1" applyFill="1" applyAlignment="1">
      <alignment vertical="center"/>
    </xf>
    <xf numFmtId="165" fontId="87" fillId="2" borderId="0" xfId="26" applyNumberFormat="1" applyFont="1" applyFill="1" applyAlignment="1">
      <alignment vertical="center"/>
    </xf>
    <xf numFmtId="165" fontId="84" fillId="2" borderId="0" xfId="26" applyNumberFormat="1" applyFont="1" applyFill="1" applyAlignment="1">
      <alignment vertical="center"/>
    </xf>
    <xf numFmtId="3" fontId="40" fillId="0" borderId="0" xfId="26" applyNumberFormat="1" applyFont="1" applyAlignment="1">
      <alignment vertical="center"/>
    </xf>
    <xf numFmtId="3" fontId="45" fillId="0" borderId="4" xfId="25" quotePrefix="1" applyNumberFormat="1" applyFont="1" applyBorder="1" applyAlignment="1">
      <alignment horizontal="right" vertical="center" wrapText="1"/>
    </xf>
    <xf numFmtId="0" fontId="12" fillId="2" borderId="0" xfId="26" quotePrefix="1" applyFont="1" applyFill="1" applyAlignment="1">
      <alignment vertical="center" wrapText="1"/>
    </xf>
    <xf numFmtId="0" fontId="57" fillId="2" borderId="0" xfId="26" applyFont="1" applyFill="1" applyAlignment="1">
      <alignment horizontal="right" vertical="center"/>
    </xf>
    <xf numFmtId="0" fontId="29" fillId="2" borderId="0" xfId="26" applyFont="1" applyFill="1" applyAlignment="1">
      <alignment vertical="center"/>
    </xf>
    <xf numFmtId="14" fontId="45" fillId="2" borderId="0" xfId="26" applyNumberFormat="1" applyFont="1" applyFill="1" applyAlignment="1">
      <alignment horizontal="left" vertical="center"/>
    </xf>
    <xf numFmtId="165" fontId="45" fillId="2" borderId="0" xfId="26" applyNumberFormat="1" applyFont="1" applyFill="1" applyAlignment="1">
      <alignment vertical="center"/>
    </xf>
    <xf numFmtId="165" fontId="45" fillId="2" borderId="0" xfId="26" applyNumberFormat="1" applyFont="1" applyFill="1" applyAlignment="1">
      <alignment horizontal="center" vertical="center"/>
    </xf>
    <xf numFmtId="0" fontId="19" fillId="2" borderId="0" xfId="26" applyFont="1" applyFill="1" applyAlignment="1">
      <alignment horizontal="left" vertical="center"/>
    </xf>
    <xf numFmtId="0" fontId="45" fillId="2" borderId="0" xfId="26" applyFont="1" applyFill="1" applyAlignment="1">
      <alignment horizontal="center" vertical="center"/>
    </xf>
    <xf numFmtId="0" fontId="66" fillId="2" borderId="0" xfId="26" quotePrefix="1" applyFont="1" applyFill="1" applyAlignment="1">
      <alignment vertical="center"/>
    </xf>
    <xf numFmtId="0" fontId="94" fillId="2" borderId="0" xfId="26" quotePrefix="1" applyFont="1" applyFill="1" applyAlignment="1">
      <alignment vertical="center"/>
    </xf>
    <xf numFmtId="0" fontId="66" fillId="2" borderId="0" xfId="26" quotePrefix="1" applyFont="1" applyFill="1" applyAlignment="1">
      <alignment horizontal="center" vertical="center"/>
    </xf>
    <xf numFmtId="0" fontId="45" fillId="2" borderId="0" xfId="26" quotePrefix="1" applyFont="1" applyFill="1" applyAlignment="1">
      <alignment horizontal="left" vertical="center"/>
    </xf>
    <xf numFmtId="0" fontId="13" fillId="0" borderId="0" xfId="26" applyFont="1"/>
    <xf numFmtId="0" fontId="36" fillId="0" borderId="0" xfId="26" applyFont="1"/>
    <xf numFmtId="0" fontId="36" fillId="2" borderId="0" xfId="26" applyFont="1" applyFill="1"/>
    <xf numFmtId="0" fontId="49" fillId="2" borderId="0" xfId="26" applyFont="1" applyFill="1" applyAlignment="1">
      <alignment horizontal="left" vertical="center"/>
    </xf>
    <xf numFmtId="0" fontId="49" fillId="2" borderId="0" xfId="26" applyNumberFormat="1" applyFont="1" applyFill="1" applyBorder="1" applyAlignment="1">
      <alignment horizontal="left" vertical="center"/>
    </xf>
    <xf numFmtId="179" fontId="45" fillId="2" borderId="0" xfId="26" applyNumberFormat="1" applyFont="1" applyFill="1" applyAlignment="1">
      <alignment horizontal="left" vertical="center"/>
    </xf>
    <xf numFmtId="0" fontId="169" fillId="2" borderId="0" xfId="26" applyFont="1" applyFill="1" applyAlignment="1">
      <alignment vertical="center"/>
    </xf>
    <xf numFmtId="3" fontId="52" fillId="2" borderId="0" xfId="26" applyNumberFormat="1" applyFont="1" applyFill="1" applyAlignment="1">
      <alignment horizontal="right" vertical="center"/>
    </xf>
    <xf numFmtId="3" fontId="47" fillId="2" borderId="0" xfId="26" applyNumberFormat="1" applyFont="1" applyFill="1" applyAlignment="1">
      <alignment horizontal="right" vertical="center"/>
    </xf>
    <xf numFmtId="0" fontId="45" fillId="2" borderId="5" xfId="40" quotePrefix="1" applyFont="1" applyFill="1" applyBorder="1" applyAlignment="1">
      <alignment horizontal="center" vertical="center"/>
    </xf>
    <xf numFmtId="3" fontId="45" fillId="2" borderId="72" xfId="40" applyNumberFormat="1" applyFont="1" applyFill="1" applyBorder="1" applyAlignment="1">
      <alignment horizontal="right" vertical="center"/>
    </xf>
    <xf numFmtId="9" fontId="45" fillId="2" borderId="5" xfId="40" applyNumberFormat="1" applyFont="1" applyFill="1" applyBorder="1" applyAlignment="1">
      <alignment horizontal="center" vertical="center"/>
    </xf>
    <xf numFmtId="0" fontId="45" fillId="2" borderId="5" xfId="40" applyFont="1" applyFill="1" applyBorder="1" applyAlignment="1">
      <alignment vertical="center"/>
    </xf>
    <xf numFmtId="0" fontId="45" fillId="2" borderId="5" xfId="40" applyFont="1" applyFill="1" applyBorder="1" applyAlignment="1">
      <alignment horizontal="center" vertical="center"/>
    </xf>
    <xf numFmtId="15" fontId="45" fillId="2" borderId="5" xfId="40" applyNumberFormat="1" applyFont="1" applyFill="1" applyBorder="1" applyAlignment="1">
      <alignment horizontal="center" vertical="center"/>
    </xf>
    <xf numFmtId="15" fontId="45" fillId="2" borderId="15" xfId="40" applyNumberFormat="1" applyFont="1" applyFill="1" applyBorder="1" applyAlignment="1">
      <alignment horizontal="center" vertical="center"/>
    </xf>
    <xf numFmtId="3" fontId="45" fillId="2" borderId="78" xfId="40" applyNumberFormat="1" applyFont="1" applyFill="1" applyBorder="1" applyAlignment="1">
      <alignment horizontal="right" vertical="center"/>
    </xf>
    <xf numFmtId="10" fontId="49" fillId="0" borderId="4" xfId="0" applyNumberFormat="1" applyFont="1" applyBorder="1" applyAlignment="1">
      <alignment vertical="center"/>
    </xf>
    <xf numFmtId="175" fontId="49" fillId="0" borderId="4" xfId="0" applyNumberFormat="1" applyFont="1" applyBorder="1" applyAlignment="1">
      <alignment vertical="center"/>
    </xf>
    <xf numFmtId="10" fontId="49" fillId="0" borderId="5" xfId="0" applyNumberFormat="1" applyFont="1" applyBorder="1" applyAlignment="1">
      <alignment vertical="center"/>
    </xf>
    <xf numFmtId="175" fontId="49" fillId="0" borderId="5" xfId="0" applyNumberFormat="1" applyFont="1" applyBorder="1" applyAlignment="1">
      <alignment vertical="center"/>
    </xf>
    <xf numFmtId="10" fontId="49" fillId="0" borderId="48" xfId="0" applyNumberFormat="1" applyFont="1" applyBorder="1" applyAlignment="1">
      <alignment vertical="center"/>
    </xf>
    <xf numFmtId="175" fontId="49" fillId="0" borderId="48" xfId="0" applyNumberFormat="1" applyFont="1" applyBorder="1" applyAlignment="1">
      <alignment vertical="center"/>
    </xf>
    <xf numFmtId="172" fontId="17" fillId="2" borderId="0" xfId="0" applyNumberFormat="1" applyFont="1" applyFill="1" applyAlignment="1">
      <alignment horizontal="right" vertical="center"/>
    </xf>
    <xf numFmtId="3" fontId="52" fillId="2" borderId="23" xfId="0" applyNumberFormat="1" applyFont="1" applyFill="1" applyBorder="1" applyAlignment="1">
      <alignment horizontal="right" vertical="center"/>
    </xf>
    <xf numFmtId="3" fontId="17" fillId="2" borderId="17" xfId="0" applyNumberFormat="1" applyFont="1" applyFill="1" applyBorder="1" applyAlignment="1">
      <alignment horizontal="right" vertical="center"/>
    </xf>
    <xf numFmtId="3" fontId="52" fillId="2" borderId="4" xfId="0" applyNumberFormat="1" applyFont="1" applyFill="1" applyBorder="1" applyAlignment="1">
      <alignment horizontal="right" vertical="center"/>
    </xf>
    <xf numFmtId="3" fontId="17" fillId="2" borderId="4" xfId="0" applyNumberFormat="1" applyFont="1" applyFill="1" applyBorder="1" applyAlignment="1">
      <alignment horizontal="right" vertical="center"/>
    </xf>
    <xf numFmtId="174" fontId="52" fillId="2" borderId="5" xfId="24" applyNumberFormat="1" applyFont="1" applyFill="1" applyBorder="1" applyAlignment="1">
      <alignment horizontal="right" vertical="center"/>
    </xf>
    <xf numFmtId="174" fontId="52" fillId="2" borderId="5" xfId="24" applyNumberFormat="1" applyFont="1" applyFill="1" applyBorder="1" applyAlignment="1">
      <alignment horizontal="right" vertical="center" wrapText="1"/>
    </xf>
    <xf numFmtId="174" fontId="17" fillId="2" borderId="17" xfId="16" applyNumberFormat="1" applyFont="1" applyFill="1" applyBorder="1" applyAlignment="1">
      <alignment horizontal="right" vertical="center"/>
    </xf>
    <xf numFmtId="0" fontId="49" fillId="0" borderId="0" xfId="0" applyFont="1" applyAlignment="1">
      <alignment horizontal="left" vertical="center" wrapText="1"/>
    </xf>
    <xf numFmtId="0" fontId="0" fillId="0" borderId="0" xfId="0" applyAlignment="1">
      <alignment vertical="center" wrapText="1"/>
    </xf>
    <xf numFmtId="164" fontId="13" fillId="2" borderId="0" xfId="0" applyNumberFormat="1" applyFont="1" applyFill="1" applyAlignment="1">
      <alignment horizontal="left" vertical="top"/>
    </xf>
    <xf numFmtId="164" fontId="13" fillId="2" borderId="0" xfId="0" applyNumberFormat="1" applyFont="1" applyFill="1" applyAlignment="1">
      <alignment horizontal="left" vertical="center"/>
    </xf>
    <xf numFmtId="0" fontId="14" fillId="2" borderId="0" xfId="0" applyFont="1" applyFill="1" applyAlignment="1">
      <alignment horizontal="left" vertical="center"/>
    </xf>
    <xf numFmtId="3" fontId="13" fillId="2" borderId="0" xfId="0" applyNumberFormat="1" applyFont="1" applyFill="1" applyAlignment="1">
      <alignment vertical="center"/>
    </xf>
    <xf numFmtId="164" fontId="45" fillId="2" borderId="0" xfId="0" applyNumberFormat="1" applyFont="1" applyFill="1" applyAlignment="1">
      <alignment horizontal="right" vertical="center"/>
    </xf>
    <xf numFmtId="3" fontId="58" fillId="2" borderId="0" xfId="0" quotePrefix="1" applyNumberFormat="1" applyFont="1" applyFill="1" applyAlignment="1">
      <alignment horizontal="right" vertical="center"/>
    </xf>
    <xf numFmtId="0" fontId="59" fillId="2" borderId="0" xfId="0" applyFont="1" applyFill="1" applyAlignment="1">
      <alignment horizontal="left" vertical="center"/>
    </xf>
    <xf numFmtId="0" fontId="59" fillId="2" borderId="0" xfId="0" applyFont="1" applyFill="1" applyAlignment="1">
      <alignment vertical="center"/>
    </xf>
    <xf numFmtId="3" fontId="52" fillId="2" borderId="0" xfId="0" applyNumberFormat="1" applyFont="1" applyFill="1" applyAlignment="1">
      <alignment vertical="center"/>
    </xf>
    <xf numFmtId="3" fontId="52" fillId="2" borderId="5" xfId="0" applyNumberFormat="1" applyFont="1" applyFill="1" applyBorder="1" applyAlignment="1">
      <alignment vertical="center"/>
    </xf>
    <xf numFmtId="3" fontId="17" fillId="2" borderId="14" xfId="0" applyNumberFormat="1" applyFont="1" applyFill="1" applyBorder="1" applyAlignment="1">
      <alignment vertical="center"/>
    </xf>
    <xf numFmtId="3" fontId="16" fillId="2" borderId="0" xfId="0" applyNumberFormat="1" applyFont="1" applyFill="1" applyAlignment="1">
      <alignment vertical="center"/>
    </xf>
    <xf numFmtId="3" fontId="52" fillId="2" borderId="4" xfId="0" applyNumberFormat="1" applyFont="1" applyFill="1" applyBorder="1" applyAlignment="1">
      <alignment vertical="center"/>
    </xf>
    <xf numFmtId="3" fontId="17" fillId="2" borderId="15" xfId="0" applyNumberFormat="1" applyFont="1" applyFill="1" applyBorder="1" applyAlignment="1">
      <alignment vertical="center"/>
    </xf>
    <xf numFmtId="3" fontId="52" fillId="2" borderId="23" xfId="0" applyNumberFormat="1" applyFont="1" applyFill="1" applyBorder="1" applyAlignment="1">
      <alignment vertical="center"/>
    </xf>
    <xf numFmtId="0" fontId="45" fillId="2" borderId="0" xfId="26" applyFont="1" applyFill="1" applyAlignment="1">
      <alignment horizontal="left" vertical="center"/>
    </xf>
    <xf numFmtId="0" fontId="16" fillId="2" borderId="2" xfId="0" applyFont="1" applyFill="1" applyBorder="1" applyAlignment="1">
      <alignment horizontal="right" vertical="center" wrapText="1"/>
    </xf>
    <xf numFmtId="3" fontId="16" fillId="7" borderId="14" xfId="0" applyNumberFormat="1" applyFont="1" applyFill="1" applyBorder="1" applyAlignment="1">
      <alignment vertical="center"/>
    </xf>
    <xf numFmtId="3" fontId="16" fillId="7" borderId="14" xfId="0" applyNumberFormat="1" applyFont="1" applyFill="1" applyBorder="1" applyAlignment="1">
      <alignment horizontal="right" vertical="center"/>
    </xf>
    <xf numFmtId="3" fontId="16" fillId="7" borderId="5" xfId="0" applyNumberFormat="1" applyFont="1" applyFill="1" applyBorder="1" applyAlignment="1">
      <alignment vertical="center"/>
    </xf>
    <xf numFmtId="3" fontId="16" fillId="7" borderId="5" xfId="0" applyNumberFormat="1" applyFont="1" applyFill="1" applyBorder="1" applyAlignment="1">
      <alignment horizontal="right" vertical="center" wrapText="1"/>
    </xf>
    <xf numFmtId="3" fontId="16" fillId="7" borderId="3" xfId="0" applyNumberFormat="1" applyFont="1" applyFill="1" applyBorder="1" applyAlignment="1">
      <alignment vertical="center"/>
    </xf>
    <xf numFmtId="3" fontId="16" fillId="7" borderId="5" xfId="0" applyNumberFormat="1" applyFont="1" applyFill="1" applyBorder="1" applyAlignment="1">
      <alignment horizontal="right" vertical="center"/>
    </xf>
    <xf numFmtId="3" fontId="16" fillId="7" borderId="3" xfId="0" applyNumberFormat="1" applyFont="1" applyFill="1" applyBorder="1" applyAlignment="1">
      <alignment horizontal="right" vertical="center"/>
    </xf>
    <xf numFmtId="3" fontId="16" fillId="7" borderId="23" xfId="0" applyNumberFormat="1" applyFont="1" applyFill="1" applyBorder="1" applyAlignment="1">
      <alignment vertical="center"/>
    </xf>
    <xf numFmtId="3" fontId="16" fillId="7" borderId="4" xfId="0" applyNumberFormat="1" applyFont="1" applyFill="1" applyBorder="1" applyAlignment="1">
      <alignment horizontal="right" vertical="center"/>
    </xf>
    <xf numFmtId="174" fontId="16" fillId="7" borderId="0" xfId="24" applyNumberFormat="1" applyFont="1" applyFill="1" applyBorder="1" applyAlignment="1">
      <alignment vertical="center"/>
    </xf>
    <xf numFmtId="3" fontId="16" fillId="7" borderId="0" xfId="0" applyNumberFormat="1" applyFont="1" applyFill="1" applyAlignment="1">
      <alignment horizontal="right" vertical="center"/>
    </xf>
    <xf numFmtId="174" fontId="41" fillId="2" borderId="0" xfId="0" applyNumberFormat="1" applyFont="1" applyFill="1"/>
    <xf numFmtId="3" fontId="16" fillId="7" borderId="23" xfId="0" applyNumberFormat="1" applyFont="1" applyFill="1" applyBorder="1" applyAlignment="1">
      <alignment horizontal="right" vertical="center"/>
    </xf>
    <xf numFmtId="3" fontId="45" fillId="2" borderId="5" xfId="0" applyNumberFormat="1" applyFont="1" applyFill="1" applyBorder="1" applyAlignment="1">
      <alignment horizontal="right" vertical="center" wrapText="1"/>
    </xf>
    <xf numFmtId="0" fontId="16" fillId="2" borderId="1" xfId="0" applyFont="1" applyFill="1" applyBorder="1" applyAlignment="1">
      <alignment vertical="center"/>
    </xf>
    <xf numFmtId="0" fontId="16" fillId="2" borderId="1" xfId="0" applyFont="1" applyFill="1" applyBorder="1" applyAlignment="1">
      <alignment horizontal="right" vertical="center" wrapText="1"/>
    </xf>
    <xf numFmtId="0" fontId="175" fillId="2" borderId="0" xfId="0" applyFont="1" applyFill="1"/>
    <xf numFmtId="0" fontId="16" fillId="2" borderId="0" xfId="0" applyFont="1" applyFill="1" applyAlignment="1">
      <alignment horizontal="right" vertical="center" wrapText="1"/>
    </xf>
    <xf numFmtId="4" fontId="40" fillId="2" borderId="0" xfId="0" applyNumberFormat="1" applyFont="1" applyFill="1"/>
    <xf numFmtId="0" fontId="45" fillId="2" borderId="23" xfId="0" applyFont="1" applyFill="1" applyBorder="1" applyAlignment="1">
      <alignment horizontal="left" vertical="center" wrapText="1" indent="1"/>
    </xf>
    <xf numFmtId="0" fontId="78" fillId="2" borderId="0" xfId="0" applyFont="1" applyFill="1"/>
    <xf numFmtId="3" fontId="45" fillId="2" borderId="5" xfId="0" applyNumberFormat="1" applyFont="1" applyFill="1" applyBorder="1" applyAlignment="1">
      <alignment horizontal="left" vertical="center" indent="1"/>
    </xf>
    <xf numFmtId="3" fontId="45" fillId="7" borderId="5" xfId="0" applyNumberFormat="1" applyFont="1" applyFill="1" applyBorder="1" applyAlignment="1">
      <alignment horizontal="right" vertical="center" wrapText="1"/>
    </xf>
    <xf numFmtId="3" fontId="45" fillId="7" borderId="3" xfId="0" applyNumberFormat="1" applyFont="1" applyFill="1" applyBorder="1" applyAlignment="1">
      <alignment vertical="center"/>
    </xf>
    <xf numFmtId="3" fontId="16" fillId="2" borderId="3" xfId="0" applyNumberFormat="1" applyFont="1" applyFill="1" applyBorder="1" applyAlignment="1">
      <alignment vertical="center"/>
    </xf>
    <xf numFmtId="3" fontId="16" fillId="2" borderId="3" xfId="0" applyNumberFormat="1" applyFont="1" applyFill="1" applyBorder="1" applyAlignment="1">
      <alignment horizontal="right" vertical="center"/>
    </xf>
    <xf numFmtId="3" fontId="16" fillId="2" borderId="6" xfId="0" applyNumberFormat="1" applyFont="1" applyFill="1" applyBorder="1" applyAlignment="1">
      <alignment vertical="center"/>
    </xf>
    <xf numFmtId="0" fontId="40" fillId="2" borderId="0" xfId="0" applyFont="1" applyFill="1" applyAlignment="1">
      <alignment wrapText="1"/>
    </xf>
    <xf numFmtId="0" fontId="45" fillId="2" borderId="0" xfId="0" applyFont="1" applyFill="1" applyAlignment="1">
      <alignment horizontal="left" wrapText="1"/>
    </xf>
    <xf numFmtId="3" fontId="40" fillId="2" borderId="0" xfId="0" applyNumberFormat="1" applyFont="1" applyFill="1" applyAlignment="1">
      <alignment wrapText="1"/>
    </xf>
    <xf numFmtId="0" fontId="19" fillId="2" borderId="0" xfId="0" applyFont="1" applyFill="1" applyAlignment="1">
      <alignment horizontal="left" vertical="center"/>
    </xf>
    <xf numFmtId="0" fontId="19" fillId="2" borderId="0" xfId="0" applyFont="1" applyFill="1" applyAlignment="1">
      <alignment vertical="center" wrapText="1"/>
    </xf>
    <xf numFmtId="0" fontId="19" fillId="2" borderId="0" xfId="0" applyFont="1" applyFill="1" applyAlignment="1">
      <alignment horizontal="right" vertical="center" wrapText="1"/>
    </xf>
    <xf numFmtId="0" fontId="19" fillId="2" borderId="95" xfId="0" applyFont="1" applyFill="1" applyBorder="1" applyAlignment="1">
      <alignment horizontal="right" vertical="center" wrapText="1"/>
    </xf>
    <xf numFmtId="0" fontId="193" fillId="2" borderId="95" xfId="0" applyFont="1" applyFill="1" applyBorder="1" applyAlignment="1">
      <alignment horizontal="right" vertical="center" wrapText="1"/>
    </xf>
    <xf numFmtId="0" fontId="19" fillId="2" borderId="5" xfId="0" applyFont="1" applyFill="1" applyBorder="1" applyAlignment="1">
      <alignment horizontal="left" vertical="center"/>
    </xf>
    <xf numFmtId="0" fontId="19" fillId="2" borderId="5" xfId="0" applyFont="1" applyFill="1" applyBorder="1" applyAlignment="1">
      <alignment vertical="center" wrapText="1"/>
    </xf>
    <xf numFmtId="0" fontId="19" fillId="2" borderId="5" xfId="0" applyFont="1" applyFill="1" applyBorder="1" applyAlignment="1">
      <alignment horizontal="right" vertical="center" wrapText="1"/>
    </xf>
    <xf numFmtId="0" fontId="193" fillId="2" borderId="5" xfId="0" applyFont="1" applyFill="1" applyBorder="1" applyAlignment="1">
      <alignment horizontal="right" vertical="center" wrapText="1"/>
    </xf>
    <xf numFmtId="0" fontId="34" fillId="2" borderId="5" xfId="0" applyFont="1" applyFill="1" applyBorder="1" applyAlignment="1">
      <alignment horizontal="left" wrapText="1"/>
    </xf>
    <xf numFmtId="0" fontId="34" fillId="2" borderId="5" xfId="0" applyFont="1" applyFill="1" applyBorder="1" applyAlignment="1">
      <alignment horizontal="right" vertical="center"/>
    </xf>
    <xf numFmtId="0" fontId="51" fillId="2" borderId="5" xfId="0" applyFont="1" applyFill="1" applyBorder="1" applyAlignment="1">
      <alignment horizontal="right" vertical="center"/>
    </xf>
    <xf numFmtId="0" fontId="194" fillId="2" borderId="5" xfId="0" applyFont="1" applyFill="1" applyBorder="1" applyAlignment="1">
      <alignment horizontal="right" vertical="center"/>
    </xf>
    <xf numFmtId="3" fontId="19" fillId="2" borderId="5" xfId="0" applyNumberFormat="1" applyFont="1" applyFill="1" applyBorder="1" applyAlignment="1">
      <alignment vertical="center"/>
    </xf>
    <xf numFmtId="3" fontId="193" fillId="2" borderId="5" xfId="0" applyNumberFormat="1" applyFont="1" applyFill="1" applyBorder="1" applyAlignment="1">
      <alignment vertical="center"/>
    </xf>
    <xf numFmtId="3" fontId="193" fillId="2" borderId="5" xfId="0" applyNumberFormat="1" applyFont="1" applyFill="1" applyBorder="1" applyAlignment="1">
      <alignment horizontal="right" vertical="center" wrapText="1"/>
    </xf>
    <xf numFmtId="3" fontId="193" fillId="2" borderId="5" xfId="0" applyNumberFormat="1" applyFont="1" applyFill="1" applyBorder="1" applyAlignment="1">
      <alignment horizontal="right" vertical="center"/>
    </xf>
    <xf numFmtId="9" fontId="19" fillId="2" borderId="5" xfId="24" applyFont="1" applyFill="1" applyBorder="1" applyAlignment="1">
      <alignment vertical="center"/>
    </xf>
    <xf numFmtId="9" fontId="193" fillId="2" borderId="5" xfId="24" applyFont="1" applyFill="1" applyBorder="1" applyAlignment="1">
      <alignment vertical="center"/>
    </xf>
    <xf numFmtId="9" fontId="193" fillId="2" borderId="0" xfId="24" applyFont="1" applyFill="1" applyBorder="1" applyAlignment="1">
      <alignment vertical="center"/>
    </xf>
    <xf numFmtId="9" fontId="193" fillId="2" borderId="0" xfId="24" applyFont="1" applyFill="1" applyBorder="1" applyAlignment="1">
      <alignment horizontal="right" vertical="center"/>
    </xf>
    <xf numFmtId="9" fontId="19" fillId="2" borderId="5" xfId="24" applyFont="1" applyFill="1" applyBorder="1" applyAlignment="1">
      <alignment horizontal="right" vertical="center"/>
    </xf>
    <xf numFmtId="9" fontId="193" fillId="2" borderId="5" xfId="24" applyFont="1" applyFill="1" applyBorder="1" applyAlignment="1">
      <alignment horizontal="right" vertical="center"/>
    </xf>
    <xf numFmtId="15" fontId="19" fillId="2" borderId="5" xfId="0" applyNumberFormat="1" applyFont="1" applyFill="1" applyBorder="1" applyAlignment="1">
      <alignment horizontal="right" vertical="center" wrapText="1"/>
    </xf>
    <xf numFmtId="9" fontId="193" fillId="2" borderId="5" xfId="24" applyFont="1" applyFill="1" applyBorder="1" applyAlignment="1">
      <alignment horizontal="right" vertical="center" wrapText="1"/>
    </xf>
    <xf numFmtId="0" fontId="19" fillId="2" borderId="5" xfId="0" applyFont="1" applyFill="1" applyBorder="1" applyAlignment="1">
      <alignment horizontal="left" vertical="center" wrapText="1"/>
    </xf>
    <xf numFmtId="0" fontId="193" fillId="2" borderId="4" xfId="0" applyFont="1" applyFill="1" applyBorder="1" applyAlignment="1">
      <alignment horizontal="right" vertical="center" wrapText="1"/>
    </xf>
    <xf numFmtId="10" fontId="193" fillId="2" borderId="5" xfId="24" applyNumberFormat="1" applyFont="1" applyFill="1" applyBorder="1" applyAlignment="1">
      <alignment horizontal="right" vertical="center" wrapText="1"/>
    </xf>
    <xf numFmtId="0" fontId="19" fillId="2" borderId="5" xfId="0" applyFont="1" applyFill="1" applyBorder="1" applyAlignment="1">
      <alignment horizontal="right" vertical="center"/>
    </xf>
    <xf numFmtId="0" fontId="193" fillId="2" borderId="5" xfId="0" applyFont="1" applyFill="1" applyBorder="1" applyAlignment="1">
      <alignment horizontal="right" vertical="center"/>
    </xf>
    <xf numFmtId="0" fontId="19" fillId="2" borderId="0" xfId="0" applyFont="1" applyFill="1" applyAlignment="1">
      <alignment horizontal="left" vertical="center" wrapText="1"/>
    </xf>
    <xf numFmtId="0" fontId="193" fillId="2" borderId="5" xfId="0" quotePrefix="1" applyFont="1" applyFill="1" applyBorder="1" applyAlignment="1">
      <alignment horizontal="right" vertical="center" wrapText="1"/>
    </xf>
    <xf numFmtId="0" fontId="15" fillId="2" borderId="0" xfId="0" applyFont="1" applyFill="1" applyAlignment="1">
      <alignment horizontal="left" vertical="center"/>
    </xf>
    <xf numFmtId="0" fontId="15" fillId="2" borderId="0" xfId="0" applyFont="1" applyFill="1" applyAlignment="1">
      <alignment horizontal="left" vertical="center" wrapText="1"/>
    </xf>
    <xf numFmtId="0" fontId="39" fillId="2" borderId="0" xfId="0" applyFont="1" applyFill="1" applyAlignment="1">
      <alignment horizontal="right" vertical="center" wrapText="1"/>
    </xf>
    <xf numFmtId="0" fontId="50" fillId="0" borderId="0" xfId="26" applyFont="1" applyAlignment="1">
      <alignment horizontal="left" vertical="center" wrapText="1"/>
    </xf>
    <xf numFmtId="164" fontId="15" fillId="2" borderId="0" xfId="26" applyNumberFormat="1" applyFont="1" applyFill="1" applyAlignment="1">
      <alignment horizontal="right"/>
    </xf>
    <xf numFmtId="0" fontId="45" fillId="0" borderId="0" xfId="26" applyFont="1" applyAlignment="1">
      <alignment vertical="center"/>
    </xf>
    <xf numFmtId="0" fontId="16" fillId="2" borderId="0" xfId="26" applyFont="1" applyFill="1" applyAlignment="1">
      <alignment vertical="center"/>
    </xf>
    <xf numFmtId="172" fontId="16" fillId="2" borderId="0" xfId="26" applyNumberFormat="1" applyFont="1" applyFill="1" applyAlignment="1">
      <alignment horizontal="right" vertical="center"/>
    </xf>
    <xf numFmtId="165" fontId="45" fillId="2" borderId="19" xfId="26" applyNumberFormat="1" applyFont="1" applyFill="1" applyBorder="1" applyAlignment="1">
      <alignment vertical="center"/>
    </xf>
    <xf numFmtId="165" fontId="45" fillId="11" borderId="4" xfId="26" applyNumberFormat="1" applyFont="1" applyFill="1" applyBorder="1" applyAlignment="1">
      <alignment vertical="center"/>
    </xf>
    <xf numFmtId="165" fontId="45" fillId="11" borderId="5" xfId="26" applyNumberFormat="1" applyFont="1" applyFill="1" applyBorder="1" applyAlignment="1">
      <alignment vertical="center"/>
    </xf>
    <xf numFmtId="0" fontId="19" fillId="2" borderId="6" xfId="0" applyFont="1" applyFill="1" applyBorder="1" applyAlignment="1">
      <alignment horizontal="left" vertical="center"/>
    </xf>
    <xf numFmtId="0" fontId="19" fillId="2" borderId="6" xfId="0" applyFont="1" applyFill="1" applyBorder="1" applyAlignment="1">
      <alignment horizontal="left" vertical="center" wrapText="1"/>
    </xf>
    <xf numFmtId="0" fontId="19" fillId="2" borderId="6" xfId="0" applyFont="1" applyFill="1" applyBorder="1" applyAlignment="1">
      <alignment horizontal="right" vertical="center" wrapText="1"/>
    </xf>
    <xf numFmtId="0" fontId="193" fillId="2" borderId="6" xfId="0" applyFont="1" applyFill="1" applyBorder="1" applyAlignment="1">
      <alignment horizontal="right" vertical="center" wrapText="1"/>
    </xf>
    <xf numFmtId="165" fontId="52" fillId="2" borderId="0" xfId="26" applyNumberFormat="1" applyFont="1" applyFill="1" applyAlignment="1">
      <alignment horizontal="right" vertical="center"/>
    </xf>
    <xf numFmtId="165" fontId="45" fillId="2" borderId="0" xfId="26" applyNumberFormat="1" applyFont="1" applyFill="1" applyAlignment="1">
      <alignment horizontal="right" vertical="center"/>
    </xf>
    <xf numFmtId="165" fontId="52" fillId="2" borderId="5" xfId="26" applyNumberFormat="1" applyFont="1" applyFill="1" applyBorder="1" applyAlignment="1">
      <alignment horizontal="right" vertical="center"/>
    </xf>
    <xf numFmtId="165" fontId="52" fillId="2" borderId="6" xfId="26" applyNumberFormat="1" applyFont="1" applyFill="1" applyBorder="1" applyAlignment="1">
      <alignment horizontal="right" vertical="center"/>
    </xf>
    <xf numFmtId="0" fontId="12" fillId="0" borderId="0" xfId="26" applyFont="1" applyAlignment="1">
      <alignment horizontal="left" vertical="center"/>
    </xf>
    <xf numFmtId="0" fontId="40" fillId="0" borderId="0" xfId="26" applyFont="1" applyAlignment="1">
      <alignment horizontal="center" vertical="center"/>
    </xf>
    <xf numFmtId="0" fontId="13" fillId="0" borderId="0" xfId="26" applyFont="1" applyAlignment="1">
      <alignment vertical="center"/>
    </xf>
    <xf numFmtId="0" fontId="45" fillId="0" borderId="0" xfId="26" applyFont="1" applyAlignment="1">
      <alignment horizontal="center" vertical="center"/>
    </xf>
    <xf numFmtId="0" fontId="45" fillId="0" borderId="0" xfId="26" applyFont="1" applyAlignment="1">
      <alignment horizontal="left" vertical="center" wrapText="1"/>
    </xf>
    <xf numFmtId="0" fontId="45" fillId="0" borderId="0" xfId="26" quotePrefix="1" applyFont="1" applyAlignment="1">
      <alignment horizontal="center" vertical="center"/>
    </xf>
    <xf numFmtId="0" fontId="45" fillId="0" borderId="0" xfId="26" quotePrefix="1" applyFont="1" applyAlignment="1">
      <alignment horizontal="left" vertical="center"/>
    </xf>
    <xf numFmtId="0" fontId="45" fillId="0" borderId="6" xfId="26" applyFont="1" applyBorder="1" applyAlignment="1">
      <alignment horizontal="left" vertical="center" wrapText="1"/>
    </xf>
    <xf numFmtId="165" fontId="13" fillId="0" borderId="0" xfId="26" applyNumberFormat="1" applyFont="1" applyAlignment="1">
      <alignment vertical="center"/>
    </xf>
    <xf numFmtId="0" fontId="40" fillId="2" borderId="0" xfId="0" applyFont="1" applyFill="1" applyAlignment="1">
      <alignment vertical="center" wrapText="1"/>
    </xf>
    <xf numFmtId="0" fontId="12" fillId="2" borderId="0" xfId="0" applyFont="1" applyFill="1" applyAlignment="1">
      <alignment horizontal="left" vertical="center" wrapText="1"/>
    </xf>
    <xf numFmtId="0" fontId="40" fillId="2" borderId="0" xfId="0" applyFont="1" applyFill="1" applyAlignment="1">
      <alignment horizontal="left" vertical="center" wrapText="1"/>
    </xf>
    <xf numFmtId="0" fontId="65" fillId="0" borderId="0" xfId="0" applyFont="1" applyAlignment="1">
      <alignment horizontal="left" vertical="center" wrapText="1"/>
    </xf>
    <xf numFmtId="3" fontId="77" fillId="0" borderId="0" xfId="319" applyNumberFormat="1" applyFont="1" applyFill="1" applyBorder="1" applyAlignment="1">
      <alignment horizontal="center" vertical="center" wrapText="1"/>
    </xf>
    <xf numFmtId="9" fontId="15" fillId="2" borderId="0" xfId="24" applyFont="1" applyFill="1" applyBorder="1" applyAlignment="1">
      <alignment vertical="center"/>
    </xf>
    <xf numFmtId="174" fontId="52" fillId="2" borderId="5" xfId="321" applyNumberFormat="1" applyFont="1" applyFill="1" applyBorder="1" applyAlignment="1">
      <alignment vertical="center" wrapText="1"/>
    </xf>
    <xf numFmtId="174" fontId="45" fillId="2" borderId="5" xfId="321" applyNumberFormat="1" applyFont="1" applyFill="1" applyBorder="1" applyAlignment="1">
      <alignment vertical="center" wrapText="1"/>
    </xf>
    <xf numFmtId="174" fontId="15" fillId="2" borderId="0" xfId="24" applyNumberFormat="1" applyFont="1" applyFill="1" applyBorder="1" applyAlignment="1">
      <alignment horizontal="right" vertical="center"/>
    </xf>
    <xf numFmtId="0" fontId="15" fillId="2" borderId="0" xfId="0" applyFont="1" applyFill="1" applyAlignment="1">
      <alignment horizontal="left" vertical="top"/>
    </xf>
    <xf numFmtId="0" fontId="15" fillId="2" borderId="0" xfId="0" applyFont="1" applyFill="1" applyAlignment="1">
      <alignment wrapText="1"/>
    </xf>
    <xf numFmtId="0" fontId="15" fillId="2" borderId="0" xfId="0" applyFont="1" applyFill="1" applyAlignment="1">
      <alignment horizontal="right" vertical="top" wrapText="1"/>
    </xf>
    <xf numFmtId="0" fontId="40" fillId="0" borderId="0" xfId="0" applyFont="1" applyAlignment="1">
      <alignment vertical="center"/>
    </xf>
    <xf numFmtId="0" fontId="85" fillId="0" borderId="0" xfId="26" applyFont="1" applyAlignment="1">
      <alignment horizontal="left" vertical="center" wrapText="1"/>
    </xf>
    <xf numFmtId="0" fontId="50" fillId="0" borderId="0" xfId="0" applyFont="1" applyAlignment="1">
      <alignment vertical="center"/>
    </xf>
    <xf numFmtId="164" fontId="39" fillId="2" borderId="0" xfId="0" applyNumberFormat="1" applyFont="1" applyFill="1" applyAlignment="1">
      <alignment horizontal="right"/>
    </xf>
    <xf numFmtId="0" fontId="40" fillId="0" borderId="0" xfId="0" applyFont="1" applyAlignment="1">
      <alignment horizontal="right" vertical="center"/>
    </xf>
    <xf numFmtId="0" fontId="86" fillId="0" borderId="0" xfId="0" applyFont="1" applyAlignment="1">
      <alignment horizontal="justify"/>
    </xf>
    <xf numFmtId="0" fontId="86" fillId="0" borderId="0" xfId="0" applyFont="1"/>
    <xf numFmtId="177" fontId="52" fillId="0" borderId="0" xfId="32" applyNumberFormat="1" applyFont="1" applyAlignment="1">
      <alignment horizontal="right"/>
    </xf>
    <xf numFmtId="177" fontId="45" fillId="0" borderId="0" xfId="0" applyNumberFormat="1" applyFont="1" applyAlignment="1">
      <alignment horizontal="right"/>
    </xf>
    <xf numFmtId="177" fontId="52" fillId="0" borderId="71" xfId="0" applyNumberFormat="1" applyFont="1" applyBorder="1" applyAlignment="1">
      <alignment horizontal="right"/>
    </xf>
    <xf numFmtId="177" fontId="45" fillId="0" borderId="71" xfId="0" applyNumberFormat="1" applyFont="1" applyBorder="1" applyAlignment="1">
      <alignment horizontal="right"/>
    </xf>
    <xf numFmtId="177" fontId="191" fillId="0" borderId="30" xfId="32" applyNumberFormat="1" applyFont="1" applyBorder="1" applyAlignment="1">
      <alignment horizontal="right"/>
    </xf>
    <xf numFmtId="177" fontId="190" fillId="0" borderId="30" xfId="32" applyNumberFormat="1" applyFont="1" applyBorder="1" applyAlignment="1">
      <alignment horizontal="right"/>
    </xf>
    <xf numFmtId="177" fontId="52" fillId="0" borderId="0" xfId="0" applyNumberFormat="1" applyFont="1" applyAlignment="1">
      <alignment horizontal="right"/>
    </xf>
    <xf numFmtId="177" fontId="52" fillId="0" borderId="5" xfId="0" applyNumberFormat="1" applyFont="1" applyBorder="1" applyAlignment="1">
      <alignment horizontal="right"/>
    </xf>
    <xf numFmtId="177" fontId="45" fillId="0" borderId="5" xfId="0" applyNumberFormat="1" applyFont="1" applyBorder="1" applyAlignment="1">
      <alignment horizontal="right"/>
    </xf>
    <xf numFmtId="177" fontId="191" fillId="0" borderId="4" xfId="0" applyNumberFormat="1" applyFont="1" applyBorder="1" applyAlignment="1">
      <alignment horizontal="right"/>
    </xf>
    <xf numFmtId="177" fontId="190" fillId="0" borderId="4" xfId="0" applyNumberFormat="1" applyFont="1" applyBorder="1" applyAlignment="1">
      <alignment horizontal="right"/>
    </xf>
    <xf numFmtId="0" fontId="14" fillId="2" borderId="0" xfId="0" applyFont="1" applyFill="1" applyAlignment="1">
      <alignment vertical="center" wrapText="1"/>
    </xf>
    <xf numFmtId="164" fontId="13" fillId="2" borderId="0" xfId="0" applyNumberFormat="1" applyFont="1" applyFill="1" applyAlignment="1">
      <alignment horizontal="right"/>
    </xf>
    <xf numFmtId="14" fontId="47" fillId="2" borderId="0" xfId="0" applyNumberFormat="1" applyFont="1" applyFill="1" applyAlignment="1">
      <alignment horizontal="right" vertical="center"/>
    </xf>
    <xf numFmtId="164" fontId="61" fillId="2" borderId="0" xfId="0" applyNumberFormat="1" applyFont="1" applyFill="1" applyAlignment="1">
      <alignment horizontal="right"/>
    </xf>
    <xf numFmtId="0" fontId="16" fillId="2" borderId="1" xfId="25" applyFont="1" applyFill="1" applyBorder="1" applyAlignment="1">
      <alignment horizontal="right" vertical="center" wrapText="1"/>
    </xf>
    <xf numFmtId="0" fontId="16" fillId="2" borderId="17" xfId="25" applyFont="1" applyFill="1" applyBorder="1" applyAlignment="1">
      <alignment horizontal="left" vertical="center" wrapText="1"/>
    </xf>
    <xf numFmtId="0" fontId="16" fillId="2" borderId="51" xfId="25" applyFont="1" applyFill="1" applyBorder="1" applyAlignment="1">
      <alignment horizontal="right" vertical="center" wrapText="1"/>
    </xf>
    <xf numFmtId="0" fontId="16" fillId="2" borderId="52" xfId="25" applyFont="1" applyFill="1" applyBorder="1" applyAlignment="1">
      <alignment horizontal="right" vertical="center" wrapText="1"/>
    </xf>
    <xf numFmtId="0" fontId="17" fillId="2" borderId="52" xfId="25" applyFont="1" applyFill="1" applyBorder="1" applyAlignment="1">
      <alignment horizontal="center" vertical="center" wrapText="1"/>
    </xf>
    <xf numFmtId="165" fontId="37" fillId="2" borderId="0" xfId="0" applyNumberFormat="1" applyFont="1" applyFill="1" applyAlignment="1">
      <alignment vertical="center"/>
    </xf>
    <xf numFmtId="165" fontId="88" fillId="2" borderId="0" xfId="0" applyNumberFormat="1" applyFont="1" applyFill="1" applyAlignment="1">
      <alignment vertical="center"/>
    </xf>
    <xf numFmtId="0" fontId="91" fillId="2" borderId="0" xfId="0" applyFont="1" applyFill="1" applyAlignment="1">
      <alignment vertical="center"/>
    </xf>
    <xf numFmtId="10" fontId="0" fillId="0" borderId="0" xfId="16" applyNumberFormat="1" applyFont="1"/>
    <xf numFmtId="182" fontId="41" fillId="2" borderId="0" xfId="16" applyNumberFormat="1" applyFont="1" applyFill="1"/>
    <xf numFmtId="14" fontId="47" fillId="2" borderId="0" xfId="0" applyNumberFormat="1" applyFont="1" applyFill="1" applyAlignment="1">
      <alignment horizontal="left" vertical="center"/>
    </xf>
    <xf numFmtId="164" fontId="39" fillId="2" borderId="0" xfId="0" applyNumberFormat="1" applyFont="1" applyFill="1" applyAlignment="1">
      <alignment horizontal="right" vertical="center"/>
    </xf>
    <xf numFmtId="0" fontId="61" fillId="2" borderId="0" xfId="0" applyFont="1" applyFill="1" applyAlignment="1">
      <alignment horizontal="left" wrapText="1"/>
    </xf>
    <xf numFmtId="3" fontId="45" fillId="9" borderId="31" xfId="28" applyNumberFormat="1" applyFont="1" applyFill="1" applyBorder="1" applyAlignment="1">
      <alignment horizontal="right" vertical="center"/>
    </xf>
    <xf numFmtId="3" fontId="45" fillId="12" borderId="31" xfId="28" applyNumberFormat="1" applyFont="1" applyFill="1" applyBorder="1" applyAlignment="1">
      <alignment horizontal="right" vertical="center"/>
    </xf>
    <xf numFmtId="3" fontId="45" fillId="12" borderId="71" xfId="28" applyNumberFormat="1" applyFont="1" applyFill="1" applyBorder="1" applyAlignment="1">
      <alignment horizontal="right" vertical="center"/>
    </xf>
    <xf numFmtId="3" fontId="45" fillId="9" borderId="71" xfId="28" applyNumberFormat="1" applyFont="1" applyFill="1" applyBorder="1" applyAlignment="1">
      <alignment horizontal="right" vertical="center"/>
    </xf>
    <xf numFmtId="3" fontId="45" fillId="0" borderId="71" xfId="28" applyNumberFormat="1" applyFont="1" applyBorder="1" applyAlignment="1">
      <alignment horizontal="center" vertical="center"/>
    </xf>
    <xf numFmtId="3" fontId="45" fillId="12" borderId="96" xfId="28" applyNumberFormat="1" applyFont="1" applyFill="1" applyBorder="1" applyAlignment="1">
      <alignment horizontal="right" vertical="center"/>
    </xf>
    <xf numFmtId="3" fontId="77" fillId="2" borderId="0" xfId="319" applyNumberFormat="1" applyFont="1" applyFill="1" applyBorder="1" applyAlignment="1">
      <alignment horizontal="center" vertical="center" wrapText="1"/>
    </xf>
    <xf numFmtId="10" fontId="52" fillId="2" borderId="5" xfId="16" applyNumberFormat="1" applyFont="1" applyFill="1" applyBorder="1" applyAlignment="1">
      <alignment horizontal="right" vertical="center"/>
    </xf>
    <xf numFmtId="10" fontId="45" fillId="2" borderId="5" xfId="16" applyNumberFormat="1" applyFont="1" applyFill="1" applyBorder="1" applyAlignment="1">
      <alignment horizontal="right" vertical="center"/>
    </xf>
    <xf numFmtId="0" fontId="77" fillId="13" borderId="0" xfId="31" applyFont="1" applyFill="1" applyBorder="1" applyAlignment="1">
      <alignment horizontal="center" vertical="center" wrapText="1"/>
    </xf>
    <xf numFmtId="0" fontId="40" fillId="2" borderId="114" xfId="31" quotePrefix="1" applyFont="1" applyFill="1" applyBorder="1" applyAlignment="1">
      <alignment horizontal="center" vertical="center" wrapText="1"/>
    </xf>
    <xf numFmtId="0" fontId="40" fillId="2" borderId="115" xfId="31" quotePrefix="1" applyFont="1" applyFill="1" applyBorder="1" applyAlignment="1">
      <alignment horizontal="center" vertical="center" wrapText="1"/>
    </xf>
    <xf numFmtId="0" fontId="70" fillId="2" borderId="0" xfId="26" quotePrefix="1" applyFont="1" applyFill="1" applyBorder="1" applyAlignment="1">
      <alignment horizontal="left" vertical="center"/>
    </xf>
    <xf numFmtId="17" fontId="52" fillId="0" borderId="3" xfId="26" quotePrefix="1" applyNumberFormat="1" applyFont="1" applyFill="1" applyBorder="1" applyAlignment="1">
      <alignment horizontal="center" vertical="center"/>
    </xf>
    <xf numFmtId="164" fontId="45" fillId="2" borderId="0" xfId="0" applyNumberFormat="1" applyFont="1" applyFill="1" applyBorder="1" applyAlignment="1">
      <alignment horizontal="left" vertical="center"/>
    </xf>
    <xf numFmtId="0" fontId="70" fillId="0" borderId="0" xfId="0" quotePrefix="1" applyFont="1" applyAlignment="1">
      <alignment horizontal="left" vertical="center"/>
    </xf>
    <xf numFmtId="0" fontId="0" fillId="0" borderId="0" xfId="0"/>
    <xf numFmtId="0" fontId="198" fillId="2" borderId="114" xfId="0" quotePrefix="1" applyFont="1" applyFill="1" applyBorder="1" applyAlignment="1">
      <alignment horizontal="center" vertical="center" wrapText="1"/>
    </xf>
    <xf numFmtId="178" fontId="45" fillId="0" borderId="5" xfId="6" applyNumberFormat="1" applyFont="1" applyBorder="1" applyAlignment="1">
      <alignment horizontal="right" vertical="center"/>
    </xf>
    <xf numFmtId="178" fontId="45" fillId="0" borderId="14" xfId="6" applyNumberFormat="1" applyFont="1" applyBorder="1" applyAlignment="1">
      <alignment horizontal="right" vertical="center"/>
    </xf>
    <xf numFmtId="178" fontId="16" fillId="0" borderId="17" xfId="6" applyNumberFormat="1" applyFont="1" applyBorder="1" applyAlignment="1">
      <alignment horizontal="right" vertical="center"/>
    </xf>
    <xf numFmtId="178" fontId="45" fillId="0" borderId="4" xfId="6" applyNumberFormat="1" applyFont="1" applyBorder="1" applyAlignment="1">
      <alignment horizontal="right" vertical="center"/>
    </xf>
    <xf numFmtId="178" fontId="16" fillId="0" borderId="15" xfId="6" applyNumberFormat="1" applyFont="1" applyBorder="1" applyAlignment="1">
      <alignment horizontal="right" vertical="center"/>
    </xf>
    <xf numFmtId="176" fontId="16" fillId="0" borderId="4" xfId="32" applyNumberFormat="1" applyFont="1" applyBorder="1" applyAlignment="1">
      <alignment horizontal="right" vertical="center"/>
    </xf>
    <xf numFmtId="177" fontId="45" fillId="0" borderId="5" xfId="6" applyNumberFormat="1" applyFont="1" applyBorder="1" applyAlignment="1">
      <alignment horizontal="right" vertical="center"/>
    </xf>
    <xf numFmtId="176" fontId="45" fillId="0" borderId="5" xfId="32" applyNumberFormat="1" applyFont="1" applyBorder="1" applyAlignment="1">
      <alignment horizontal="right" vertical="center"/>
    </xf>
    <xf numFmtId="176" fontId="45" fillId="0" borderId="23" xfId="32" applyNumberFormat="1" applyFont="1" applyBorder="1" applyAlignment="1">
      <alignment horizontal="right" vertical="center"/>
    </xf>
    <xf numFmtId="177" fontId="45" fillId="0" borderId="23" xfId="6" applyNumberFormat="1" applyFont="1" applyBorder="1" applyAlignment="1">
      <alignment horizontal="right" vertical="center"/>
    </xf>
    <xf numFmtId="0" fontId="16" fillId="2" borderId="3" xfId="6" applyNumberFormat="1" applyFont="1" applyFill="1" applyBorder="1" applyAlignment="1">
      <alignment horizontal="right" vertical="center" wrapText="1"/>
    </xf>
    <xf numFmtId="0" fontId="70" fillId="2" borderId="0" xfId="26" quotePrefix="1" applyFont="1" applyFill="1" applyBorder="1" applyAlignment="1">
      <alignment horizontal="left" vertical="center" wrapText="1"/>
    </xf>
    <xf numFmtId="0" fontId="70" fillId="2" borderId="0" xfId="26" quotePrefix="1" applyFont="1" applyFill="1" applyBorder="1" applyAlignment="1">
      <alignment horizontal="left" vertical="center"/>
    </xf>
    <xf numFmtId="3" fontId="12" fillId="0" borderId="92" xfId="6" applyNumberFormat="1" applyFont="1" applyBorder="1" applyAlignment="1">
      <alignment horizontal="left" vertical="center" wrapText="1"/>
    </xf>
    <xf numFmtId="3" fontId="12" fillId="0" borderId="92" xfId="6" applyNumberFormat="1" applyFont="1" applyBorder="1" applyAlignment="1">
      <alignment vertical="center" wrapText="1"/>
    </xf>
    <xf numFmtId="176" fontId="16" fillId="2" borderId="4" xfId="32" applyNumberFormat="1" applyFont="1" applyFill="1" applyBorder="1" applyAlignment="1">
      <alignment horizontal="right" vertical="center"/>
    </xf>
    <xf numFmtId="177" fontId="45" fillId="2" borderId="5" xfId="6" applyNumberFormat="1" applyFont="1" applyFill="1" applyBorder="1" applyAlignment="1">
      <alignment horizontal="right" vertical="center"/>
    </xf>
    <xf numFmtId="176" fontId="45" fillId="2" borderId="5" xfId="32" applyNumberFormat="1" applyFont="1" applyFill="1" applyBorder="1" applyAlignment="1">
      <alignment horizontal="right" vertical="center"/>
    </xf>
    <xf numFmtId="176" fontId="45" fillId="2" borderId="23" xfId="32" applyNumberFormat="1" applyFont="1" applyFill="1" applyBorder="1" applyAlignment="1">
      <alignment horizontal="right" vertical="center"/>
    </xf>
    <xf numFmtId="177" fontId="45" fillId="2" borderId="23" xfId="6" applyNumberFormat="1" applyFont="1" applyFill="1" applyBorder="1" applyAlignment="1">
      <alignment horizontal="right" vertical="center"/>
    </xf>
    <xf numFmtId="178" fontId="45" fillId="2" borderId="14" xfId="6" applyNumberFormat="1" applyFont="1" applyFill="1" applyBorder="1" applyAlignment="1">
      <alignment horizontal="right" vertical="center"/>
    </xf>
    <xf numFmtId="178" fontId="16" fillId="2" borderId="15" xfId="6" applyNumberFormat="1" applyFont="1" applyFill="1" applyBorder="1" applyAlignment="1">
      <alignment horizontal="right" vertical="center"/>
    </xf>
    <xf numFmtId="178" fontId="16" fillId="2" borderId="0" xfId="6" applyNumberFormat="1" applyFont="1" applyFill="1" applyBorder="1" applyAlignment="1">
      <alignment horizontal="right" vertical="center"/>
    </xf>
    <xf numFmtId="0" fontId="45" fillId="2" borderId="0" xfId="26" applyFont="1" applyFill="1" applyBorder="1" applyAlignment="1">
      <alignment horizontal="left" vertical="center"/>
    </xf>
    <xf numFmtId="3" fontId="45" fillId="8" borderId="0" xfId="0" applyNumberFormat="1" applyFont="1" applyFill="1" applyBorder="1" applyAlignment="1">
      <alignment vertical="center"/>
    </xf>
    <xf numFmtId="9" fontId="45" fillId="2" borderId="0" xfId="30" applyFont="1" applyFill="1"/>
    <xf numFmtId="178" fontId="16" fillId="2" borderId="17" xfId="6" applyNumberFormat="1" applyFont="1" applyFill="1" applyBorder="1" applyAlignment="1">
      <alignment horizontal="right" vertical="center"/>
    </xf>
    <xf numFmtId="178" fontId="45" fillId="2" borderId="4" xfId="6" applyNumberFormat="1" applyFont="1" applyFill="1" applyBorder="1" applyAlignment="1">
      <alignment horizontal="right" vertical="center"/>
    </xf>
    <xf numFmtId="178" fontId="45" fillId="2" borderId="5" xfId="6" applyNumberFormat="1" applyFont="1" applyFill="1" applyBorder="1" applyAlignment="1">
      <alignment horizontal="right" vertical="center"/>
    </xf>
    <xf numFmtId="0" fontId="70" fillId="0" borderId="0" xfId="0" quotePrefix="1" applyFont="1" applyFill="1" applyBorder="1" applyAlignment="1">
      <alignment horizontal="left" vertical="center"/>
    </xf>
    <xf numFmtId="164" fontId="45" fillId="2" borderId="0" xfId="0" applyNumberFormat="1" applyFont="1" applyFill="1" applyBorder="1" applyAlignment="1">
      <alignment horizontal="left" vertical="center"/>
    </xf>
    <xf numFmtId="0" fontId="16" fillId="2" borderId="3" xfId="0" applyFont="1" applyFill="1" applyBorder="1" applyAlignment="1">
      <alignment horizontal="left" vertical="center"/>
    </xf>
    <xf numFmtId="0" fontId="45" fillId="2" borderId="4" xfId="25" applyNumberFormat="1" applyFont="1" applyFill="1" applyBorder="1" applyAlignment="1">
      <alignment horizontal="left" vertical="center" wrapText="1" indent="1"/>
    </xf>
    <xf numFmtId="0" fontId="45" fillId="2" borderId="4" xfId="25" applyNumberFormat="1" applyFont="1" applyFill="1" applyBorder="1" applyAlignment="1">
      <alignment horizontal="left" vertical="center" wrapText="1"/>
    </xf>
    <xf numFmtId="0" fontId="70" fillId="2" borderId="0" xfId="28" quotePrefix="1" applyFont="1" applyFill="1" applyBorder="1" applyAlignment="1">
      <alignment horizontal="left" vertical="center"/>
    </xf>
    <xf numFmtId="0" fontId="73" fillId="14" borderId="0" xfId="28" quotePrefix="1" applyFont="1" applyFill="1" applyAlignment="1">
      <alignment horizontal="center" vertical="center"/>
    </xf>
    <xf numFmtId="0" fontId="16" fillId="2" borderId="38" xfId="0" applyFont="1" applyFill="1" applyBorder="1" applyAlignment="1">
      <alignment horizontal="right" vertical="center" wrapText="1"/>
    </xf>
    <xf numFmtId="0" fontId="16" fillId="2" borderId="22" xfId="0" applyFont="1" applyFill="1" applyBorder="1" applyAlignment="1">
      <alignment horizontal="center" vertical="center"/>
    </xf>
    <xf numFmtId="0" fontId="16" fillId="2" borderId="43" xfId="0" applyFont="1" applyFill="1" applyBorder="1" applyAlignment="1">
      <alignment horizontal="center" vertical="center"/>
    </xf>
    <xf numFmtId="0" fontId="16" fillId="2" borderId="64" xfId="0" applyFont="1" applyFill="1" applyBorder="1" applyAlignment="1">
      <alignment horizontal="center" vertical="center"/>
    </xf>
    <xf numFmtId="0" fontId="16" fillId="2" borderId="64" xfId="0" applyFont="1" applyFill="1" applyBorder="1" applyAlignment="1">
      <alignment horizontal="center" vertical="center" wrapText="1"/>
    </xf>
    <xf numFmtId="0" fontId="16" fillId="2" borderId="109" xfId="0" applyFont="1" applyFill="1" applyBorder="1" applyAlignment="1">
      <alignment horizontal="center" vertical="center"/>
    </xf>
    <xf numFmtId="0" fontId="70" fillId="0" borderId="0" xfId="0" quotePrefix="1" applyFont="1" applyAlignment="1">
      <alignment horizontal="left" vertical="center"/>
    </xf>
    <xf numFmtId="0" fontId="16" fillId="2" borderId="36" xfId="25" applyFont="1" applyFill="1" applyBorder="1" applyAlignment="1">
      <alignment horizontal="center" vertical="center" wrapText="1"/>
    </xf>
    <xf numFmtId="49" fontId="16" fillId="0" borderId="41" xfId="311" applyNumberFormat="1" applyFont="1" applyBorder="1" applyAlignment="1">
      <alignment horizontal="center" vertical="center" wrapText="1"/>
    </xf>
    <xf numFmtId="0" fontId="13" fillId="2" borderId="0" xfId="40" applyFont="1" applyFill="1" applyAlignment="1">
      <alignment horizontal="left" vertical="top" wrapText="1"/>
    </xf>
    <xf numFmtId="0" fontId="13" fillId="2" borderId="0" xfId="312" applyFont="1" applyFill="1" applyAlignment="1">
      <alignment horizontal="left" vertical="top" wrapText="1"/>
    </xf>
    <xf numFmtId="0" fontId="13" fillId="2" borderId="0" xfId="312" applyFont="1" applyFill="1" applyAlignment="1">
      <alignment horizontal="left" vertical="top"/>
    </xf>
    <xf numFmtId="0" fontId="16" fillId="0" borderId="41" xfId="313" applyFont="1" applyBorder="1" applyAlignment="1">
      <alignment horizontal="center" vertical="center" wrapText="1"/>
    </xf>
    <xf numFmtId="0" fontId="0" fillId="0" borderId="0" xfId="0"/>
    <xf numFmtId="0" fontId="13" fillId="0" borderId="0" xfId="0" applyFont="1"/>
    <xf numFmtId="0" fontId="16" fillId="2" borderId="0" xfId="0" applyFont="1" applyFill="1" applyAlignment="1">
      <alignment horizontal="left" vertical="center"/>
    </xf>
    <xf numFmtId="0" fontId="16" fillId="2" borderId="43" xfId="25" applyFont="1" applyFill="1" applyBorder="1" applyAlignment="1">
      <alignment horizontal="center" vertical="center" wrapText="1"/>
    </xf>
    <xf numFmtId="0" fontId="16" fillId="2" borderId="38" xfId="25" quotePrefix="1" applyFont="1" applyFill="1" applyBorder="1" applyAlignment="1">
      <alignment vertical="center" wrapText="1"/>
    </xf>
    <xf numFmtId="0" fontId="16" fillId="2" borderId="41" xfId="25" quotePrefix="1" applyFont="1" applyFill="1" applyBorder="1" applyAlignment="1">
      <alignment horizontal="left" vertical="center" wrapText="1"/>
    </xf>
    <xf numFmtId="0" fontId="45" fillId="2" borderId="4" xfId="25" applyFont="1" applyFill="1" applyBorder="1" applyAlignment="1">
      <alignment horizontal="left" vertical="center" wrapText="1" indent="1"/>
    </xf>
    <xf numFmtId="0" fontId="45" fillId="2" borderId="4" xfId="25" applyFont="1" applyFill="1" applyBorder="1" applyAlignment="1">
      <alignment horizontal="left" vertical="center" wrapText="1"/>
    </xf>
    <xf numFmtId="0" fontId="45" fillId="2" borderId="0" xfId="0" applyFont="1" applyFill="1" applyAlignment="1">
      <alignment horizontal="left" vertical="center" wrapText="1"/>
    </xf>
    <xf numFmtId="3" fontId="45" fillId="2" borderId="0" xfId="0" applyNumberFormat="1" applyFont="1" applyFill="1" applyAlignment="1">
      <alignment horizontal="right" vertical="center" wrapText="1"/>
    </xf>
    <xf numFmtId="3" fontId="45" fillId="0" borderId="0" xfId="28" applyNumberFormat="1" applyFont="1" applyAlignment="1">
      <alignment horizontal="right" vertical="center"/>
    </xf>
    <xf numFmtId="3" fontId="45" fillId="2" borderId="6" xfId="28" applyNumberFormat="1" applyFont="1" applyFill="1" applyBorder="1" applyAlignment="1">
      <alignment horizontal="right" vertical="center"/>
    </xf>
    <xf numFmtId="0" fontId="17" fillId="12" borderId="42" xfId="28" applyFont="1" applyFill="1" applyBorder="1" applyAlignment="1">
      <alignment horizontal="center" vertical="center" wrapText="1"/>
    </xf>
    <xf numFmtId="3" fontId="52" fillId="0" borderId="0" xfId="320" applyNumberFormat="1" applyFont="1" applyAlignment="1">
      <alignment horizontal="center" vertical="center"/>
    </xf>
    <xf numFmtId="3" fontId="52" fillId="2" borderId="6" xfId="320" applyNumberFormat="1" applyFont="1" applyFill="1" applyBorder="1" applyAlignment="1">
      <alignment horizontal="center" vertical="center"/>
    </xf>
    <xf numFmtId="0" fontId="45" fillId="2" borderId="4" xfId="25" applyFont="1" applyFill="1" applyBorder="1" applyAlignment="1">
      <alignment horizontal="left" vertical="center" wrapText="1" indent="3"/>
    </xf>
    <xf numFmtId="0" fontId="45" fillId="2" borderId="0" xfId="25" applyFont="1" applyFill="1" applyAlignment="1">
      <alignment horizontal="left" vertical="center" wrapText="1" indent="1"/>
    </xf>
    <xf numFmtId="0" fontId="59" fillId="2" borderId="4" xfId="25" applyFont="1" applyFill="1" applyBorder="1" applyAlignment="1">
      <alignment horizontal="left" vertical="center" wrapText="1" indent="1"/>
    </xf>
    <xf numFmtId="0" fontId="45" fillId="2" borderId="4" xfId="25" applyFont="1" applyFill="1" applyBorder="1" applyAlignment="1">
      <alignment horizontal="left" vertical="center" wrapText="1" indent="2"/>
    </xf>
    <xf numFmtId="0" fontId="45" fillId="2" borderId="110" xfId="25" applyFont="1" applyFill="1" applyBorder="1" applyAlignment="1">
      <alignment horizontal="left" vertical="center" wrapText="1"/>
    </xf>
    <xf numFmtId="3" fontId="45" fillId="0" borderId="106" xfId="25" applyNumberFormat="1" applyFont="1" applyBorder="1" applyAlignment="1">
      <alignment horizontal="right" vertical="center" wrapText="1"/>
    </xf>
    <xf numFmtId="3" fontId="16" fillId="2" borderId="40" xfId="33" applyNumberFormat="1" applyFont="1" applyFill="1" applyBorder="1" applyAlignment="1">
      <alignment horizontal="right" vertical="center" wrapText="1"/>
    </xf>
    <xf numFmtId="1" fontId="16" fillId="2" borderId="3" xfId="26" applyNumberFormat="1" applyFont="1" applyFill="1" applyBorder="1" applyAlignment="1">
      <alignment horizontal="right" vertical="center" wrapText="1"/>
    </xf>
    <xf numFmtId="3" fontId="45" fillId="7" borderId="5" xfId="0" applyNumberFormat="1" applyFont="1" applyFill="1" applyBorder="1" applyAlignment="1">
      <alignment vertical="center"/>
    </xf>
    <xf numFmtId="3" fontId="16" fillId="7" borderId="26" xfId="0" applyNumberFormat="1" applyFont="1" applyFill="1" applyBorder="1" applyAlignment="1">
      <alignment vertical="center"/>
    </xf>
    <xf numFmtId="0" fontId="45" fillId="12" borderId="15" xfId="0" applyFont="1" applyFill="1" applyBorder="1" applyAlignment="1">
      <alignment horizontal="right" vertical="center"/>
    </xf>
    <xf numFmtId="10" fontId="45" fillId="12" borderId="15" xfId="0" applyNumberFormat="1" applyFont="1" applyFill="1" applyBorder="1" applyAlignment="1">
      <alignment horizontal="right" vertical="center"/>
    </xf>
    <xf numFmtId="0" fontId="45" fillId="2" borderId="15" xfId="26" quotePrefix="1" applyFont="1" applyFill="1" applyBorder="1" applyAlignment="1">
      <alignment horizontal="center" vertical="center"/>
    </xf>
    <xf numFmtId="0" fontId="45" fillId="12" borderId="0" xfId="0" applyFont="1" applyFill="1" applyBorder="1" applyAlignment="1">
      <alignment horizontal="right" vertical="center"/>
    </xf>
    <xf numFmtId="10" fontId="45" fillId="12" borderId="0" xfId="0" applyNumberFormat="1" applyFont="1" applyFill="1" applyBorder="1" applyAlignment="1">
      <alignment horizontal="right" vertical="center"/>
    </xf>
    <xf numFmtId="0" fontId="45" fillId="2" borderId="127" xfId="26" quotePrefix="1" applyFont="1" applyFill="1" applyBorder="1" applyAlignment="1">
      <alignment horizontal="center" vertical="center"/>
    </xf>
    <xf numFmtId="3" fontId="52" fillId="12" borderId="127" xfId="0" applyNumberFormat="1" applyFont="1" applyFill="1" applyBorder="1" applyAlignment="1">
      <alignment horizontal="right" vertical="center"/>
    </xf>
    <xf numFmtId="3" fontId="45" fillId="12" borderId="127" xfId="0" applyNumberFormat="1" applyFont="1" applyFill="1" applyBorder="1" applyAlignment="1">
      <alignment horizontal="right" vertical="center"/>
    </xf>
    <xf numFmtId="0" fontId="45" fillId="2" borderId="112" xfId="26" quotePrefix="1" applyFont="1" applyFill="1" applyBorder="1" applyAlignment="1">
      <alignment horizontal="center" vertical="center"/>
    </xf>
    <xf numFmtId="3" fontId="52" fillId="12" borderId="112" xfId="0" applyNumberFormat="1" applyFont="1" applyFill="1" applyBorder="1" applyAlignment="1">
      <alignment horizontal="right" vertical="center"/>
    </xf>
    <xf numFmtId="3" fontId="45" fillId="12" borderId="112" xfId="0" applyNumberFormat="1" applyFont="1" applyFill="1" applyBorder="1" applyAlignment="1">
      <alignment horizontal="right" vertical="center"/>
    </xf>
    <xf numFmtId="3" fontId="184" fillId="0" borderId="0" xfId="307" quotePrefix="1" applyNumberFormat="1" applyFont="1" applyBorder="1" applyAlignment="1">
      <alignment horizontal="left" vertical="center" wrapText="1"/>
    </xf>
    <xf numFmtId="0" fontId="16" fillId="2" borderId="2" xfId="0" applyFont="1" applyFill="1" applyBorder="1" applyAlignment="1">
      <alignment horizontal="center" vertical="center"/>
    </xf>
    <xf numFmtId="0" fontId="16" fillId="2" borderId="2" xfId="0" quotePrefix="1" applyFont="1" applyFill="1" applyBorder="1" applyAlignment="1">
      <alignment horizontal="center" vertical="center"/>
    </xf>
    <xf numFmtId="0" fontId="199" fillId="2" borderId="0" xfId="0" applyFont="1" applyFill="1"/>
    <xf numFmtId="0" fontId="193" fillId="2" borderId="0" xfId="0" applyFont="1" applyFill="1"/>
    <xf numFmtId="0" fontId="77" fillId="13" borderId="0" xfId="31" applyFont="1" applyFill="1" applyBorder="1" applyAlignment="1">
      <alignment horizontal="center" vertical="center" wrapText="1"/>
    </xf>
    <xf numFmtId="3" fontId="17" fillId="7" borderId="5" xfId="26" applyNumberFormat="1" applyFont="1" applyFill="1" applyBorder="1" applyAlignment="1">
      <alignment horizontal="right" vertical="center"/>
    </xf>
    <xf numFmtId="3" fontId="52" fillId="7" borderId="5" xfId="26" applyNumberFormat="1" applyFont="1" applyFill="1" applyBorder="1" applyAlignment="1">
      <alignment horizontal="right" vertical="center"/>
    </xf>
    <xf numFmtId="3" fontId="45" fillId="0" borderId="0" xfId="6" applyNumberFormat="1" applyFont="1" applyBorder="1"/>
    <xf numFmtId="0" fontId="77" fillId="13" borderId="0" xfId="31" applyFont="1" applyFill="1" applyBorder="1" applyAlignment="1">
      <alignment horizontal="center" vertical="center" wrapText="1"/>
    </xf>
    <xf numFmtId="0" fontId="0" fillId="0" borderId="0" xfId="0"/>
    <xf numFmtId="0" fontId="163" fillId="0" borderId="0" xfId="0" quotePrefix="1" applyFont="1" applyAlignment="1">
      <alignment horizontal="left" vertical="center"/>
    </xf>
    <xf numFmtId="0" fontId="163" fillId="0" borderId="0" xfId="0" quotePrefix="1" applyFont="1" applyAlignment="1">
      <alignment horizontal="right" vertical="center"/>
    </xf>
    <xf numFmtId="0" fontId="77" fillId="2" borderId="0" xfId="31" applyFont="1" applyFill="1" applyBorder="1" applyAlignment="1">
      <alignment horizontal="center" vertical="center" wrapText="1"/>
    </xf>
    <xf numFmtId="165" fontId="45" fillId="0" borderId="5" xfId="26" applyNumberFormat="1" applyFont="1" applyBorder="1" applyAlignment="1">
      <alignment vertical="center"/>
    </xf>
    <xf numFmtId="0" fontId="70" fillId="0" borderId="0" xfId="26" applyFont="1" applyAlignment="1">
      <alignment vertical="center" wrapText="1"/>
    </xf>
    <xf numFmtId="0" fontId="45" fillId="2" borderId="0" xfId="0" applyFont="1" applyFill="1" applyAlignment="1">
      <alignment wrapText="1"/>
    </xf>
    <xf numFmtId="0" fontId="40" fillId="0" borderId="114" xfId="0" quotePrefix="1" applyFont="1" applyFill="1" applyBorder="1" applyAlignment="1">
      <alignment vertical="center" wrapText="1"/>
    </xf>
    <xf numFmtId="0" fontId="16" fillId="2" borderId="0" xfId="0" applyFont="1" applyFill="1" applyAlignment="1">
      <alignment vertical="center" wrapText="1"/>
    </xf>
    <xf numFmtId="0" fontId="45" fillId="2" borderId="0" xfId="0" applyFont="1" applyFill="1" applyAlignment="1">
      <alignment vertical="center" wrapText="1"/>
    </xf>
    <xf numFmtId="0" fontId="198" fillId="0" borderId="114" xfId="0" quotePrefix="1" applyFont="1" applyFill="1" applyBorder="1" applyAlignment="1">
      <alignment vertical="center" wrapText="1"/>
    </xf>
    <xf numFmtId="14" fontId="45" fillId="2" borderId="17" xfId="25" quotePrefix="1" applyNumberFormat="1" applyFont="1" applyFill="1" applyBorder="1" applyAlignment="1">
      <alignment horizontal="right" vertical="center" wrapText="1"/>
    </xf>
    <xf numFmtId="0" fontId="77" fillId="13" borderId="0" xfId="31" applyFont="1" applyFill="1" applyBorder="1" applyAlignment="1">
      <alignment horizontal="center" vertical="center" wrapText="1"/>
    </xf>
    <xf numFmtId="0" fontId="70" fillId="0" borderId="0" xfId="0" quotePrefix="1" applyFont="1" applyAlignment="1">
      <alignment horizontal="left" vertical="center"/>
    </xf>
    <xf numFmtId="0" fontId="40" fillId="2" borderId="115" xfId="31" quotePrefix="1" applyFont="1" applyFill="1" applyBorder="1" applyAlignment="1">
      <alignment horizontal="left" vertical="center" wrapText="1" indent="1"/>
    </xf>
    <xf numFmtId="0" fontId="40" fillId="2" borderId="116" xfId="31" quotePrefix="1" applyFont="1" applyFill="1" applyBorder="1" applyAlignment="1">
      <alignment horizontal="left" vertical="center" wrapText="1" indent="1"/>
    </xf>
    <xf numFmtId="0" fontId="172" fillId="2" borderId="74" xfId="0" applyFont="1" applyFill="1" applyBorder="1" applyAlignment="1">
      <alignment horizontal="left" vertical="center"/>
    </xf>
    <xf numFmtId="0" fontId="172" fillId="2" borderId="4" xfId="0" applyFont="1" applyFill="1" applyBorder="1" applyAlignment="1">
      <alignment horizontal="left" vertical="center"/>
    </xf>
    <xf numFmtId="0" fontId="171" fillId="2" borderId="0" xfId="0" applyFont="1" applyFill="1" applyAlignment="1">
      <alignment horizontal="left" vertical="center"/>
    </xf>
    <xf numFmtId="0" fontId="70" fillId="2" borderId="0" xfId="0" applyFont="1" applyFill="1" applyAlignment="1">
      <alignment horizontal="left" vertical="center"/>
    </xf>
    <xf numFmtId="0" fontId="12" fillId="2" borderId="0" xfId="0" quotePrefix="1" applyFont="1" applyFill="1" applyBorder="1" applyAlignment="1">
      <alignment horizontal="left" vertical="center" wrapText="1"/>
    </xf>
    <xf numFmtId="0" fontId="70" fillId="0" borderId="0" xfId="0" quotePrefix="1" applyFont="1" applyFill="1" applyBorder="1" applyAlignment="1">
      <alignment horizontal="left" vertical="center" wrapText="1"/>
    </xf>
    <xf numFmtId="0" fontId="73" fillId="14" borderId="0" xfId="0" quotePrefix="1" applyFont="1" applyFill="1" applyBorder="1" applyAlignment="1">
      <alignment horizontal="center" vertical="center"/>
    </xf>
    <xf numFmtId="0" fontId="73" fillId="14" borderId="0" xfId="0" applyFont="1" applyFill="1" applyBorder="1" applyAlignment="1">
      <alignment horizontal="center" vertical="center"/>
    </xf>
    <xf numFmtId="0" fontId="45" fillId="0" borderId="0" xfId="26" applyFont="1" applyAlignment="1">
      <alignment horizontal="justify" vertical="center" wrapText="1"/>
    </xf>
    <xf numFmtId="0" fontId="0" fillId="0" borderId="0" xfId="0" applyAlignment="1">
      <alignment horizontal="justify" vertical="center" wrapText="1"/>
    </xf>
    <xf numFmtId="0" fontId="45" fillId="0" borderId="0" xfId="0" applyFont="1" applyFill="1" applyBorder="1" applyAlignment="1">
      <alignment horizontal="right" wrapText="1"/>
    </xf>
    <xf numFmtId="0" fontId="19" fillId="0" borderId="0" xfId="0" applyFont="1" applyBorder="1" applyAlignment="1">
      <alignment vertical="center" wrapText="1"/>
    </xf>
    <xf numFmtId="0" fontId="16" fillId="0" borderId="0" xfId="6" applyNumberFormat="1" applyFont="1" applyFill="1" applyBorder="1" applyAlignment="1">
      <alignment horizontal="right" vertical="center" wrapText="1"/>
    </xf>
    <xf numFmtId="0" fontId="16" fillId="0" borderId="3" xfId="6" applyNumberFormat="1" applyFont="1" applyFill="1" applyBorder="1" applyAlignment="1">
      <alignment horizontal="right" vertical="center" wrapText="1"/>
    </xf>
    <xf numFmtId="0" fontId="16" fillId="0" borderId="3" xfId="0" applyFont="1" applyFill="1" applyBorder="1" applyAlignment="1">
      <alignment horizontal="center" vertical="center" wrapText="1"/>
    </xf>
    <xf numFmtId="17" fontId="73" fillId="14" borderId="0" xfId="0" quotePrefix="1" applyNumberFormat="1" applyFont="1" applyFill="1" applyBorder="1" applyAlignment="1">
      <alignment horizontal="center" vertical="center"/>
    </xf>
    <xf numFmtId="0" fontId="77" fillId="13" borderId="0" xfId="31" applyFont="1" applyFill="1" applyBorder="1" applyAlignment="1">
      <alignment horizontal="center" vertical="center" wrapText="1"/>
    </xf>
    <xf numFmtId="0" fontId="19" fillId="0" borderId="0" xfId="0" applyFont="1" applyAlignment="1">
      <alignment horizontal="left" vertical="top" wrapText="1"/>
    </xf>
    <xf numFmtId="0" fontId="45" fillId="0" borderId="0" xfId="26" applyFont="1" applyAlignment="1">
      <alignment horizontal="left" vertical="center"/>
    </xf>
    <xf numFmtId="0" fontId="12" fillId="2" borderId="0" xfId="26" quotePrefix="1" applyFont="1" applyFill="1" applyBorder="1" applyAlignment="1">
      <alignment horizontal="left" vertical="center" wrapText="1"/>
    </xf>
    <xf numFmtId="0" fontId="70" fillId="0" borderId="0" xfId="26" quotePrefix="1" applyFont="1" applyFill="1" applyBorder="1" applyAlignment="1">
      <alignment horizontal="left" vertical="center" wrapText="1"/>
    </xf>
    <xf numFmtId="0" fontId="16" fillId="0" borderId="0" xfId="6" applyNumberFormat="1" applyFont="1" applyFill="1" applyBorder="1" applyAlignment="1">
      <alignment horizontal="center" vertical="center" wrapText="1"/>
    </xf>
    <xf numFmtId="0" fontId="16" fillId="0" borderId="3" xfId="6" applyNumberFormat="1" applyFont="1" applyFill="1" applyBorder="1" applyAlignment="1">
      <alignment horizontal="center" vertical="center" wrapText="1"/>
    </xf>
    <xf numFmtId="0" fontId="70" fillId="2" borderId="0" xfId="0" quotePrefix="1" applyFont="1" applyFill="1" applyBorder="1" applyAlignment="1">
      <alignment horizontal="left" vertical="center" wrapText="1"/>
    </xf>
    <xf numFmtId="0" fontId="16" fillId="0" borderId="17" xfId="26" applyFont="1" applyFill="1" applyBorder="1" applyAlignment="1">
      <alignment horizontal="center" vertical="center"/>
    </xf>
    <xf numFmtId="0" fontId="45" fillId="0" borderId="0" xfId="26" applyFont="1" applyBorder="1" applyAlignment="1">
      <alignment horizontal="justify" vertical="center" wrapText="1"/>
    </xf>
    <xf numFmtId="0" fontId="165" fillId="0" borderId="0" xfId="0" applyFont="1" applyAlignment="1">
      <alignment horizontal="center" vertical="center"/>
    </xf>
    <xf numFmtId="0" fontId="70" fillId="0" borderId="0" xfId="26" quotePrefix="1" applyFont="1" applyFill="1" applyBorder="1" applyAlignment="1">
      <alignment horizontal="left" vertical="center"/>
    </xf>
    <xf numFmtId="0" fontId="73" fillId="14" borderId="0" xfId="26" quotePrefix="1" applyFont="1" applyFill="1" applyBorder="1" applyAlignment="1">
      <alignment horizontal="center" vertical="center"/>
    </xf>
    <xf numFmtId="0" fontId="73" fillId="14" borderId="0" xfId="26" applyFont="1" applyFill="1" applyBorder="1" applyAlignment="1">
      <alignment horizontal="center" vertical="center"/>
    </xf>
    <xf numFmtId="0" fontId="16" fillId="2" borderId="17" xfId="0" applyFont="1" applyFill="1" applyBorder="1" applyAlignment="1">
      <alignment horizontal="center" vertical="center"/>
    </xf>
    <xf numFmtId="164" fontId="16" fillId="2" borderId="17" xfId="0" applyNumberFormat="1" applyFont="1" applyFill="1" applyBorder="1" applyAlignment="1">
      <alignment horizontal="center" vertical="center" wrapText="1"/>
    </xf>
    <xf numFmtId="9" fontId="45" fillId="2" borderId="23" xfId="16" applyFont="1" applyFill="1" applyBorder="1" applyAlignment="1">
      <alignment horizontal="center" vertical="center"/>
    </xf>
    <xf numFmtId="9" fontId="45" fillId="2" borderId="4" xfId="16" applyFont="1" applyFill="1" applyBorder="1" applyAlignment="1">
      <alignment horizontal="center" vertical="center"/>
    </xf>
    <xf numFmtId="9" fontId="16" fillId="2" borderId="23" xfId="16" applyFont="1" applyFill="1" applyBorder="1" applyAlignment="1">
      <alignment horizontal="center" vertical="center"/>
    </xf>
    <xf numFmtId="9" fontId="16" fillId="2" borderId="15" xfId="16" applyFont="1" applyFill="1" applyBorder="1" applyAlignment="1">
      <alignment horizontal="center" vertical="center"/>
    </xf>
    <xf numFmtId="9" fontId="45" fillId="2" borderId="22" xfId="16" applyFont="1" applyFill="1" applyBorder="1" applyAlignment="1">
      <alignment horizontal="center" vertical="center"/>
    </xf>
    <xf numFmtId="0" fontId="70" fillId="0" borderId="0" xfId="0" quotePrefix="1" applyFont="1" applyFill="1" applyBorder="1" applyAlignment="1">
      <alignment horizontal="left" vertical="center"/>
    </xf>
    <xf numFmtId="9" fontId="16" fillId="2" borderId="0" xfId="16" applyFont="1" applyFill="1" applyBorder="1" applyAlignment="1">
      <alignment horizontal="center" vertical="center"/>
    </xf>
    <xf numFmtId="0" fontId="16" fillId="2" borderId="3" xfId="0" applyFont="1" applyFill="1" applyBorder="1" applyAlignment="1">
      <alignment horizontal="center" vertical="center"/>
    </xf>
    <xf numFmtId="17" fontId="73" fillId="14" borderId="0" xfId="26" quotePrefix="1" applyNumberFormat="1" applyFont="1" applyFill="1" applyBorder="1" applyAlignment="1">
      <alignment horizontal="center" vertical="center"/>
    </xf>
    <xf numFmtId="0" fontId="70" fillId="2" borderId="0" xfId="26" quotePrefix="1" applyFont="1" applyFill="1" applyBorder="1" applyAlignment="1">
      <alignment horizontal="left" vertical="center" wrapText="1"/>
    </xf>
    <xf numFmtId="0" fontId="70" fillId="2" borderId="0" xfId="26" quotePrefix="1" applyFont="1" applyFill="1" applyBorder="1" applyAlignment="1">
      <alignment horizontal="left" vertical="center"/>
    </xf>
    <xf numFmtId="0" fontId="92" fillId="14" borderId="0" xfId="26" quotePrefix="1" applyFont="1" applyFill="1" applyBorder="1" applyAlignment="1">
      <alignment horizontal="center" vertical="center"/>
    </xf>
    <xf numFmtId="164" fontId="45" fillId="2" borderId="0" xfId="26" applyNumberFormat="1" applyFont="1" applyFill="1" applyBorder="1" applyAlignment="1">
      <alignment horizontal="right"/>
    </xf>
    <xf numFmtId="0" fontId="0" fillId="0" borderId="0" xfId="0" applyAlignment="1">
      <alignment vertical="center"/>
    </xf>
    <xf numFmtId="17" fontId="52" fillId="0" borderId="3" xfId="26" quotePrefix="1" applyNumberFormat="1" applyFont="1" applyFill="1" applyBorder="1" applyAlignment="1">
      <alignment horizontal="center" vertical="center"/>
    </xf>
    <xf numFmtId="0" fontId="92" fillId="14" borderId="0" xfId="26" applyFont="1" applyFill="1" applyBorder="1" applyAlignment="1">
      <alignment horizontal="center" vertical="center"/>
    </xf>
    <xf numFmtId="0" fontId="16" fillId="2" borderId="17" xfId="25" applyNumberFormat="1" applyFont="1" applyFill="1" applyBorder="1" applyAlignment="1">
      <alignment horizontal="center" vertical="center" wrapText="1"/>
    </xf>
    <xf numFmtId="0" fontId="16" fillId="2" borderId="22" xfId="25" applyNumberFormat="1" applyFont="1" applyFill="1" applyBorder="1" applyAlignment="1">
      <alignment horizontal="right" vertical="center" wrapText="1"/>
    </xf>
    <xf numFmtId="0" fontId="16" fillId="2" borderId="3" xfId="25" applyNumberFormat="1" applyFont="1" applyFill="1" applyBorder="1" applyAlignment="1">
      <alignment horizontal="right" vertical="center" wrapText="1"/>
    </xf>
    <xf numFmtId="0" fontId="16" fillId="2" borderId="22" xfId="25" applyNumberFormat="1" applyFont="1" applyFill="1" applyBorder="1" applyAlignment="1">
      <alignment horizontal="center" vertical="center" wrapText="1"/>
    </xf>
    <xf numFmtId="0" fontId="16" fillId="2" borderId="3" xfId="25" applyNumberFormat="1" applyFont="1" applyFill="1" applyBorder="1" applyAlignment="1">
      <alignment horizontal="center" vertical="center" wrapText="1"/>
    </xf>
    <xf numFmtId="164" fontId="45" fillId="2" borderId="0" xfId="0" applyNumberFormat="1" applyFont="1" applyFill="1" applyBorder="1" applyAlignment="1">
      <alignment horizontal="right"/>
    </xf>
    <xf numFmtId="0" fontId="49" fillId="2" borderId="20" xfId="26" applyFont="1" applyFill="1" applyBorder="1" applyAlignment="1">
      <alignment horizontal="left" vertical="center" wrapText="1"/>
    </xf>
    <xf numFmtId="17" fontId="73" fillId="14" borderId="0" xfId="0" quotePrefix="1" applyNumberFormat="1" applyFont="1" applyFill="1" applyAlignment="1">
      <alignment horizontal="center" vertical="center"/>
    </xf>
    <xf numFmtId="0" fontId="16" fillId="2" borderId="22" xfId="25" applyFont="1" applyFill="1" applyBorder="1" applyAlignment="1">
      <alignment horizontal="center" vertical="center" wrapText="1"/>
    </xf>
    <xf numFmtId="0" fontId="16" fillId="2" borderId="22" xfId="25" applyFont="1" applyFill="1" applyBorder="1" applyAlignment="1">
      <alignment horizontal="right" vertical="center" wrapText="1"/>
    </xf>
    <xf numFmtId="0" fontId="16" fillId="2" borderId="3" xfId="25" applyFont="1" applyFill="1" applyBorder="1" applyAlignment="1">
      <alignment horizontal="right" vertical="center" wrapText="1"/>
    </xf>
    <xf numFmtId="0" fontId="16" fillId="2" borderId="3" xfId="25" applyFont="1" applyFill="1" applyBorder="1" applyAlignment="1">
      <alignment horizontal="center" vertical="center" wrapText="1"/>
    </xf>
    <xf numFmtId="0" fontId="73" fillId="14" borderId="0" xfId="0" quotePrefix="1" applyFont="1" applyFill="1" applyAlignment="1">
      <alignment horizontal="center" vertical="center"/>
    </xf>
    <xf numFmtId="164" fontId="45" fillId="2" borderId="0" xfId="0" applyNumberFormat="1" applyFont="1" applyFill="1" applyBorder="1" applyAlignment="1">
      <alignment horizontal="left" vertical="center"/>
    </xf>
    <xf numFmtId="0" fontId="19" fillId="2" borderId="0" xfId="26" applyFont="1" applyFill="1" applyBorder="1" applyAlignment="1">
      <alignment horizontal="left" vertical="center" wrapText="1"/>
    </xf>
    <xf numFmtId="0" fontId="40" fillId="2" borderId="0" xfId="0" applyFont="1" applyFill="1" applyAlignment="1">
      <alignment horizontal="left" wrapText="1"/>
    </xf>
    <xf numFmtId="0" fontId="45" fillId="2" borderId="0" xfId="26" applyFont="1" applyFill="1" applyAlignment="1">
      <alignment horizontal="left" wrapText="1"/>
    </xf>
    <xf numFmtId="0" fontId="16" fillId="2" borderId="3" xfId="0" applyFont="1" applyFill="1" applyBorder="1" applyAlignment="1">
      <alignment horizontal="left" vertical="center"/>
    </xf>
    <xf numFmtId="0" fontId="16" fillId="2" borderId="17" xfId="0" applyFont="1" applyFill="1" applyBorder="1" applyAlignment="1">
      <alignment horizontal="left" vertical="center"/>
    </xf>
    <xf numFmtId="0" fontId="16" fillId="0" borderId="0" xfId="25" applyFont="1" applyAlignment="1">
      <alignment horizontal="center" vertical="center" wrapText="1"/>
    </xf>
    <xf numFmtId="0" fontId="16" fillId="0" borderId="3" xfId="25" applyFont="1" applyBorder="1" applyAlignment="1">
      <alignment horizontal="center" vertical="center" wrapText="1"/>
    </xf>
    <xf numFmtId="0" fontId="16" fillId="0" borderId="0" xfId="25" applyNumberFormat="1" applyFont="1" applyFill="1" applyBorder="1" applyAlignment="1">
      <alignment horizontal="center" vertical="center" wrapText="1"/>
    </xf>
    <xf numFmtId="0" fontId="16" fillId="0" borderId="3" xfId="25" applyNumberFormat="1" applyFont="1" applyFill="1" applyBorder="1" applyAlignment="1">
      <alignment horizontal="center" vertical="center" wrapText="1"/>
    </xf>
    <xf numFmtId="9" fontId="16" fillId="2" borderId="65" xfId="25" applyNumberFormat="1" applyFont="1" applyFill="1" applyBorder="1" applyAlignment="1">
      <alignment horizontal="center" vertical="center"/>
    </xf>
    <xf numFmtId="9" fontId="16" fillId="2" borderId="66" xfId="25" applyNumberFormat="1" applyFont="1" applyFill="1" applyBorder="1" applyAlignment="1">
      <alignment horizontal="center" vertical="center"/>
    </xf>
    <xf numFmtId="0" fontId="16" fillId="2" borderId="22" xfId="25" applyNumberFormat="1" applyFont="1" applyFill="1" applyBorder="1" applyAlignment="1">
      <alignment horizontal="left" vertical="center" wrapText="1"/>
    </xf>
    <xf numFmtId="0" fontId="16" fillId="2" borderId="0" xfId="25" applyNumberFormat="1" applyFont="1" applyFill="1" applyBorder="1" applyAlignment="1">
      <alignment horizontal="left" vertical="center" wrapText="1"/>
    </xf>
    <xf numFmtId="0" fontId="19" fillId="2" borderId="25" xfId="0" applyFont="1" applyFill="1" applyBorder="1" applyAlignment="1">
      <alignment horizontal="left" wrapText="1"/>
    </xf>
    <xf numFmtId="1" fontId="78" fillId="2" borderId="0" xfId="26" applyNumberFormat="1" applyFont="1" applyFill="1" applyAlignment="1">
      <alignment horizontal="right" vertical="center" wrapText="1"/>
    </xf>
    <xf numFmtId="1" fontId="78" fillId="2" borderId="3" xfId="26" applyNumberFormat="1" applyFont="1" applyFill="1" applyBorder="1" applyAlignment="1">
      <alignment horizontal="right" vertical="center" wrapText="1"/>
    </xf>
    <xf numFmtId="0" fontId="92" fillId="14" borderId="0" xfId="26" quotePrefix="1" applyFont="1" applyFill="1" applyBorder="1" applyAlignment="1">
      <alignment horizontal="center" vertical="center" wrapText="1"/>
    </xf>
    <xf numFmtId="0" fontId="92" fillId="14" borderId="0" xfId="26" applyFont="1" applyFill="1" applyBorder="1" applyAlignment="1">
      <alignment horizontal="center" vertical="center" wrapText="1"/>
    </xf>
    <xf numFmtId="0" fontId="45" fillId="2" borderId="23" xfId="25" applyNumberFormat="1" applyFont="1" applyFill="1" applyBorder="1" applyAlignment="1">
      <alignment horizontal="left" vertical="center" wrapText="1" indent="1"/>
    </xf>
    <xf numFmtId="0" fontId="45" fillId="2" borderId="0" xfId="25" applyNumberFormat="1" applyFont="1" applyFill="1" applyBorder="1" applyAlignment="1">
      <alignment horizontal="left" vertical="center" wrapText="1" indent="1"/>
    </xf>
    <xf numFmtId="0" fontId="45" fillId="2" borderId="15" xfId="25" applyNumberFormat="1" applyFont="1" applyFill="1" applyBorder="1" applyAlignment="1">
      <alignment horizontal="left" vertical="center" wrapText="1" indent="1"/>
    </xf>
    <xf numFmtId="0" fontId="19" fillId="2" borderId="0" xfId="26" applyFont="1" applyFill="1" applyBorder="1" applyAlignment="1">
      <alignment horizontal="left" wrapText="1"/>
    </xf>
    <xf numFmtId="0" fontId="45" fillId="2" borderId="4" xfId="25" applyNumberFormat="1" applyFont="1" applyFill="1" applyBorder="1" applyAlignment="1">
      <alignment horizontal="left" vertical="center" wrapText="1" indent="1"/>
    </xf>
    <xf numFmtId="0" fontId="45" fillId="2" borderId="23" xfId="25" applyNumberFormat="1" applyFont="1" applyFill="1" applyBorder="1" applyAlignment="1">
      <alignment horizontal="left" vertical="center" wrapText="1"/>
    </xf>
    <xf numFmtId="0" fontId="45" fillId="2" borderId="0" xfId="25" applyNumberFormat="1" applyFont="1" applyFill="1" applyBorder="1" applyAlignment="1">
      <alignment horizontal="left" vertical="center" wrapText="1"/>
    </xf>
    <xf numFmtId="0" fontId="45" fillId="2" borderId="4" xfId="25" applyNumberFormat="1" applyFont="1" applyFill="1" applyBorder="1" applyAlignment="1">
      <alignment horizontal="left" vertical="center" wrapText="1"/>
    </xf>
    <xf numFmtId="0" fontId="16" fillId="2" borderId="4" xfId="25" applyNumberFormat="1" applyFont="1" applyFill="1" applyBorder="1" applyAlignment="1">
      <alignment horizontal="left" vertical="center" wrapText="1"/>
    </xf>
    <xf numFmtId="0" fontId="16" fillId="2" borderId="23" xfId="25" applyNumberFormat="1" applyFont="1" applyFill="1" applyBorder="1" applyAlignment="1">
      <alignment horizontal="left" vertical="center" wrapText="1"/>
    </xf>
    <xf numFmtId="1" fontId="16" fillId="2" borderId="0" xfId="26" applyNumberFormat="1" applyFont="1" applyFill="1" applyBorder="1" applyAlignment="1">
      <alignment horizontal="right" vertical="center" wrapText="1"/>
    </xf>
    <xf numFmtId="1" fontId="16" fillId="2" borderId="3" xfId="26" applyNumberFormat="1" applyFont="1" applyFill="1" applyBorder="1" applyAlignment="1">
      <alignment horizontal="right" vertical="center" wrapText="1"/>
    </xf>
    <xf numFmtId="0" fontId="16" fillId="2" borderId="3" xfId="26" applyFont="1" applyFill="1" applyBorder="1" applyAlignment="1">
      <alignment horizontal="center" vertical="center" wrapText="1"/>
    </xf>
    <xf numFmtId="0" fontId="16" fillId="2" borderId="0" xfId="26" applyFont="1" applyFill="1" applyBorder="1" applyAlignment="1">
      <alignment horizontal="right" vertical="center" wrapText="1"/>
    </xf>
    <xf numFmtId="0" fontId="16" fillId="2" borderId="3" xfId="26" applyFont="1" applyFill="1" applyBorder="1" applyAlignment="1">
      <alignment horizontal="right" vertical="center" wrapText="1"/>
    </xf>
    <xf numFmtId="1" fontId="16" fillId="2" borderId="0" xfId="26" applyNumberFormat="1" applyFont="1" applyFill="1" applyBorder="1" applyAlignment="1">
      <alignment horizontal="left" vertical="center" wrapText="1"/>
    </xf>
    <xf numFmtId="1" fontId="16" fillId="2" borderId="3" xfId="26" applyNumberFormat="1" applyFont="1" applyFill="1" applyBorder="1" applyAlignment="1">
      <alignment horizontal="left" vertical="center" wrapText="1"/>
    </xf>
    <xf numFmtId="0" fontId="19" fillId="2" borderId="25" xfId="0" applyFont="1" applyFill="1" applyBorder="1" applyAlignment="1">
      <alignment horizontal="left" vertical="center" wrapText="1"/>
    </xf>
    <xf numFmtId="0" fontId="19" fillId="2" borderId="0" xfId="0" applyFont="1" applyFill="1" applyBorder="1" applyAlignment="1">
      <alignment horizontal="left" vertical="center" wrapText="1"/>
    </xf>
    <xf numFmtId="0" fontId="0" fillId="0" borderId="0" xfId="0" applyAlignment="1"/>
    <xf numFmtId="0" fontId="73" fillId="14" borderId="0" xfId="28" quotePrefix="1" applyFont="1" applyFill="1" applyAlignment="1">
      <alignment horizontal="center" vertical="center" wrapText="1"/>
    </xf>
    <xf numFmtId="0" fontId="73" fillId="14" borderId="0" xfId="28" quotePrefix="1" applyFont="1" applyFill="1" applyBorder="1" applyAlignment="1">
      <alignment horizontal="center" vertical="center" wrapText="1"/>
    </xf>
    <xf numFmtId="0" fontId="70" fillId="2" borderId="0" xfId="0" quotePrefix="1" applyFont="1" applyFill="1" applyBorder="1" applyAlignment="1">
      <alignment horizontal="left" vertical="center"/>
    </xf>
    <xf numFmtId="0" fontId="16" fillId="2" borderId="17" xfId="25" applyFont="1" applyFill="1" applyBorder="1" applyAlignment="1">
      <alignment horizontal="center" vertical="center" wrapText="1"/>
    </xf>
    <xf numFmtId="0" fontId="16" fillId="12" borderId="22" xfId="28" applyFont="1" applyFill="1" applyBorder="1" applyAlignment="1">
      <alignment horizontal="center" vertical="center" wrapText="1"/>
    </xf>
    <xf numFmtId="0" fontId="16" fillId="12" borderId="22" xfId="28" applyFont="1" applyFill="1" applyBorder="1" applyAlignment="1">
      <alignment horizontal="right" vertical="center" wrapText="1"/>
    </xf>
    <xf numFmtId="0" fontId="16" fillId="12" borderId="30" xfId="28" applyFont="1" applyFill="1" applyBorder="1" applyAlignment="1">
      <alignment horizontal="right" vertical="center" wrapText="1"/>
    </xf>
    <xf numFmtId="0" fontId="16" fillId="12" borderId="0" xfId="28" applyFont="1" applyFill="1" applyBorder="1" applyAlignment="1">
      <alignment horizontal="right" vertical="center" wrapText="1"/>
    </xf>
    <xf numFmtId="0" fontId="16" fillId="12" borderId="0" xfId="28" applyFont="1" applyFill="1" applyBorder="1" applyAlignment="1">
      <alignment horizontal="center" vertical="center" wrapText="1"/>
    </xf>
    <xf numFmtId="0" fontId="16" fillId="12" borderId="0" xfId="28" applyFont="1" applyFill="1" applyAlignment="1">
      <alignment horizontal="center" vertical="center" wrapText="1"/>
    </xf>
    <xf numFmtId="0" fontId="70" fillId="2" borderId="0" xfId="28" quotePrefix="1" applyFont="1" applyFill="1" applyBorder="1" applyAlignment="1">
      <alignment horizontal="left" vertical="center"/>
    </xf>
    <xf numFmtId="0" fontId="73" fillId="14" borderId="0" xfId="28" quotePrefix="1" applyFont="1" applyFill="1" applyBorder="1" applyAlignment="1">
      <alignment horizontal="center" vertical="center"/>
    </xf>
    <xf numFmtId="0" fontId="73" fillId="14" borderId="0" xfId="28" quotePrefix="1" applyFont="1" applyFill="1" applyAlignment="1">
      <alignment horizontal="center" vertical="center"/>
    </xf>
    <xf numFmtId="1" fontId="16" fillId="2" borderId="3" xfId="0" applyNumberFormat="1" applyFont="1" applyFill="1" applyBorder="1" applyAlignment="1">
      <alignment horizontal="center" vertical="center" wrapText="1"/>
    </xf>
    <xf numFmtId="1" fontId="16" fillId="2" borderId="0" xfId="0" applyNumberFormat="1" applyFont="1" applyFill="1" applyAlignment="1">
      <alignment horizontal="right" vertical="center" wrapText="1"/>
    </xf>
    <xf numFmtId="1" fontId="16" fillId="2" borderId="3" xfId="0" applyNumberFormat="1" applyFont="1" applyFill="1" applyBorder="1" applyAlignment="1">
      <alignment horizontal="right" vertical="center" wrapText="1"/>
    </xf>
    <xf numFmtId="0" fontId="19" fillId="2" borderId="0" xfId="0" applyFont="1" applyFill="1" applyBorder="1" applyAlignment="1">
      <alignment horizontal="left" wrapText="1"/>
    </xf>
    <xf numFmtId="1" fontId="16" fillId="2" borderId="0" xfId="0" applyNumberFormat="1" applyFont="1" applyFill="1" applyBorder="1" applyAlignment="1">
      <alignment horizontal="right" vertical="center" wrapText="1"/>
    </xf>
    <xf numFmtId="0" fontId="49" fillId="2" borderId="0" xfId="26" applyFont="1" applyFill="1" applyAlignment="1">
      <alignment horizontal="justify" vertical="center" wrapText="1"/>
    </xf>
    <xf numFmtId="0" fontId="19" fillId="2" borderId="0" xfId="26" applyFont="1" applyFill="1" applyBorder="1" applyAlignment="1">
      <alignment horizontal="left" vertical="top" wrapText="1"/>
    </xf>
    <xf numFmtId="0" fontId="73" fillId="14" borderId="0" xfId="0" quotePrefix="1" applyFont="1" applyFill="1" applyAlignment="1">
      <alignment horizontal="center" vertical="center" wrapText="1"/>
    </xf>
    <xf numFmtId="0" fontId="73" fillId="14" borderId="0" xfId="0" quotePrefix="1" applyFont="1" applyFill="1" applyBorder="1" applyAlignment="1">
      <alignment horizontal="center" vertical="center" wrapText="1"/>
    </xf>
    <xf numFmtId="0" fontId="70" fillId="2" borderId="0" xfId="26" applyFont="1" applyFill="1" applyBorder="1" applyAlignment="1">
      <alignment horizontal="left" vertical="center"/>
    </xf>
    <xf numFmtId="0" fontId="73" fillId="14" borderId="0" xfId="26" applyFont="1" applyFill="1" applyAlignment="1">
      <alignment horizontal="center" vertical="center"/>
    </xf>
    <xf numFmtId="164" fontId="75" fillId="2" borderId="0" xfId="26" applyNumberFormat="1" applyFont="1" applyFill="1" applyBorder="1" applyAlignment="1">
      <alignment horizontal="right" vertical="center"/>
    </xf>
    <xf numFmtId="0" fontId="16" fillId="2" borderId="37" xfId="0" applyFont="1" applyFill="1" applyBorder="1" applyAlignment="1">
      <alignment horizontal="right" vertical="center" wrapText="1"/>
    </xf>
    <xf numFmtId="0" fontId="16" fillId="2" borderId="38" xfId="0" applyFont="1" applyFill="1" applyBorder="1" applyAlignment="1">
      <alignment horizontal="right" vertical="center" wrapText="1"/>
    </xf>
    <xf numFmtId="0" fontId="16" fillId="2" borderId="36" xfId="0" applyFont="1" applyFill="1" applyBorder="1" applyAlignment="1">
      <alignment horizontal="center" vertical="center"/>
    </xf>
    <xf numFmtId="0" fontId="16" fillId="2" borderId="22" xfId="0" applyFont="1" applyFill="1" applyBorder="1" applyAlignment="1">
      <alignment horizontal="center" vertical="center"/>
    </xf>
    <xf numFmtId="0" fontId="16" fillId="2" borderId="43" xfId="0" applyFont="1" applyFill="1" applyBorder="1" applyAlignment="1">
      <alignment horizontal="center" vertical="center"/>
    </xf>
    <xf numFmtId="0" fontId="16" fillId="2" borderId="37" xfId="25" applyFont="1" applyFill="1" applyBorder="1" applyAlignment="1">
      <alignment horizontal="right" vertical="center" wrapText="1"/>
    </xf>
    <xf numFmtId="0" fontId="16" fillId="2" borderId="38" xfId="25" applyFont="1" applyFill="1" applyBorder="1" applyAlignment="1">
      <alignment horizontal="right" vertical="center" wrapText="1"/>
    </xf>
    <xf numFmtId="0" fontId="70" fillId="2" borderId="0" xfId="28" quotePrefix="1" applyFont="1" applyFill="1" applyAlignment="1">
      <alignment horizontal="left" vertical="center"/>
    </xf>
    <xf numFmtId="0" fontId="16" fillId="2" borderId="63"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35" xfId="0" applyFont="1" applyFill="1" applyBorder="1" applyAlignment="1">
      <alignment horizontal="center" vertical="center" wrapText="1"/>
    </xf>
    <xf numFmtId="0" fontId="16" fillId="2" borderId="63" xfId="25" applyFont="1" applyFill="1" applyBorder="1" applyAlignment="1">
      <alignment horizontal="center" vertical="center" wrapText="1"/>
    </xf>
    <xf numFmtId="0" fontId="16" fillId="2" borderId="35" xfId="25" applyFont="1" applyFill="1" applyBorder="1" applyAlignment="1">
      <alignment horizontal="center" vertical="center" wrapText="1"/>
    </xf>
    <xf numFmtId="0" fontId="16" fillId="2" borderId="63" xfId="25" applyNumberFormat="1" applyFont="1" applyFill="1" applyBorder="1" applyAlignment="1">
      <alignment horizontal="center" vertical="center" wrapText="1"/>
    </xf>
    <xf numFmtId="0" fontId="16" fillId="2" borderId="35" xfId="25" applyNumberFormat="1" applyFont="1" applyFill="1" applyBorder="1" applyAlignment="1">
      <alignment horizontal="center" vertical="center" wrapText="1"/>
    </xf>
    <xf numFmtId="0" fontId="16" fillId="2" borderId="37" xfId="25" applyNumberFormat="1" applyFont="1" applyFill="1" applyBorder="1" applyAlignment="1">
      <alignment horizontal="right" vertical="center" wrapText="1"/>
    </xf>
    <xf numFmtId="0" fontId="16" fillId="2" borderId="38" xfId="25" applyNumberFormat="1" applyFont="1" applyFill="1" applyBorder="1" applyAlignment="1">
      <alignment horizontal="right" vertical="center" wrapText="1"/>
    </xf>
    <xf numFmtId="0" fontId="49" fillId="2" borderId="20" xfId="0" applyFont="1" applyFill="1" applyBorder="1" applyAlignment="1">
      <alignment horizontal="left" wrapText="1"/>
    </xf>
    <xf numFmtId="0" fontId="57" fillId="2" borderId="0" xfId="0" applyFont="1" applyFill="1" applyAlignment="1">
      <alignment horizontal="left" vertical="center" wrapText="1"/>
    </xf>
    <xf numFmtId="0" fontId="16" fillId="2" borderId="36" xfId="25" applyFont="1" applyFill="1" applyBorder="1" applyAlignment="1">
      <alignment horizontal="center" vertical="center" wrapText="1"/>
    </xf>
    <xf numFmtId="0" fontId="16" fillId="2" borderId="104" xfId="25" applyFont="1" applyFill="1" applyBorder="1" applyAlignment="1">
      <alignment horizontal="center" vertical="center" wrapText="1"/>
    </xf>
    <xf numFmtId="0" fontId="16" fillId="2" borderId="32" xfId="25"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22" xfId="0" applyFont="1" applyFill="1" applyBorder="1" applyAlignment="1">
      <alignment horizontal="center" vertical="center" wrapText="1"/>
    </xf>
    <xf numFmtId="0" fontId="16" fillId="2" borderId="43" xfId="0" applyFont="1" applyFill="1" applyBorder="1" applyAlignment="1">
      <alignment horizontal="center" vertical="center" wrapText="1"/>
    </xf>
    <xf numFmtId="0" fontId="16" fillId="2" borderId="37" xfId="25" applyFont="1" applyFill="1" applyBorder="1" applyAlignment="1">
      <alignment horizontal="center" vertical="center" wrapText="1"/>
    </xf>
    <xf numFmtId="0" fontId="16" fillId="2" borderId="38" xfId="25" applyFont="1" applyFill="1" applyBorder="1" applyAlignment="1">
      <alignment horizontal="center" vertical="center" wrapText="1"/>
    </xf>
    <xf numFmtId="0" fontId="16" fillId="2" borderId="36" xfId="25" applyNumberFormat="1" applyFont="1" applyFill="1" applyBorder="1" applyAlignment="1">
      <alignment horizontal="center" vertical="center" wrapText="1"/>
    </xf>
    <xf numFmtId="0" fontId="16" fillId="2" borderId="104" xfId="25" applyNumberFormat="1" applyFont="1" applyFill="1" applyBorder="1" applyAlignment="1">
      <alignment horizontal="center" vertical="center" wrapText="1"/>
    </xf>
    <xf numFmtId="0" fontId="16" fillId="2" borderId="32" xfId="25" applyNumberFormat="1" applyFont="1" applyFill="1" applyBorder="1" applyAlignment="1">
      <alignment horizontal="center" vertical="center" wrapText="1"/>
    </xf>
    <xf numFmtId="0" fontId="16" fillId="2" borderId="37" xfId="25" applyNumberFormat="1" applyFont="1" applyFill="1" applyBorder="1" applyAlignment="1">
      <alignment horizontal="center" vertical="center" wrapText="1"/>
    </xf>
    <xf numFmtId="0" fontId="16" fillId="2" borderId="38" xfId="25" applyNumberFormat="1" applyFont="1" applyFill="1" applyBorder="1" applyAlignment="1">
      <alignment horizontal="center" vertical="center" wrapText="1"/>
    </xf>
    <xf numFmtId="0" fontId="16" fillId="2" borderId="64" xfId="25" applyNumberFormat="1"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8" xfId="0" applyFont="1" applyFill="1" applyBorder="1" applyAlignment="1">
      <alignment horizontal="center" vertical="center" wrapText="1"/>
    </xf>
    <xf numFmtId="0" fontId="16" fillId="2" borderId="35" xfId="0" applyFont="1" applyFill="1" applyBorder="1" applyAlignment="1">
      <alignment horizontal="center" vertical="center"/>
    </xf>
    <xf numFmtId="0" fontId="16" fillId="2" borderId="64" xfId="0" applyFont="1" applyFill="1" applyBorder="1" applyAlignment="1">
      <alignment horizontal="center" vertical="center"/>
    </xf>
    <xf numFmtId="0" fontId="16" fillId="2" borderId="64" xfId="0" applyFont="1" applyFill="1" applyBorder="1" applyAlignment="1">
      <alignment horizontal="center" vertical="center" wrapText="1"/>
    </xf>
    <xf numFmtId="0" fontId="16" fillId="2" borderId="32" xfId="0" applyFont="1" applyFill="1" applyBorder="1" applyAlignment="1">
      <alignment horizontal="center" vertical="center"/>
    </xf>
    <xf numFmtId="0" fontId="16" fillId="2" borderId="109" xfId="0" applyFont="1" applyFill="1" applyBorder="1" applyAlignment="1">
      <alignment horizontal="center" vertical="center"/>
    </xf>
    <xf numFmtId="0" fontId="45" fillId="0" borderId="71" xfId="312" applyFont="1" applyBorder="1" applyAlignment="1">
      <alignment horizontal="left" vertical="center" wrapText="1" indent="1"/>
    </xf>
    <xf numFmtId="0" fontId="45" fillId="0" borderId="118" xfId="312" applyFont="1" applyBorder="1" applyAlignment="1">
      <alignment horizontal="left" vertical="center" wrapText="1" indent="1"/>
    </xf>
    <xf numFmtId="0" fontId="16" fillId="0" borderId="41" xfId="40" applyFont="1" applyBorder="1" applyAlignment="1">
      <alignment horizontal="center" vertical="center" wrapText="1"/>
    </xf>
    <xf numFmtId="0" fontId="16" fillId="0" borderId="71" xfId="312" applyFont="1" applyBorder="1" applyAlignment="1">
      <alignment horizontal="left" vertical="center" wrapText="1"/>
    </xf>
    <xf numFmtId="0" fontId="16" fillId="0" borderId="118" xfId="312" applyFont="1" applyBorder="1" applyAlignment="1">
      <alignment horizontal="left" vertical="center" wrapText="1"/>
    </xf>
    <xf numFmtId="49" fontId="16" fillId="0" borderId="38" xfId="311" applyNumberFormat="1" applyFont="1" applyBorder="1" applyAlignment="1">
      <alignment horizontal="center" vertical="center" wrapText="1"/>
    </xf>
    <xf numFmtId="49" fontId="16" fillId="0" borderId="41" xfId="311" applyNumberFormat="1" applyFont="1" applyBorder="1" applyAlignment="1">
      <alignment horizontal="center" vertical="center" wrapText="1"/>
    </xf>
    <xf numFmtId="0" fontId="45" fillId="0" borderId="0" xfId="311" applyFont="1" applyAlignment="1">
      <alignment horizontal="center" vertical="top" wrapText="1"/>
    </xf>
    <xf numFmtId="0" fontId="45" fillId="0" borderId="0" xfId="311" applyFont="1" applyBorder="1" applyAlignment="1">
      <alignment horizontal="center" vertical="top" wrapText="1"/>
    </xf>
    <xf numFmtId="0" fontId="16" fillId="2" borderId="41" xfId="25" applyFont="1" applyFill="1" applyBorder="1" applyAlignment="1">
      <alignment horizontal="center" vertical="center" wrapText="1"/>
    </xf>
    <xf numFmtId="0" fontId="16" fillId="0" borderId="38" xfId="312" applyFont="1" applyBorder="1" applyAlignment="1">
      <alignment horizontal="center" vertical="center" wrapText="1"/>
    </xf>
    <xf numFmtId="0" fontId="16" fillId="0" borderId="41" xfId="312" applyFont="1" applyBorder="1" applyAlignment="1">
      <alignment horizontal="center" vertical="center" wrapText="1"/>
    </xf>
    <xf numFmtId="49" fontId="16" fillId="0" borderId="37" xfId="311" applyNumberFormat="1" applyFont="1" applyBorder="1" applyAlignment="1">
      <alignment horizontal="center" vertical="center" wrapText="1"/>
    </xf>
    <xf numFmtId="0" fontId="70" fillId="0" borderId="0" xfId="0" quotePrefix="1" applyFont="1" applyAlignment="1">
      <alignment horizontal="left" vertical="center"/>
    </xf>
    <xf numFmtId="0" fontId="13" fillId="2" borderId="0" xfId="40" applyFont="1" applyFill="1" applyAlignment="1">
      <alignment horizontal="left" vertical="top" wrapText="1"/>
    </xf>
    <xf numFmtId="0" fontId="45" fillId="0" borderId="119" xfId="313" applyFont="1" applyBorder="1" applyAlignment="1">
      <alignment horizontal="center"/>
    </xf>
    <xf numFmtId="0" fontId="45" fillId="0" borderId="109" xfId="313" applyFont="1" applyBorder="1" applyAlignment="1">
      <alignment horizontal="center"/>
    </xf>
    <xf numFmtId="0" fontId="16" fillId="0" borderId="41" xfId="311" applyFont="1" applyBorder="1" applyAlignment="1">
      <alignment horizontal="center" vertical="center" wrapText="1"/>
    </xf>
    <xf numFmtId="0" fontId="16" fillId="0" borderId="37" xfId="314" applyFont="1" applyBorder="1" applyAlignment="1">
      <alignment horizontal="center" vertical="center"/>
    </xf>
    <xf numFmtId="0" fontId="16" fillId="0" borderId="41" xfId="314" applyFont="1" applyBorder="1" applyAlignment="1">
      <alignment horizontal="center" vertical="center"/>
    </xf>
    <xf numFmtId="0" fontId="16" fillId="0" borderId="38" xfId="314" applyFont="1" applyBorder="1" applyAlignment="1">
      <alignment horizontal="center" vertical="center"/>
    </xf>
    <xf numFmtId="0" fontId="16" fillId="0" borderId="41" xfId="314" applyFont="1" applyBorder="1" applyAlignment="1">
      <alignment horizontal="center" vertical="center" wrapText="1"/>
    </xf>
    <xf numFmtId="0" fontId="13" fillId="2" borderId="0" xfId="312" applyFont="1" applyFill="1" applyAlignment="1">
      <alignment horizontal="left" vertical="top" wrapText="1"/>
    </xf>
    <xf numFmtId="0" fontId="13" fillId="2" borderId="0" xfId="312" applyFont="1" applyFill="1" applyAlignment="1">
      <alignment horizontal="left" vertical="top"/>
    </xf>
    <xf numFmtId="0" fontId="16" fillId="0" borderId="37" xfId="313" applyFont="1" applyBorder="1" applyAlignment="1">
      <alignment horizontal="center" vertical="center" wrapText="1"/>
    </xf>
    <xf numFmtId="0" fontId="16" fillId="0" borderId="41" xfId="313" applyFont="1" applyBorder="1" applyAlignment="1">
      <alignment horizontal="center" vertical="center" wrapText="1"/>
    </xf>
    <xf numFmtId="0" fontId="49" fillId="2" borderId="0" xfId="0" applyFont="1" applyFill="1" applyAlignment="1">
      <alignment horizontal="left" vertical="top" wrapText="1"/>
    </xf>
    <xf numFmtId="0" fontId="18" fillId="2" borderId="0" xfId="0" applyFont="1" applyFill="1" applyAlignment="1">
      <alignment horizontal="left" vertical="top"/>
    </xf>
    <xf numFmtId="0" fontId="70" fillId="0" borderId="0" xfId="0" applyFont="1" applyBorder="1" applyAlignment="1">
      <alignment horizontal="left" vertical="center" wrapText="1"/>
    </xf>
    <xf numFmtId="0" fontId="70" fillId="0" borderId="0" xfId="0" applyFont="1" applyBorder="1" applyAlignment="1">
      <alignment horizontal="left" vertical="center"/>
    </xf>
    <xf numFmtId="0" fontId="45" fillId="2" borderId="0" xfId="0" applyFont="1" applyFill="1" applyAlignment="1">
      <alignment horizontal="justify" vertical="center" wrapText="1"/>
    </xf>
    <xf numFmtId="14" fontId="93" fillId="2" borderId="1" xfId="0" applyNumberFormat="1" applyFont="1" applyFill="1" applyBorder="1" applyAlignment="1">
      <alignment horizontal="center" vertical="center"/>
    </xf>
    <xf numFmtId="0" fontId="19" fillId="2" borderId="20" xfId="0" applyFont="1" applyFill="1" applyBorder="1" applyAlignment="1">
      <alignment horizontal="left" vertical="center"/>
    </xf>
    <xf numFmtId="0" fontId="192" fillId="2" borderId="0" xfId="0" applyFont="1" applyFill="1" applyAlignment="1">
      <alignment horizontal="left" wrapText="1"/>
    </xf>
    <xf numFmtId="0" fontId="43" fillId="2" borderId="0" xfId="0" applyFont="1" applyFill="1" applyAlignment="1">
      <alignment horizontal="left" wrapText="1"/>
    </xf>
    <xf numFmtId="0" fontId="65" fillId="0" borderId="0" xfId="0" applyFont="1" applyAlignment="1">
      <alignment horizontal="justify" vertical="center" wrapText="1"/>
    </xf>
    <xf numFmtId="0" fontId="68" fillId="0" borderId="0" xfId="0" applyFont="1" applyAlignment="1">
      <alignment horizontal="justify" vertical="center" wrapText="1"/>
    </xf>
    <xf numFmtId="3" fontId="16" fillId="10" borderId="21" xfId="0" quotePrefix="1" applyNumberFormat="1" applyFont="1" applyFill="1" applyBorder="1" applyAlignment="1">
      <alignment horizontal="center" vertical="center" wrapText="1"/>
    </xf>
    <xf numFmtId="0" fontId="16" fillId="2" borderId="14" xfId="0" applyFont="1" applyFill="1" applyBorder="1" applyAlignment="1">
      <alignment horizontal="right" vertical="center" wrapText="1"/>
    </xf>
    <xf numFmtId="0" fontId="16" fillId="2" borderId="1" xfId="0" applyFont="1" applyFill="1" applyBorder="1" applyAlignment="1">
      <alignment horizontal="right" vertical="center" wrapText="1"/>
    </xf>
    <xf numFmtId="0" fontId="16" fillId="2" borderId="3" xfId="0" applyFont="1" applyFill="1" applyBorder="1" applyAlignment="1">
      <alignment horizontal="right" vertical="center" wrapText="1"/>
    </xf>
    <xf numFmtId="3" fontId="16" fillId="10" borderId="21" xfId="0" quotePrefix="1" applyNumberFormat="1" applyFont="1" applyFill="1" applyBorder="1" applyAlignment="1">
      <alignment horizontal="left" vertical="center" wrapText="1"/>
    </xf>
    <xf numFmtId="3" fontId="16" fillId="7" borderId="14" xfId="0" quotePrefix="1" applyNumberFormat="1" applyFont="1" applyFill="1" applyBorder="1" applyAlignment="1">
      <alignment horizontal="right" vertical="center" wrapText="1"/>
    </xf>
    <xf numFmtId="3" fontId="16" fillId="2" borderId="14" xfId="0" applyNumberFormat="1" applyFont="1" applyFill="1" applyBorder="1" applyAlignment="1">
      <alignment horizontal="right" vertical="center" wrapText="1"/>
    </xf>
    <xf numFmtId="0" fontId="16" fillId="2" borderId="26" xfId="0" applyFont="1" applyFill="1" applyBorder="1" applyAlignment="1">
      <alignment horizontal="right" vertical="center" wrapText="1"/>
    </xf>
    <xf numFmtId="0" fontId="19" fillId="2" borderId="6" xfId="0" applyFont="1" applyFill="1" applyBorder="1" applyAlignment="1">
      <alignment horizontal="center" vertical="center" wrapText="1"/>
    </xf>
    <xf numFmtId="0" fontId="193" fillId="2" borderId="0" xfId="0" quotePrefix="1" applyFont="1" applyFill="1" applyAlignment="1">
      <alignment horizontal="left" vertical="top" wrapText="1"/>
    </xf>
    <xf numFmtId="0" fontId="49" fillId="2" borderId="0" xfId="0" applyFont="1" applyFill="1" applyAlignment="1">
      <alignment horizontal="left" vertical="center" wrapText="1"/>
    </xf>
    <xf numFmtId="0" fontId="163" fillId="0" borderId="0" xfId="26" applyFont="1" applyAlignment="1">
      <alignment horizontal="center" vertical="center" wrapText="1"/>
    </xf>
    <xf numFmtId="0" fontId="70" fillId="0" borderId="0" xfId="26" applyFont="1" applyAlignment="1">
      <alignment horizontal="left" vertical="center"/>
    </xf>
    <xf numFmtId="0" fontId="70" fillId="0" borderId="0" xfId="26" applyFont="1" applyAlignment="1">
      <alignment horizontal="left" vertical="center" wrapText="1"/>
    </xf>
    <xf numFmtId="0" fontId="16" fillId="2" borderId="2" xfId="26" applyFont="1" applyFill="1" applyBorder="1" applyAlignment="1">
      <alignment horizontal="left" vertical="center"/>
    </xf>
    <xf numFmtId="0" fontId="16" fillId="2" borderId="17" xfId="26" applyFont="1" applyFill="1" applyBorder="1" applyAlignment="1">
      <alignment horizontal="left" vertical="center"/>
    </xf>
    <xf numFmtId="0" fontId="16" fillId="2" borderId="2" xfId="26" applyFont="1" applyFill="1" applyBorder="1" applyAlignment="1">
      <alignment horizontal="center" vertical="center" wrapText="1"/>
    </xf>
    <xf numFmtId="0" fontId="16" fillId="2" borderId="2" xfId="26" applyFont="1" applyFill="1" applyBorder="1" applyAlignment="1">
      <alignment horizontal="center" vertical="center"/>
    </xf>
    <xf numFmtId="0" fontId="16" fillId="2" borderId="1" xfId="26" applyFont="1" applyFill="1" applyBorder="1" applyAlignment="1">
      <alignment horizontal="center" vertical="center" wrapText="1"/>
    </xf>
    <xf numFmtId="0" fontId="70" fillId="0" borderId="0" xfId="26" applyFont="1" applyFill="1" applyBorder="1" applyAlignment="1">
      <alignment horizontal="left" vertical="center"/>
    </xf>
    <xf numFmtId="0" fontId="16" fillId="2" borderId="61" xfId="26" applyFont="1" applyFill="1" applyBorder="1" applyAlignment="1">
      <alignment horizontal="center" vertical="center" wrapText="1"/>
    </xf>
    <xf numFmtId="0" fontId="16" fillId="2" borderId="62" xfId="26" applyFont="1" applyFill="1" applyBorder="1" applyAlignment="1">
      <alignment horizontal="center" vertical="center" wrapText="1"/>
    </xf>
    <xf numFmtId="0" fontId="16" fillId="2" borderId="3" xfId="26" quotePrefix="1" applyFont="1" applyFill="1" applyBorder="1" applyAlignment="1">
      <alignment vertical="center"/>
    </xf>
    <xf numFmtId="0" fontId="16" fillId="2" borderId="17" xfId="26" applyFont="1" applyFill="1" applyBorder="1" applyAlignment="1">
      <alignment vertical="center"/>
    </xf>
    <xf numFmtId="0" fontId="70" fillId="2" borderId="0" xfId="0" applyFont="1" applyFill="1" applyBorder="1" applyAlignment="1">
      <alignment horizontal="left" vertical="center"/>
    </xf>
    <xf numFmtId="0" fontId="45" fillId="2" borderId="0" xfId="26" applyFont="1" applyFill="1" applyAlignment="1">
      <alignment horizontal="justify" vertical="center"/>
    </xf>
    <xf numFmtId="0" fontId="45" fillId="2" borderId="0" xfId="26" applyFont="1" applyFill="1" applyAlignment="1">
      <alignment horizontal="justify" vertical="center" wrapText="1"/>
    </xf>
    <xf numFmtId="0" fontId="58" fillId="0" borderId="0" xfId="26" applyFont="1" applyAlignment="1">
      <alignment horizontal="left" vertical="center" wrapText="1"/>
    </xf>
    <xf numFmtId="164" fontId="15" fillId="2" borderId="0" xfId="26" applyNumberFormat="1" applyFont="1" applyFill="1" applyAlignment="1">
      <alignment horizontal="right"/>
    </xf>
    <xf numFmtId="0" fontId="16" fillId="2" borderId="2" xfId="26" quotePrefix="1" applyFont="1" applyFill="1" applyBorder="1" applyAlignment="1">
      <alignment vertical="center"/>
    </xf>
    <xf numFmtId="0" fontId="16" fillId="2" borderId="17" xfId="26" quotePrefix="1" applyFont="1" applyFill="1" applyBorder="1" applyAlignment="1">
      <alignment vertical="center"/>
    </xf>
    <xf numFmtId="0" fontId="16" fillId="2" borderId="17" xfId="26" applyFont="1" applyFill="1" applyBorder="1" applyAlignment="1">
      <alignment horizontal="center" vertical="center" wrapText="1"/>
    </xf>
    <xf numFmtId="0" fontId="16" fillId="2" borderId="17" xfId="26" applyFont="1" applyFill="1" applyBorder="1" applyAlignment="1">
      <alignment horizontal="center" vertical="center"/>
    </xf>
    <xf numFmtId="0" fontId="48" fillId="2" borderId="17" xfId="26" applyFont="1" applyFill="1" applyBorder="1" applyAlignment="1">
      <alignment horizontal="center" vertical="center"/>
    </xf>
    <xf numFmtId="0" fontId="16" fillId="2" borderId="2" xfId="26" applyFont="1" applyFill="1" applyBorder="1" applyAlignment="1">
      <alignment vertical="center"/>
    </xf>
    <xf numFmtId="0" fontId="45" fillId="2" borderId="2" xfId="26" applyFont="1" applyFill="1" applyBorder="1" applyAlignment="1">
      <alignment horizontal="center" vertical="center" wrapText="1"/>
    </xf>
    <xf numFmtId="0" fontId="45" fillId="2" borderId="0" xfId="26" applyFont="1" applyFill="1" applyAlignment="1">
      <alignment horizontal="left" vertical="center" wrapText="1"/>
    </xf>
    <xf numFmtId="165" fontId="45" fillId="8" borderId="5" xfId="26" applyNumberFormat="1" applyFont="1" applyFill="1" applyBorder="1" applyAlignment="1">
      <alignment horizontal="center" vertical="center"/>
    </xf>
    <xf numFmtId="0" fontId="45" fillId="2" borderId="0" xfId="26" applyFont="1" applyFill="1" applyAlignment="1">
      <alignment horizontal="center" vertical="center" wrapText="1"/>
    </xf>
    <xf numFmtId="9" fontId="16" fillId="2" borderId="17" xfId="25" applyNumberFormat="1" applyFont="1" applyFill="1" applyBorder="1" applyAlignment="1">
      <alignment horizontal="center" vertical="center" wrapText="1"/>
    </xf>
    <xf numFmtId="0" fontId="16" fillId="2" borderId="2" xfId="26" applyFont="1" applyFill="1" applyBorder="1" applyAlignment="1">
      <alignment horizontal="left" vertical="center" wrapText="1"/>
    </xf>
    <xf numFmtId="0" fontId="16" fillId="2" borderId="17" xfId="26" applyFont="1" applyFill="1" applyBorder="1" applyAlignment="1">
      <alignment horizontal="left" vertical="center" wrapText="1"/>
    </xf>
    <xf numFmtId="0" fontId="16" fillId="2" borderId="2" xfId="25" applyNumberFormat="1" applyFont="1" applyFill="1" applyBorder="1" applyAlignment="1">
      <alignment horizontal="right" vertical="center" wrapText="1"/>
    </xf>
    <xf numFmtId="0" fontId="16" fillId="2" borderId="17" xfId="26" applyFont="1" applyFill="1" applyBorder="1" applyAlignment="1">
      <alignment horizontal="right"/>
    </xf>
    <xf numFmtId="0" fontId="16" fillId="2" borderId="2" xfId="25" applyNumberFormat="1" applyFont="1" applyFill="1" applyBorder="1" applyAlignment="1">
      <alignment horizontal="center" vertical="center" wrapText="1"/>
    </xf>
    <xf numFmtId="0" fontId="16" fillId="2" borderId="111" xfId="25" applyNumberFormat="1" applyFont="1" applyFill="1" applyBorder="1" applyAlignment="1">
      <alignment horizontal="center" vertical="center" wrapText="1"/>
    </xf>
    <xf numFmtId="0" fontId="16" fillId="2" borderId="17" xfId="25" applyNumberFormat="1" applyFont="1" applyFill="1" applyBorder="1" applyAlignment="1">
      <alignment horizontal="right" vertical="center" wrapText="1"/>
    </xf>
    <xf numFmtId="0" fontId="16" fillId="2" borderId="111" xfId="25" applyNumberFormat="1" applyFont="1" applyFill="1" applyBorder="1" applyAlignment="1">
      <alignment horizontal="right" vertical="center" wrapText="1"/>
    </xf>
    <xf numFmtId="0" fontId="16" fillId="2" borderId="35" xfId="25" applyNumberFormat="1" applyFont="1" applyFill="1" applyBorder="1" applyAlignment="1">
      <alignment horizontal="right" vertical="center" wrapText="1"/>
    </xf>
    <xf numFmtId="0" fontId="158" fillId="2" borderId="0" xfId="40" applyFont="1" applyFill="1" applyAlignment="1">
      <alignment horizontal="left" vertical="center" wrapText="1" readingOrder="1"/>
    </xf>
    <xf numFmtId="177" fontId="106" fillId="0" borderId="73" xfId="6" applyNumberFormat="1" applyFont="1" applyFill="1" applyBorder="1" applyAlignment="1">
      <alignment horizontal="left" vertical="center" wrapText="1"/>
    </xf>
    <xf numFmtId="177" fontId="106" fillId="0" borderId="74" xfId="6" applyNumberFormat="1" applyFont="1" applyFill="1" applyBorder="1" applyAlignment="1">
      <alignment horizontal="left" vertical="center" wrapText="1"/>
    </xf>
    <xf numFmtId="174" fontId="45" fillId="0" borderId="75" xfId="41" applyNumberFormat="1" applyFont="1" applyFill="1" applyBorder="1" applyAlignment="1">
      <alignment horizontal="left" vertical="center"/>
    </xf>
    <xf numFmtId="174" fontId="45" fillId="0" borderId="76" xfId="41" applyNumberFormat="1" applyFont="1" applyFill="1" applyBorder="1" applyAlignment="1">
      <alignment horizontal="left" vertical="center"/>
    </xf>
    <xf numFmtId="174" fontId="45" fillId="0" borderId="77" xfId="41" applyNumberFormat="1" applyFont="1" applyFill="1" applyBorder="1" applyAlignment="1">
      <alignment horizontal="left" vertical="center"/>
    </xf>
    <xf numFmtId="0" fontId="158" fillId="2" borderId="20" xfId="40" applyFont="1" applyFill="1" applyBorder="1" applyAlignment="1">
      <alignment horizontal="left" vertical="center" wrapText="1" readingOrder="1"/>
    </xf>
    <xf numFmtId="0" fontId="40" fillId="0" borderId="0" xfId="0" applyFont="1" applyAlignment="1">
      <alignment vertical="center" wrapText="1"/>
    </xf>
    <xf numFmtId="0" fontId="50" fillId="0" borderId="0" xfId="0" applyFont="1" applyAlignment="1">
      <alignment horizontal="left" vertical="center" wrapText="1"/>
    </xf>
    <xf numFmtId="0" fontId="45" fillId="2" borderId="21" xfId="26" applyFont="1" applyFill="1" applyBorder="1" applyAlignment="1">
      <alignment horizontal="left" vertical="center"/>
    </xf>
    <xf numFmtId="0" fontId="45" fillId="2" borderId="128" xfId="26" applyFont="1" applyFill="1" applyBorder="1" applyAlignment="1">
      <alignment horizontal="left" vertical="center"/>
    </xf>
    <xf numFmtId="0" fontId="45" fillId="2" borderId="4" xfId="26" applyFont="1" applyFill="1" applyBorder="1" applyAlignment="1">
      <alignment horizontal="left" vertical="center" wrapText="1"/>
    </xf>
    <xf numFmtId="0" fontId="45" fillId="2" borderId="6" xfId="26" applyFont="1" applyFill="1" applyBorder="1" applyAlignment="1">
      <alignment horizontal="left" vertical="center" wrapText="1"/>
    </xf>
    <xf numFmtId="0" fontId="40" fillId="0" borderId="0" xfId="26" applyFont="1" applyFill="1" applyBorder="1" applyAlignment="1">
      <alignment vertical="center" wrapText="1"/>
    </xf>
    <xf numFmtId="0" fontId="45" fillId="2" borderId="0" xfId="26" applyFont="1" applyFill="1" applyBorder="1" applyAlignment="1">
      <alignment horizontal="left" vertical="center" wrapText="1"/>
    </xf>
    <xf numFmtId="0" fontId="66" fillId="2" borderId="0" xfId="0" applyFont="1" applyFill="1" applyAlignment="1">
      <alignment horizontal="left" vertical="center" wrapText="1"/>
    </xf>
    <xf numFmtId="0" fontId="161" fillId="2" borderId="102" xfId="317" applyFont="1" applyFill="1" applyBorder="1" applyAlignment="1">
      <alignment horizontal="center"/>
    </xf>
    <xf numFmtId="0" fontId="161" fillId="2" borderId="1" xfId="317" applyFont="1" applyFill="1" applyBorder="1" applyAlignment="1">
      <alignment horizontal="center"/>
    </xf>
    <xf numFmtId="0" fontId="161" fillId="2" borderId="103" xfId="317" applyFont="1" applyFill="1" applyBorder="1" applyAlignment="1">
      <alignment horizontal="center"/>
    </xf>
    <xf numFmtId="0" fontId="77" fillId="13" borderId="0" xfId="318" applyFont="1" applyFill="1" applyBorder="1" applyAlignment="1">
      <alignment horizontal="center" vertical="center" wrapText="1"/>
    </xf>
    <xf numFmtId="0" fontId="59" fillId="2" borderId="20" xfId="315" applyFont="1" applyFill="1" applyBorder="1" applyAlignment="1">
      <alignment horizontal="left" vertical="center" wrapText="1"/>
    </xf>
    <xf numFmtId="3" fontId="184" fillId="0" borderId="113" xfId="307" quotePrefix="1" applyNumberFormat="1" applyFont="1" applyBorder="1" applyAlignment="1">
      <alignment horizontal="left" vertical="center" wrapText="1"/>
    </xf>
    <xf numFmtId="15" fontId="17" fillId="0" borderId="47" xfId="6" quotePrefix="1" applyNumberFormat="1" applyFont="1" applyBorder="1" applyAlignment="1">
      <alignment horizontal="center" vertical="center" wrapText="1"/>
    </xf>
    <xf numFmtId="15" fontId="17" fillId="0" borderId="47" xfId="6" applyNumberFormat="1" applyFont="1" applyBorder="1" applyAlignment="1">
      <alignment horizontal="center" vertical="center" wrapText="1"/>
    </xf>
    <xf numFmtId="3" fontId="16" fillId="0" borderId="17" xfId="6" applyNumberFormat="1" applyFont="1" applyBorder="1" applyAlignment="1">
      <alignment horizontal="center" vertical="center" wrapText="1"/>
    </xf>
    <xf numFmtId="3" fontId="185" fillId="0" borderId="113" xfId="33" applyNumberFormat="1" applyFont="1" applyBorder="1" applyAlignment="1">
      <alignment horizontal="left" vertical="center" wrapText="1"/>
    </xf>
    <xf numFmtId="3" fontId="16" fillId="0" borderId="47" xfId="6" applyNumberFormat="1" applyFont="1" applyBorder="1" applyAlignment="1">
      <alignment horizontal="right" vertical="center" wrapText="1"/>
    </xf>
    <xf numFmtId="3" fontId="16" fillId="0" borderId="17" xfId="6" quotePrefix="1" applyNumberFormat="1" applyFont="1" applyBorder="1" applyAlignment="1">
      <alignment horizontal="right" vertical="center" wrapText="1"/>
    </xf>
    <xf numFmtId="0" fontId="40" fillId="2" borderId="0" xfId="0" applyFont="1" applyFill="1" applyAlignment="1">
      <alignment horizontal="left" vertical="center" wrapText="1"/>
    </xf>
    <xf numFmtId="0" fontId="70" fillId="2" borderId="0" xfId="0" applyFont="1" applyFill="1" applyAlignment="1">
      <alignment horizontal="left" wrapText="1"/>
    </xf>
    <xf numFmtId="0" fontId="0" fillId="0" borderId="0" xfId="0"/>
    <xf numFmtId="0" fontId="14" fillId="2" borderId="0" xfId="0" applyFont="1" applyFill="1" applyAlignment="1">
      <alignment horizontal="left" vertical="center" wrapText="1"/>
    </xf>
    <xf numFmtId="0" fontId="70" fillId="2" borderId="0" xfId="0" applyFont="1" applyFill="1" applyAlignment="1">
      <alignment horizontal="left" vertical="center" wrapText="1"/>
    </xf>
    <xf numFmtId="0" fontId="16" fillId="2" borderId="49" xfId="25" applyFont="1" applyFill="1" applyBorder="1" applyAlignment="1">
      <alignment horizontal="center" vertical="center" wrapText="1"/>
    </xf>
    <xf numFmtId="0" fontId="16" fillId="2" borderId="50" xfId="25" applyFont="1" applyFill="1" applyBorder="1" applyAlignment="1">
      <alignment horizontal="center" vertical="center" wrapText="1"/>
    </xf>
    <xf numFmtId="0" fontId="16" fillId="2" borderId="2" xfId="25" applyFont="1" applyFill="1" applyBorder="1" applyAlignment="1">
      <alignment horizontal="center" vertical="center" wrapText="1"/>
    </xf>
    <xf numFmtId="0" fontId="16" fillId="2" borderId="49" xfId="25" applyFont="1" applyFill="1" applyBorder="1" applyAlignment="1">
      <alignment horizontal="right" vertical="center" wrapText="1"/>
    </xf>
    <xf numFmtId="0" fontId="16" fillId="2" borderId="51" xfId="0" applyFont="1" applyFill="1" applyBorder="1" applyAlignment="1">
      <alignment horizontal="right" vertical="center"/>
    </xf>
    <xf numFmtId="0" fontId="16" fillId="2" borderId="50" xfId="25" applyFont="1" applyFill="1" applyBorder="1" applyAlignment="1">
      <alignment horizontal="right" vertical="center" wrapText="1"/>
    </xf>
    <xf numFmtId="0" fontId="16" fillId="2" borderId="52" xfId="0" applyFont="1" applyFill="1" applyBorder="1" applyAlignment="1">
      <alignment horizontal="right"/>
    </xf>
    <xf numFmtId="0" fontId="68" fillId="0" borderId="0" xfId="0" applyFont="1" applyAlignment="1">
      <alignment horizontal="left" vertical="center" wrapText="1"/>
    </xf>
  </cellXfs>
  <cellStyles count="322">
    <cellStyle name="_inventario consolidado" xfId="43" xr:uid="{00000000-0005-0000-0000-000000000000}"/>
    <cellStyle name="_inventario consolidado 2" xfId="44" xr:uid="{00000000-0005-0000-0000-000001000000}"/>
    <cellStyle name="0;(0);&quot;–&quot;" xfId="45" xr:uid="{00000000-0005-0000-0000-000002000000}"/>
    <cellStyle name="0;(0);&quot;–&quot;;Fórmula" xfId="46" xr:uid="{00000000-0005-0000-0000-000003000000}"/>
    <cellStyle name="20% - Accent1 2" xfId="47" xr:uid="{00000000-0005-0000-0000-000004000000}"/>
    <cellStyle name="20% - Accent2 2" xfId="48" xr:uid="{00000000-0005-0000-0000-000005000000}"/>
    <cellStyle name="20% - Accent3 2" xfId="49" xr:uid="{00000000-0005-0000-0000-000006000000}"/>
    <cellStyle name="20% - Accent4 2" xfId="50" xr:uid="{00000000-0005-0000-0000-000007000000}"/>
    <cellStyle name="20% - Accent5 2" xfId="51" xr:uid="{00000000-0005-0000-0000-000008000000}"/>
    <cellStyle name="20% - Accent6 2" xfId="52" xr:uid="{00000000-0005-0000-0000-000009000000}"/>
    <cellStyle name="20% - Cor1 2" xfId="53" xr:uid="{00000000-0005-0000-0000-00000A000000}"/>
    <cellStyle name="20% - Cor2 2" xfId="54" xr:uid="{00000000-0005-0000-0000-00000B000000}"/>
    <cellStyle name="20% - Cor3 2" xfId="55" xr:uid="{00000000-0005-0000-0000-00000C000000}"/>
    <cellStyle name="20% - Cor4 2" xfId="56" xr:uid="{00000000-0005-0000-0000-00000D000000}"/>
    <cellStyle name="20% - Cor5 2" xfId="57" xr:uid="{00000000-0005-0000-0000-00000E000000}"/>
    <cellStyle name="20% - Cor6 2" xfId="58" xr:uid="{00000000-0005-0000-0000-00000F000000}"/>
    <cellStyle name="40% - Accent1 2" xfId="59" xr:uid="{00000000-0005-0000-0000-000010000000}"/>
    <cellStyle name="40% - Accent2 2" xfId="60" xr:uid="{00000000-0005-0000-0000-000011000000}"/>
    <cellStyle name="40% - Accent3 2" xfId="61" xr:uid="{00000000-0005-0000-0000-000012000000}"/>
    <cellStyle name="40% - Accent4 2" xfId="62" xr:uid="{00000000-0005-0000-0000-000013000000}"/>
    <cellStyle name="40% - Accent5 2" xfId="63" xr:uid="{00000000-0005-0000-0000-000014000000}"/>
    <cellStyle name="40% - Accent6 2" xfId="64" xr:uid="{00000000-0005-0000-0000-000015000000}"/>
    <cellStyle name="40% - Cor1 2" xfId="65" xr:uid="{00000000-0005-0000-0000-000016000000}"/>
    <cellStyle name="40% - Cor2 2" xfId="66" xr:uid="{00000000-0005-0000-0000-000017000000}"/>
    <cellStyle name="40% - Cor3 2" xfId="67" xr:uid="{00000000-0005-0000-0000-000018000000}"/>
    <cellStyle name="40% - Cor4 2" xfId="68" xr:uid="{00000000-0005-0000-0000-000019000000}"/>
    <cellStyle name="40% - Cor5 2" xfId="69" xr:uid="{00000000-0005-0000-0000-00001A000000}"/>
    <cellStyle name="40% - Cor6 2" xfId="70" xr:uid="{00000000-0005-0000-0000-00001B000000}"/>
    <cellStyle name="60% - Accent1 2" xfId="71" xr:uid="{00000000-0005-0000-0000-00001C000000}"/>
    <cellStyle name="60% - Accent2 2" xfId="72" xr:uid="{00000000-0005-0000-0000-00001D000000}"/>
    <cellStyle name="60% - Accent3 2" xfId="73" xr:uid="{00000000-0005-0000-0000-00001E000000}"/>
    <cellStyle name="60% - Accent4 2" xfId="74" xr:uid="{00000000-0005-0000-0000-00001F000000}"/>
    <cellStyle name="60% - Accent5 2" xfId="75" xr:uid="{00000000-0005-0000-0000-000020000000}"/>
    <cellStyle name="60% - Accent6 2" xfId="76" xr:uid="{00000000-0005-0000-0000-000021000000}"/>
    <cellStyle name="60% - Cor1 2" xfId="77" xr:uid="{00000000-0005-0000-0000-000022000000}"/>
    <cellStyle name="60% - Cor2 2" xfId="78" xr:uid="{00000000-0005-0000-0000-000023000000}"/>
    <cellStyle name="60% - Cor3 2" xfId="79" xr:uid="{00000000-0005-0000-0000-000024000000}"/>
    <cellStyle name="60% - Cor4 2" xfId="80" xr:uid="{00000000-0005-0000-0000-000025000000}"/>
    <cellStyle name="60% - Cor5 2" xfId="81" xr:uid="{00000000-0005-0000-0000-000026000000}"/>
    <cellStyle name="60% - Cor6 2" xfId="82" xr:uid="{00000000-0005-0000-0000-000027000000}"/>
    <cellStyle name="Accent1 2" xfId="83" xr:uid="{00000000-0005-0000-0000-000028000000}"/>
    <cellStyle name="Accent2 2" xfId="84" xr:uid="{00000000-0005-0000-0000-000029000000}"/>
    <cellStyle name="Accent3 2" xfId="85" xr:uid="{00000000-0005-0000-0000-00002A000000}"/>
    <cellStyle name="Accent4 2" xfId="86" xr:uid="{00000000-0005-0000-0000-00002B000000}"/>
    <cellStyle name="Accent5 2" xfId="87" xr:uid="{00000000-0005-0000-0000-00002C000000}"/>
    <cellStyle name="Accent6 2" xfId="88" xr:uid="{00000000-0005-0000-0000-00002D000000}"/>
    <cellStyle name="Bad 2" xfId="89" xr:uid="{00000000-0005-0000-0000-00002E000000}"/>
    <cellStyle name="Beobachtung" xfId="1" xr:uid="{00000000-0005-0000-0000-00002F000000}"/>
    <cellStyle name="Beobachtung (gesperrt)" xfId="2" xr:uid="{00000000-0005-0000-0000-000030000000}"/>
    <cellStyle name="Beobachtung (Kontrolltotal)" xfId="3" xr:uid="{00000000-0005-0000-0000-000031000000}"/>
    <cellStyle name="Beobachtung (Total)" xfId="4" xr:uid="{00000000-0005-0000-0000-000032000000}"/>
    <cellStyle name="C00A" xfId="90" xr:uid="{00000000-0005-0000-0000-000033000000}"/>
    <cellStyle name="C00A 2" xfId="91" xr:uid="{00000000-0005-0000-0000-000034000000}"/>
    <cellStyle name="C00A 3" xfId="92" xr:uid="{00000000-0005-0000-0000-000035000000}"/>
    <cellStyle name="C00A 4" xfId="93" xr:uid="{00000000-0005-0000-0000-000036000000}"/>
    <cellStyle name="C00A 5" xfId="94" xr:uid="{00000000-0005-0000-0000-000037000000}"/>
    <cellStyle name="C00A 5 2" xfId="95" xr:uid="{00000000-0005-0000-0000-000038000000}"/>
    <cellStyle name="C00B" xfId="96" xr:uid="{00000000-0005-0000-0000-000039000000}"/>
    <cellStyle name="C00B 2" xfId="97" xr:uid="{00000000-0005-0000-0000-00003A000000}"/>
    <cellStyle name="C00B 3" xfId="98" xr:uid="{00000000-0005-0000-0000-00003B000000}"/>
    <cellStyle name="C00B 4" xfId="99" xr:uid="{00000000-0005-0000-0000-00003C000000}"/>
    <cellStyle name="C00B 5" xfId="100" xr:uid="{00000000-0005-0000-0000-00003D000000}"/>
    <cellStyle name="C00B 5 2" xfId="101" xr:uid="{00000000-0005-0000-0000-00003E000000}"/>
    <cellStyle name="C00L" xfId="102" xr:uid="{00000000-0005-0000-0000-00003F000000}"/>
    <cellStyle name="C01A" xfId="103" xr:uid="{00000000-0005-0000-0000-000040000000}"/>
    <cellStyle name="C01A 2" xfId="104" xr:uid="{00000000-0005-0000-0000-000041000000}"/>
    <cellStyle name="C01A 3" xfId="105" xr:uid="{00000000-0005-0000-0000-000042000000}"/>
    <cellStyle name="C01A 4" xfId="106" xr:uid="{00000000-0005-0000-0000-000043000000}"/>
    <cellStyle name="C01A 5" xfId="107" xr:uid="{00000000-0005-0000-0000-000044000000}"/>
    <cellStyle name="C01A 5 2" xfId="108" xr:uid="{00000000-0005-0000-0000-000045000000}"/>
    <cellStyle name="C01B" xfId="109" xr:uid="{00000000-0005-0000-0000-000046000000}"/>
    <cellStyle name="C01B 2" xfId="110" xr:uid="{00000000-0005-0000-0000-000047000000}"/>
    <cellStyle name="C01H" xfId="111" xr:uid="{00000000-0005-0000-0000-000048000000}"/>
    <cellStyle name="C01L" xfId="112" xr:uid="{00000000-0005-0000-0000-000049000000}"/>
    <cellStyle name="C02A" xfId="113" xr:uid="{00000000-0005-0000-0000-00004A000000}"/>
    <cellStyle name="C02A 2" xfId="114" xr:uid="{00000000-0005-0000-0000-00004B000000}"/>
    <cellStyle name="C02A 3" xfId="115" xr:uid="{00000000-0005-0000-0000-00004C000000}"/>
    <cellStyle name="C02A 4" xfId="116" xr:uid="{00000000-0005-0000-0000-00004D000000}"/>
    <cellStyle name="C02A 5" xfId="117" xr:uid="{00000000-0005-0000-0000-00004E000000}"/>
    <cellStyle name="C02A 5 2" xfId="118" xr:uid="{00000000-0005-0000-0000-00004F000000}"/>
    <cellStyle name="C02B" xfId="119" xr:uid="{00000000-0005-0000-0000-000050000000}"/>
    <cellStyle name="C02B 2" xfId="120" xr:uid="{00000000-0005-0000-0000-000051000000}"/>
    <cellStyle name="C02H" xfId="121" xr:uid="{00000000-0005-0000-0000-000052000000}"/>
    <cellStyle name="C02L" xfId="122" xr:uid="{00000000-0005-0000-0000-000053000000}"/>
    <cellStyle name="C03A" xfId="123" xr:uid="{00000000-0005-0000-0000-000054000000}"/>
    <cellStyle name="C03A 2" xfId="124" xr:uid="{00000000-0005-0000-0000-000055000000}"/>
    <cellStyle name="C03A 3" xfId="125" xr:uid="{00000000-0005-0000-0000-000056000000}"/>
    <cellStyle name="C03A 4" xfId="126" xr:uid="{00000000-0005-0000-0000-000057000000}"/>
    <cellStyle name="C03A 5" xfId="127" xr:uid="{00000000-0005-0000-0000-000058000000}"/>
    <cellStyle name="C03A 5 2" xfId="128" xr:uid="{00000000-0005-0000-0000-000059000000}"/>
    <cellStyle name="C03B" xfId="129" xr:uid="{00000000-0005-0000-0000-00005A000000}"/>
    <cellStyle name="C03H" xfId="130" xr:uid="{00000000-0005-0000-0000-00005B000000}"/>
    <cellStyle name="C03L" xfId="131" xr:uid="{00000000-0005-0000-0000-00005C000000}"/>
    <cellStyle name="C04A" xfId="132" xr:uid="{00000000-0005-0000-0000-00005D000000}"/>
    <cellStyle name="C04A 2" xfId="133" xr:uid="{00000000-0005-0000-0000-00005E000000}"/>
    <cellStyle name="C04A 3" xfId="134" xr:uid="{00000000-0005-0000-0000-00005F000000}"/>
    <cellStyle name="C04A 4" xfId="135" xr:uid="{00000000-0005-0000-0000-000060000000}"/>
    <cellStyle name="C04A 5" xfId="136" xr:uid="{00000000-0005-0000-0000-000061000000}"/>
    <cellStyle name="C04A 6" xfId="137" xr:uid="{00000000-0005-0000-0000-000062000000}"/>
    <cellStyle name="C04A 6 2" xfId="138" xr:uid="{00000000-0005-0000-0000-000063000000}"/>
    <cellStyle name="C04B" xfId="139" xr:uid="{00000000-0005-0000-0000-000064000000}"/>
    <cellStyle name="C04H" xfId="140" xr:uid="{00000000-0005-0000-0000-000065000000}"/>
    <cellStyle name="C04L" xfId="141" xr:uid="{00000000-0005-0000-0000-000066000000}"/>
    <cellStyle name="C05A" xfId="142" xr:uid="{00000000-0005-0000-0000-000067000000}"/>
    <cellStyle name="C05A 2" xfId="143" xr:uid="{00000000-0005-0000-0000-000068000000}"/>
    <cellStyle name="C05A 3" xfId="144" xr:uid="{00000000-0005-0000-0000-000069000000}"/>
    <cellStyle name="C05A 4" xfId="145" xr:uid="{00000000-0005-0000-0000-00006A000000}"/>
    <cellStyle name="C05A 5" xfId="146" xr:uid="{00000000-0005-0000-0000-00006B000000}"/>
    <cellStyle name="C05A 5 2" xfId="147" xr:uid="{00000000-0005-0000-0000-00006C000000}"/>
    <cellStyle name="C05B" xfId="148" xr:uid="{00000000-0005-0000-0000-00006D000000}"/>
    <cellStyle name="C05H" xfId="149" xr:uid="{00000000-0005-0000-0000-00006E000000}"/>
    <cellStyle name="C05L" xfId="150" xr:uid="{00000000-0005-0000-0000-00006F000000}"/>
    <cellStyle name="C05L 2" xfId="151" xr:uid="{00000000-0005-0000-0000-000070000000}"/>
    <cellStyle name="C06A" xfId="152" xr:uid="{00000000-0005-0000-0000-000071000000}"/>
    <cellStyle name="C06A 2" xfId="153" xr:uid="{00000000-0005-0000-0000-000072000000}"/>
    <cellStyle name="C06A 3" xfId="154" xr:uid="{00000000-0005-0000-0000-000073000000}"/>
    <cellStyle name="C06A 4" xfId="155" xr:uid="{00000000-0005-0000-0000-000074000000}"/>
    <cellStyle name="C06A 5" xfId="156" xr:uid="{00000000-0005-0000-0000-000075000000}"/>
    <cellStyle name="C06A 5 2" xfId="157" xr:uid="{00000000-0005-0000-0000-000076000000}"/>
    <cellStyle name="C06B" xfId="158" xr:uid="{00000000-0005-0000-0000-000077000000}"/>
    <cellStyle name="C06H" xfId="159" xr:uid="{00000000-0005-0000-0000-000078000000}"/>
    <cellStyle name="C06L" xfId="160" xr:uid="{00000000-0005-0000-0000-000079000000}"/>
    <cellStyle name="C07A" xfId="161" xr:uid="{00000000-0005-0000-0000-00007A000000}"/>
    <cellStyle name="C07A 2" xfId="162" xr:uid="{00000000-0005-0000-0000-00007B000000}"/>
    <cellStyle name="C07A 3" xfId="163" xr:uid="{00000000-0005-0000-0000-00007C000000}"/>
    <cellStyle name="C07A 4" xfId="164" xr:uid="{00000000-0005-0000-0000-00007D000000}"/>
    <cellStyle name="C07A 5" xfId="165" xr:uid="{00000000-0005-0000-0000-00007E000000}"/>
    <cellStyle name="C07A 5 2" xfId="166" xr:uid="{00000000-0005-0000-0000-00007F000000}"/>
    <cellStyle name="C07B" xfId="167" xr:uid="{00000000-0005-0000-0000-000080000000}"/>
    <cellStyle name="C07H" xfId="168" xr:uid="{00000000-0005-0000-0000-000081000000}"/>
    <cellStyle name="C07L" xfId="169" xr:uid="{00000000-0005-0000-0000-000082000000}"/>
    <cellStyle name="Cabeçalho 1 2" xfId="170" xr:uid="{00000000-0005-0000-0000-000083000000}"/>
    <cellStyle name="Cabeçalho 2 2" xfId="171" xr:uid="{00000000-0005-0000-0000-000084000000}"/>
    <cellStyle name="Cabeçalho 3 2" xfId="172" xr:uid="{00000000-0005-0000-0000-000085000000}"/>
    <cellStyle name="Cabeçalho 4 2" xfId="173" xr:uid="{00000000-0005-0000-0000-000086000000}"/>
    <cellStyle name="Calculation 2" xfId="174" xr:uid="{00000000-0005-0000-0000-000087000000}"/>
    <cellStyle name="Cálculo 2" xfId="175" xr:uid="{00000000-0005-0000-0000-000088000000}"/>
    <cellStyle name="Célula Ligada 2" xfId="176" xr:uid="{00000000-0005-0000-0000-000089000000}"/>
    <cellStyle name="Check Cell 2" xfId="177" xr:uid="{00000000-0005-0000-0000-00008A000000}"/>
    <cellStyle name="Comma 2" xfId="29" xr:uid="{00000000-0005-0000-0000-00008B000000}"/>
    <cellStyle name="Cor1 2" xfId="178" xr:uid="{00000000-0005-0000-0000-00008C000000}"/>
    <cellStyle name="Cor2 2" xfId="179" xr:uid="{00000000-0005-0000-0000-00008D000000}"/>
    <cellStyle name="Cor3 2" xfId="180" xr:uid="{00000000-0005-0000-0000-00008E000000}"/>
    <cellStyle name="Cor4 2" xfId="181" xr:uid="{00000000-0005-0000-0000-00008F000000}"/>
    <cellStyle name="Cor5 2" xfId="182" xr:uid="{00000000-0005-0000-0000-000090000000}"/>
    <cellStyle name="Cor6 2" xfId="183" xr:uid="{00000000-0005-0000-0000-000091000000}"/>
    <cellStyle name="Correcto" xfId="184" xr:uid="{00000000-0005-0000-0000-000092000000}"/>
    <cellStyle name="Date" xfId="185" xr:uid="{00000000-0005-0000-0000-000093000000}"/>
    <cellStyle name="Entrada 2" xfId="186" xr:uid="{00000000-0005-0000-0000-000094000000}"/>
    <cellStyle name="Estilo 1" xfId="187" xr:uid="{00000000-0005-0000-0000-000095000000}"/>
    <cellStyle name="Explanatory Text 2" xfId="188" xr:uid="{00000000-0005-0000-0000-000096000000}"/>
    <cellStyle name="F2" xfId="189" xr:uid="{00000000-0005-0000-0000-000097000000}"/>
    <cellStyle name="F3" xfId="190" xr:uid="{00000000-0005-0000-0000-000098000000}"/>
    <cellStyle name="F4" xfId="191" xr:uid="{00000000-0005-0000-0000-000099000000}"/>
    <cellStyle name="F5" xfId="192" xr:uid="{00000000-0005-0000-0000-00009A000000}"/>
    <cellStyle name="F6" xfId="193" xr:uid="{00000000-0005-0000-0000-00009B000000}"/>
    <cellStyle name="F7" xfId="194" xr:uid="{00000000-0005-0000-0000-00009C000000}"/>
    <cellStyle name="F8" xfId="195" xr:uid="{00000000-0005-0000-0000-00009D000000}"/>
    <cellStyle name="Fixed" xfId="196" xr:uid="{00000000-0005-0000-0000-00009E000000}"/>
    <cellStyle name="Followed Hyperlink" xfId="304" builtinId="9" customBuiltin="1"/>
    <cellStyle name="Good 2" xfId="197" xr:uid="{00000000-0005-0000-0000-0000A0000000}"/>
    <cellStyle name="gs]_x000d__x000a_Window=0,0,640,480, , ,3_x000d__x000a_dir1=5,7,637,250,-1,-1,1,30,201,1905,231,G:\UGRC\RB\B-DADOS\FOX-PRO\CRED-VEN\KP" xfId="5" xr:uid="{00000000-0005-0000-0000-0000A1000000}"/>
    <cellStyle name="gs]_x000d__x000a_Window=0,0,640,480, , ,3_x000d__x000a_dir1=5,7,637,250,-1,-1,1,30,201,1905,231,G:\UGRC\RB\B-DADOS\FOX-PRO\CRED-VEN\KP 2" xfId="27" xr:uid="{00000000-0005-0000-0000-0000A2000000}"/>
    <cellStyle name="gs]_x000d__x000a_Window=0,0,640,480, , ,3_x000d__x000a_dir1=5,7,637,250,-1,-1,1,30,201,1905,231,G:\UGRC\RB\B-DADOS\FOX-PRO\CRED-VEN\KP 2 2" xfId="198" xr:uid="{00000000-0005-0000-0000-0000A3000000}"/>
    <cellStyle name="gs]_x000d__x000a_Window=0,0,640,480, , ,3_x000d__x000a_dir1=5,7,637,250,-1,-1,1,30,201,1905,231,G:\UGRC\RB\B-DADOS\FOX-PRO\CRED-VEN\KP 2 3" xfId="199" xr:uid="{00000000-0005-0000-0000-0000A4000000}"/>
    <cellStyle name="gs]_x000d__x000a_Window=0,0,640,480, , ,3_x000d__x000a_dir1=5,7,637,250,-1,-1,1,30,201,1905,231,G:\UGRC\RB\B-DADOS\FOX-PRO\CRED-VEN\KP 2 4" xfId="200" xr:uid="{00000000-0005-0000-0000-0000A5000000}"/>
    <cellStyle name="gs]_x000d__x000a_Window=0,0,640,480, , ,3_x000d__x000a_dir1=5,7,637,250,-1,-1,1,30,201,1905,231,G:\UGRC\RB\B-DADOS\FOX-PRO\CRED-VEN\KP 3" xfId="201" xr:uid="{00000000-0005-0000-0000-0000A6000000}"/>
    <cellStyle name="gs]_x000d__x000a_Window=0,0,640,480, , ,3_x000d__x000a_dir1=5,7,637,250,-1,-1,1,30,201,1905,231,G:\UGRC\RB\B-DADOS\FOX-PRO\CRED-VEN\KP 3 2" xfId="202" xr:uid="{00000000-0005-0000-0000-0000A7000000}"/>
    <cellStyle name="gs]_x000d__x000a_Window=0,0,640,480, , ,3_x000d__x000a_dir1=5,7,637,250,-1,-1,1,30,201,1905,231,G:\UGRC\RB\B-DADOS\FOX-PRO\CRED-VEN\KP 3 3" xfId="6" xr:uid="{00000000-0005-0000-0000-0000A8000000}"/>
    <cellStyle name="gs]_x000d__x000a_Window=0,0,640,480, , ,3_x000d__x000a_dir1=5,7,637,250,-1,-1,1,30,201,1905,231,G:\UGRC\RB\B-DADOS\FOX-PRO\CRED-VEN\KP 3 3 2" xfId="42" xr:uid="{00000000-0005-0000-0000-0000A9000000}"/>
    <cellStyle name="gs]_x000d__x000a_Window=0,0,640,480, , ,3_x000d__x000a_dir1=5,7,637,250,-1,-1,1,30,201,1905,231,G:\UGRC\RB\B-DADOS\FOX-PRO\CRED-VEN\KP 4" xfId="203" xr:uid="{00000000-0005-0000-0000-0000AA000000}"/>
    <cellStyle name="gs]_x000d__x000a_Window=0,0,640,480, , ,3_x000d__x000a_dir1=5,7,637,250,-1,-1,1,30,201,1905,231,G:\UGRC\RB\B-DADOS\FOX-PRO\CRED-VEN\KP 5" xfId="204" xr:uid="{00000000-0005-0000-0000-0000AB000000}"/>
    <cellStyle name="gs]_x000d__x000a_Window=0,0,640,480, , ,3_x000d__x000a_dir1=5,7,637,250,-1,-1,1,30,201,1905,231,G:\UGRC\RB\B-DADOS\FOX-PRO\CRED-VEN\KP 6" xfId="37" xr:uid="{00000000-0005-0000-0000-0000AC000000}"/>
    <cellStyle name="gs]_x000d__x000a_Window=0,0,640,480, , ,3_x000d__x000a_dir1=5,7,637,250,-1,-1,1,30,201,1905,231,G:\UGRC\RB\B-DADOS\FOX-PRO\CRED-VEN\KP_Modelo Custos e Reporte - 2007" xfId="39" xr:uid="{00000000-0005-0000-0000-0000AD000000}"/>
    <cellStyle name="Heading 1 2" xfId="205" xr:uid="{00000000-0005-0000-0000-0000AE000000}"/>
    <cellStyle name="Heading 2 2" xfId="206" xr:uid="{00000000-0005-0000-0000-0000AF000000}"/>
    <cellStyle name="Heading 3 2" xfId="207" xr:uid="{00000000-0005-0000-0000-0000B0000000}"/>
    <cellStyle name="Heading 4 2" xfId="208" xr:uid="{00000000-0005-0000-0000-0000B1000000}"/>
    <cellStyle name="Heading1" xfId="209" xr:uid="{00000000-0005-0000-0000-0000B2000000}"/>
    <cellStyle name="Heading2" xfId="210" xr:uid="{00000000-0005-0000-0000-0000B3000000}"/>
    <cellStyle name="Hyperlink" xfId="31" builtinId="8" customBuiltin="1"/>
    <cellStyle name="Hyperlink 2" xfId="318" xr:uid="{F6D28E5E-18CF-45D3-99CB-F37147A21FD0}"/>
    <cellStyle name="Hyperlink 3" xfId="319" xr:uid="{5E68C64F-5A5F-40A0-9E5B-9C680345BA7C}"/>
    <cellStyle name="Incorreto 2" xfId="211" xr:uid="{00000000-0005-0000-0000-0000B5000000}"/>
    <cellStyle name="Input 2" xfId="212" xr:uid="{00000000-0005-0000-0000-0000B6000000}"/>
    <cellStyle name="Linked Cell 2" xfId="213" xr:uid="{00000000-0005-0000-0000-0000B7000000}"/>
    <cellStyle name="Milliers [0]_Provision impôt cant." xfId="7" xr:uid="{00000000-0005-0000-0000-0000B8000000}"/>
    <cellStyle name="Milliers_Provision impôt cant." xfId="8" xr:uid="{00000000-0005-0000-0000-0000B9000000}"/>
    <cellStyle name="Monétaire [0]_Feuil1" xfId="9" xr:uid="{00000000-0005-0000-0000-0000BA000000}"/>
    <cellStyle name="Monétaire_Feuil1" xfId="10" xr:uid="{00000000-0005-0000-0000-0000BB000000}"/>
    <cellStyle name="Neutral 2" xfId="214" xr:uid="{00000000-0005-0000-0000-0000BC000000}"/>
    <cellStyle name="Neutro 2" xfId="215" xr:uid="{00000000-0005-0000-0000-0000BD000000}"/>
    <cellStyle name="Non d‚fini" xfId="11" xr:uid="{00000000-0005-0000-0000-0000BE000000}"/>
    <cellStyle name="Normal" xfId="0" builtinId="0"/>
    <cellStyle name="Normal (Eingabe)" xfId="12" xr:uid="{00000000-0005-0000-0000-0000C0000000}"/>
    <cellStyle name="Normal 10" xfId="216" xr:uid="{00000000-0005-0000-0000-0000C1000000}"/>
    <cellStyle name="Normal 11" xfId="217" xr:uid="{00000000-0005-0000-0000-0000C2000000}"/>
    <cellStyle name="Normal 11 2" xfId="218" xr:uid="{00000000-0005-0000-0000-0000C3000000}"/>
    <cellStyle name="Normal 12" xfId="219" xr:uid="{00000000-0005-0000-0000-0000C4000000}"/>
    <cellStyle name="Normal 13" xfId="220" xr:uid="{00000000-0005-0000-0000-0000C5000000}"/>
    <cellStyle name="Normal 14" xfId="221" xr:uid="{00000000-0005-0000-0000-0000C6000000}"/>
    <cellStyle name="Normal 15" xfId="306" xr:uid="{A2CA74F7-E0AA-47E0-83E5-F4A047646E2D}"/>
    <cellStyle name="Normal 15 2" xfId="316" xr:uid="{C1155EBA-26F8-495D-AB1C-D9E7DA998D0C}"/>
    <cellStyle name="Normal 2" xfId="13" xr:uid="{00000000-0005-0000-0000-0000C7000000}"/>
    <cellStyle name="Normal 2 2" xfId="33" xr:uid="{00000000-0005-0000-0000-0000C8000000}"/>
    <cellStyle name="Normal 2 2 2" xfId="222" xr:uid="{00000000-0005-0000-0000-0000C9000000}"/>
    <cellStyle name="Normal 2 2 2 2" xfId="313" xr:uid="{36DC3933-5360-4B9B-90EF-16700C234EE6}"/>
    <cellStyle name="Normal 2 2 3" xfId="223" xr:uid="{00000000-0005-0000-0000-0000CA000000}"/>
    <cellStyle name="Normal 2 3" xfId="224" xr:uid="{00000000-0005-0000-0000-0000CB000000}"/>
    <cellStyle name="Normal 2 4" xfId="225" xr:uid="{00000000-0005-0000-0000-0000CC000000}"/>
    <cellStyle name="Normal 2 4 2" xfId="226" xr:uid="{00000000-0005-0000-0000-0000CD000000}"/>
    <cellStyle name="Normal 2 5" xfId="227" xr:uid="{00000000-0005-0000-0000-0000CE000000}"/>
    <cellStyle name="Normal 2 5 2 2" xfId="312" xr:uid="{436ED066-19A0-4971-BF1C-198898D47A3D}"/>
    <cellStyle name="Normal 2_~0149226 2" xfId="314" xr:uid="{2C10FC46-8A19-4096-8813-E14F96F8563F}"/>
    <cellStyle name="Normal 24" xfId="228" xr:uid="{00000000-0005-0000-0000-0000CF000000}"/>
    <cellStyle name="Normal 26" xfId="229" xr:uid="{00000000-0005-0000-0000-0000D0000000}"/>
    <cellStyle name="Normal 3" xfId="14" xr:uid="{00000000-0005-0000-0000-0000D1000000}"/>
    <cellStyle name="Normal 3 2" xfId="28" xr:uid="{00000000-0005-0000-0000-0000D2000000}"/>
    <cellStyle name="Normal 3 2 2" xfId="308" xr:uid="{A7745471-DEDE-47EA-B3C1-E11019FDCF35}"/>
    <cellStyle name="Normal 3 2 3" xfId="320" xr:uid="{D4800F9E-13A2-481E-B9F4-01FF2BA36A68}"/>
    <cellStyle name="Normal 3 3" xfId="230" xr:uid="{00000000-0005-0000-0000-0000D3000000}"/>
    <cellStyle name="Normal 4" xfId="26" xr:uid="{00000000-0005-0000-0000-0000D4000000}"/>
    <cellStyle name="Normal 4 2" xfId="231" xr:uid="{00000000-0005-0000-0000-0000D5000000}"/>
    <cellStyle name="Normal 4 2 2" xfId="232" xr:uid="{00000000-0005-0000-0000-0000D6000000}"/>
    <cellStyle name="Normal 4 2 2 2" xfId="310" xr:uid="{D69730F7-9FF9-49D8-8D53-5B249E8E6B2E}"/>
    <cellStyle name="Normal 4 3" xfId="233" xr:uid="{00000000-0005-0000-0000-0000D7000000}"/>
    <cellStyle name="Normal 4 4" xfId="234" xr:uid="{00000000-0005-0000-0000-0000D8000000}"/>
    <cellStyle name="Normal 4 6" xfId="309" xr:uid="{16788E58-680D-41C0-B229-E411C1DB769A}"/>
    <cellStyle name="Normal 5" xfId="34" xr:uid="{00000000-0005-0000-0000-0000D9000000}"/>
    <cellStyle name="Normal 6" xfId="36" xr:uid="{00000000-0005-0000-0000-0000DA000000}"/>
    <cellStyle name="Normal 6 2" xfId="235" xr:uid="{00000000-0005-0000-0000-0000DB000000}"/>
    <cellStyle name="Normal 6 3" xfId="307" xr:uid="{F1551A65-70D1-440B-95C7-79B7EC3A1E6E}"/>
    <cellStyle name="Normal 7" xfId="38" xr:uid="{00000000-0005-0000-0000-0000DC000000}"/>
    <cellStyle name="Normal 7 2" xfId="236" xr:uid="{00000000-0005-0000-0000-0000DD000000}"/>
    <cellStyle name="Normal 7 3" xfId="305" xr:uid="{00000000-0005-0000-0000-0000DE000000}"/>
    <cellStyle name="Normal 7 3 2" xfId="317" xr:uid="{5FEE35D2-80F6-4479-81EC-F8E6F92B5558}"/>
    <cellStyle name="Normal 7 4" xfId="315" xr:uid="{1F38C0B5-8F1F-4CCA-83B7-1EB5163639D3}"/>
    <cellStyle name="Normal 8" xfId="40" xr:uid="{00000000-0005-0000-0000-0000DF000000}"/>
    <cellStyle name="Normal 8 2" xfId="237" xr:uid="{00000000-0005-0000-0000-0000E0000000}"/>
    <cellStyle name="Normal 9" xfId="238" xr:uid="{00000000-0005-0000-0000-0000E1000000}"/>
    <cellStyle name="Normal 9 2" xfId="239" xr:uid="{00000000-0005-0000-0000-0000E2000000}"/>
    <cellStyle name="Normal 9 3" xfId="311" xr:uid="{987B1F69-4C7E-40E3-BA94-0058DDE5C566}"/>
    <cellStyle name="Normal_03 STA" xfId="25" xr:uid="{00000000-0005-0000-0000-0000E3000000}"/>
    <cellStyle name="Normal_Segmental Report 2000_v3Relat 2" xfId="32" xr:uid="{00000000-0005-0000-0000-0000E4000000}"/>
    <cellStyle name="Normalny 2" xfId="240" xr:uid="{00000000-0005-0000-0000-0000E5000000}"/>
    <cellStyle name="Normalny_AKCJE992" xfId="241" xr:uid="{00000000-0005-0000-0000-0000E6000000}"/>
    <cellStyle name="Nota 2" xfId="242" xr:uid="{00000000-0005-0000-0000-0000E7000000}"/>
    <cellStyle name="Nota 3" xfId="243" xr:uid="{00000000-0005-0000-0000-0000E8000000}"/>
    <cellStyle name="Note 2" xfId="244" xr:uid="{00000000-0005-0000-0000-0000E9000000}"/>
    <cellStyle name="Note 2 2" xfId="245" xr:uid="{00000000-0005-0000-0000-0000EA000000}"/>
    <cellStyle name="Output 2" xfId="246" xr:uid="{00000000-0005-0000-0000-0000EB000000}"/>
    <cellStyle name="Parentesis de fora" xfId="247" xr:uid="{00000000-0005-0000-0000-0000EC000000}"/>
    <cellStyle name="Percent" xfId="30" builtinId="5"/>
    <cellStyle name="Percent 2" xfId="15" xr:uid="{00000000-0005-0000-0000-0000EE000000}"/>
    <cellStyle name="Percent 2 2" xfId="16" xr:uid="{00000000-0005-0000-0000-0000EF000000}"/>
    <cellStyle name="Percent 3" xfId="35" xr:uid="{00000000-0005-0000-0000-0000F0000000}"/>
    <cellStyle name="Percent 4" xfId="41" xr:uid="{00000000-0005-0000-0000-0000F1000000}"/>
    <cellStyle name="Percent 5" xfId="321" xr:uid="{1BA93B44-60D1-41C7-823F-55B7D8EB9B9C}"/>
    <cellStyle name="Percentagem 2" xfId="24" xr:uid="{00000000-0005-0000-0000-0000F2000000}"/>
    <cellStyle name="Percentagem 3" xfId="248" xr:uid="{00000000-0005-0000-0000-0000F3000000}"/>
    <cellStyle name="R00A" xfId="249" xr:uid="{00000000-0005-0000-0000-0000F4000000}"/>
    <cellStyle name="R00B" xfId="250" xr:uid="{00000000-0005-0000-0000-0000F5000000}"/>
    <cellStyle name="R00L" xfId="251" xr:uid="{00000000-0005-0000-0000-0000F6000000}"/>
    <cellStyle name="R01A" xfId="252" xr:uid="{00000000-0005-0000-0000-0000F7000000}"/>
    <cellStyle name="R01A 2" xfId="253" xr:uid="{00000000-0005-0000-0000-0000F8000000}"/>
    <cellStyle name="R01A 3" xfId="254" xr:uid="{00000000-0005-0000-0000-0000F9000000}"/>
    <cellStyle name="R01A 4" xfId="255" xr:uid="{00000000-0005-0000-0000-0000FA000000}"/>
    <cellStyle name="R01A 5" xfId="256" xr:uid="{00000000-0005-0000-0000-0000FB000000}"/>
    <cellStyle name="R01A 5 2" xfId="257" xr:uid="{00000000-0005-0000-0000-0000FC000000}"/>
    <cellStyle name="R01B" xfId="258" xr:uid="{00000000-0005-0000-0000-0000FD000000}"/>
    <cellStyle name="R01H" xfId="259" xr:uid="{00000000-0005-0000-0000-0000FE000000}"/>
    <cellStyle name="R01L" xfId="260" xr:uid="{00000000-0005-0000-0000-0000FF000000}"/>
    <cellStyle name="R02A" xfId="261" xr:uid="{00000000-0005-0000-0000-000000010000}"/>
    <cellStyle name="R02B" xfId="262" xr:uid="{00000000-0005-0000-0000-000001010000}"/>
    <cellStyle name="R02B 2" xfId="263" xr:uid="{00000000-0005-0000-0000-000002010000}"/>
    <cellStyle name="R02H" xfId="264" xr:uid="{00000000-0005-0000-0000-000003010000}"/>
    <cellStyle name="R02L" xfId="265" xr:uid="{00000000-0005-0000-0000-000004010000}"/>
    <cellStyle name="R03A" xfId="266" xr:uid="{00000000-0005-0000-0000-000005010000}"/>
    <cellStyle name="R03B" xfId="267" xr:uid="{00000000-0005-0000-0000-000006010000}"/>
    <cellStyle name="R03B 2" xfId="268" xr:uid="{00000000-0005-0000-0000-000007010000}"/>
    <cellStyle name="R03H" xfId="269" xr:uid="{00000000-0005-0000-0000-000008010000}"/>
    <cellStyle name="R03L" xfId="270" xr:uid="{00000000-0005-0000-0000-000009010000}"/>
    <cellStyle name="R04A" xfId="271" xr:uid="{00000000-0005-0000-0000-00000A010000}"/>
    <cellStyle name="R04B" xfId="272" xr:uid="{00000000-0005-0000-0000-00000B010000}"/>
    <cellStyle name="R04B 2" xfId="273" xr:uid="{00000000-0005-0000-0000-00000C010000}"/>
    <cellStyle name="R04H" xfId="274" xr:uid="{00000000-0005-0000-0000-00000D010000}"/>
    <cellStyle name="R04L" xfId="275" xr:uid="{00000000-0005-0000-0000-00000E010000}"/>
    <cellStyle name="R05A" xfId="276" xr:uid="{00000000-0005-0000-0000-00000F010000}"/>
    <cellStyle name="R05B" xfId="277" xr:uid="{00000000-0005-0000-0000-000010010000}"/>
    <cellStyle name="R05B 2" xfId="278" xr:uid="{00000000-0005-0000-0000-000011010000}"/>
    <cellStyle name="R05H" xfId="279" xr:uid="{00000000-0005-0000-0000-000012010000}"/>
    <cellStyle name="R05L" xfId="280" xr:uid="{00000000-0005-0000-0000-000013010000}"/>
    <cellStyle name="R05L 2" xfId="281" xr:uid="{00000000-0005-0000-0000-000014010000}"/>
    <cellStyle name="R06A" xfId="282" xr:uid="{00000000-0005-0000-0000-000015010000}"/>
    <cellStyle name="R06B" xfId="283" xr:uid="{00000000-0005-0000-0000-000016010000}"/>
    <cellStyle name="R06B 2" xfId="284" xr:uid="{00000000-0005-0000-0000-000017010000}"/>
    <cellStyle name="R06H" xfId="285" xr:uid="{00000000-0005-0000-0000-000018010000}"/>
    <cellStyle name="R06L" xfId="286" xr:uid="{00000000-0005-0000-0000-000019010000}"/>
    <cellStyle name="R07A" xfId="287" xr:uid="{00000000-0005-0000-0000-00001A010000}"/>
    <cellStyle name="R07B" xfId="288" xr:uid="{00000000-0005-0000-0000-00001B010000}"/>
    <cellStyle name="R07B 2" xfId="289" xr:uid="{00000000-0005-0000-0000-00001C010000}"/>
    <cellStyle name="R07H" xfId="290" xr:uid="{00000000-0005-0000-0000-00001D010000}"/>
    <cellStyle name="R07L" xfId="291" xr:uid="{00000000-0005-0000-0000-00001E010000}"/>
    <cellStyle name="Saída 2" xfId="292" xr:uid="{00000000-0005-0000-0000-00001F010000}"/>
    <cellStyle name="SAS FM Read-only data cell (data entry table)" xfId="17" xr:uid="{00000000-0005-0000-0000-000020010000}"/>
    <cellStyle name="SAS FM Read-only data cell (read-only table)" xfId="18" xr:uid="{00000000-0005-0000-0000-000021010000}"/>
    <cellStyle name="SAS FM Row drillable header" xfId="19" xr:uid="{00000000-0005-0000-0000-000022010000}"/>
    <cellStyle name="SAS FM Row header" xfId="20" xr:uid="{00000000-0005-0000-0000-000023010000}"/>
    <cellStyle name="SAS FM Writeable data cell" xfId="21" xr:uid="{00000000-0005-0000-0000-000024010000}"/>
    <cellStyle name="Styl 1" xfId="293" xr:uid="{00000000-0005-0000-0000-000025010000}"/>
    <cellStyle name="Style 1" xfId="294" xr:uid="{00000000-0005-0000-0000-000026010000}"/>
    <cellStyle name="Texto de Aviso 2" xfId="295" xr:uid="{00000000-0005-0000-0000-000027010000}"/>
    <cellStyle name="Texto Explicativo 2" xfId="296" xr:uid="{00000000-0005-0000-0000-000028010000}"/>
    <cellStyle name="Titel" xfId="22" xr:uid="{00000000-0005-0000-0000-000029010000}"/>
    <cellStyle name="Title 2" xfId="297" xr:uid="{00000000-0005-0000-0000-00002A010000}"/>
    <cellStyle name="Título 2" xfId="298" xr:uid="{00000000-0005-0000-0000-00002B010000}"/>
    <cellStyle name="Total 2" xfId="299" xr:uid="{00000000-0005-0000-0000-00002C010000}"/>
    <cellStyle name="Total 3" xfId="300" xr:uid="{00000000-0005-0000-0000-00002D010000}"/>
    <cellStyle name="Total 4" xfId="301" xr:uid="{00000000-0005-0000-0000-00002E010000}"/>
    <cellStyle name="Verificar Célula 2" xfId="302" xr:uid="{00000000-0005-0000-0000-00002F010000}"/>
    <cellStyle name="Warning Text 2" xfId="303" xr:uid="{00000000-0005-0000-0000-000030010000}"/>
    <cellStyle name="ZeilenID" xfId="23" xr:uid="{00000000-0005-0000-0000-000031010000}"/>
  </cellStyles>
  <dxfs count="0"/>
  <tableStyles count="0" defaultTableStyle="TableStyleMedium2" defaultPivotStyle="PivotStyleLight16"/>
  <colors>
    <mruColors>
      <color rgb="FF575756"/>
      <color rgb="FFD1005D"/>
      <color rgb="FFBFBFB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styles" Target="styles.xml"/><Relationship Id="rId86"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153866</xdr:colOff>
      <xdr:row>0</xdr:row>
      <xdr:rowOff>90122</xdr:rowOff>
    </xdr:from>
    <xdr:to>
      <xdr:col>2</xdr:col>
      <xdr:colOff>829848</xdr:colOff>
      <xdr:row>5</xdr:row>
      <xdr:rowOff>66774</xdr:rowOff>
    </xdr:to>
    <xdr:pic>
      <xdr:nvPicPr>
        <xdr:cNvPr id="2" name="Imagem 1">
          <a:extLst>
            <a:ext uri="{FF2B5EF4-FFF2-40B4-BE49-F238E27FC236}">
              <a16:creationId xmlns:a16="http://schemas.microsoft.com/office/drawing/2014/main" id="{65779DD0-A6D3-49B6-8132-9B5F4DCCE5D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866" y="90122"/>
          <a:ext cx="2093742" cy="691027"/>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9</xdr:row>
      <xdr:rowOff>142875</xdr:rowOff>
    </xdr:from>
    <xdr:to>
      <xdr:col>6</xdr:col>
      <xdr:colOff>79514</xdr:colOff>
      <xdr:row>14</xdr:row>
      <xdr:rowOff>67528</xdr:rowOff>
    </xdr:to>
    <xdr:sp macro="" textlink="">
      <xdr:nvSpPr>
        <xdr:cNvPr id="2" name="Text 16">
          <a:extLst>
            <a:ext uri="{FF2B5EF4-FFF2-40B4-BE49-F238E27FC236}">
              <a16:creationId xmlns:a16="http://schemas.microsoft.com/office/drawing/2014/main" id="{B95F1DD0-8076-47A3-A540-56A18A327091}"/>
            </a:ext>
          </a:extLst>
        </xdr:cNvPr>
        <xdr:cNvSpPr txBox="1">
          <a:spLocks noChangeArrowheads="1"/>
        </xdr:cNvSpPr>
      </xdr:nvSpPr>
      <xdr:spPr bwMode="auto">
        <a:xfrm>
          <a:off x="847725" y="2457450"/>
          <a:ext cx="6661289" cy="1010503"/>
        </a:xfrm>
        <a:prstGeom prst="rect">
          <a:avLst/>
        </a:prstGeom>
        <a:solidFill>
          <a:srgbClr val="FFFFFF"/>
        </a:solidFill>
        <a:ln w="1">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rPr>
            <a:t>Com referência a 31 de dezembro de 2020, o montante descontado bruto junto do Banco Central Europeu ascende a Euros </a:t>
          </a:r>
          <a:r>
            <a:rPr kumimoji="0" lang="pt-PT" sz="900" b="0" i="0" u="none" strike="noStrike" kern="0" cap="none" spc="0" normalizeH="0" baseline="0">
              <a:ln>
                <a:noFill/>
              </a:ln>
              <a:solidFill>
                <a:srgbClr val="575756"/>
              </a:solidFill>
              <a:effectLst/>
              <a:uLnTx/>
              <a:uFillTx/>
              <a:latin typeface="FocoMbcp"/>
              <a:ea typeface="+mn-ea"/>
              <a:cs typeface="Times New Roman" pitchFamily="18" charset="0"/>
            </a:rPr>
            <a:t>7.550.070.000 </a:t>
          </a:r>
          <a:r>
            <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rPr>
            <a:t>  (31 de dezembro de 2019: Euros 4.000.000.000). Em 31 de dezembro de 2020 o montante descontado junto do Banco de Moçambique era de Euro</a:t>
          </a:r>
          <a:r>
            <a:rPr kumimoji="0" lang="pt-PT" sz="900" b="0" i="0" u="none" strike="noStrike" kern="0" cap="none" spc="0" normalizeH="0" baseline="0">
              <a:ln>
                <a:noFill/>
              </a:ln>
              <a:solidFill>
                <a:srgbClr val="575756"/>
              </a:solidFill>
              <a:effectLst/>
              <a:uLnTx/>
              <a:uFillTx/>
              <a:latin typeface="FocoMbcp"/>
              <a:ea typeface="+mn-ea"/>
              <a:cs typeface="Times New Roman" pitchFamily="18" charset="0"/>
            </a:rPr>
            <a:t> 2.364.</a:t>
          </a:r>
          <a:r>
            <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rPr>
            <a:t>000 (Euros 2.426.000 em 31 de dezembro de 2019). Não existiam montantes descontados junto de outros bancos centrais. O montante apresentado de ativos elegíveis para desconto junto do Banco Central Europeu inclui títulos emitidos por SPE de operações de securitização cujos ativos não foram desreconhecidos na ótica consolidada do Grupo, pelo que os títulos não se apresentam reconhecidos na carteira de títulos. </a:t>
          </a: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900" b="0" i="0" u="none" strike="noStrike" kern="0" cap="none" spc="0" normalizeH="0" baseline="0" noProof="0">
            <a:ln>
              <a:noFill/>
            </a:ln>
            <a:solidFill>
              <a:srgbClr val="575756"/>
            </a:solidFill>
            <a:effectLst/>
            <a:uLnTx/>
            <a:uFillTx/>
            <a:latin typeface="FocoMbcp"/>
            <a:ea typeface="+mn-ea"/>
            <a:cs typeface="Times New Roman"/>
          </a:endParaRPr>
        </a:p>
        <a:p>
          <a:pPr marL="0" marR="0" lvl="0" indent="0" algn="just" defTabSz="914400" rtl="0" eaLnBrk="1" fontAlgn="auto" latinLnBrk="0" hangingPunct="1">
            <a:lnSpc>
              <a:spcPct val="100000"/>
            </a:lnSpc>
            <a:spcBef>
              <a:spcPts val="0"/>
            </a:spcBef>
            <a:spcAft>
              <a:spcPts val="0"/>
            </a:spcAft>
            <a:buClrTx/>
            <a:buSzTx/>
            <a:buFontTx/>
            <a:buNone/>
            <a:tabLst/>
            <a:defRPr sz="1000"/>
          </a:pPr>
          <a:endParaRPr kumimoji="0" lang="pt-PT" sz="900" b="0" i="0" u="none" strike="noStrike" kern="0" cap="none" spc="0" normalizeH="0" baseline="0" noProof="0">
            <a:ln>
              <a:noFill/>
            </a:ln>
            <a:solidFill>
              <a:srgbClr val="575756"/>
            </a:solidFill>
            <a:effectLst/>
            <a:uLnTx/>
            <a:uFillTx/>
            <a:latin typeface="FocoMbcp"/>
            <a:ea typeface="+mn-ea"/>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95250</xdr:colOff>
      <xdr:row>12</xdr:row>
      <xdr:rowOff>9526</xdr:rowOff>
    </xdr:from>
    <xdr:to>
      <xdr:col>5</xdr:col>
      <xdr:colOff>830590</xdr:colOff>
      <xdr:row>14</xdr:row>
      <xdr:rowOff>219076</xdr:rowOff>
    </xdr:to>
    <xdr:sp macro="" textlink="">
      <xdr:nvSpPr>
        <xdr:cNvPr id="2" name="Text 16">
          <a:extLst>
            <a:ext uri="{FF2B5EF4-FFF2-40B4-BE49-F238E27FC236}">
              <a16:creationId xmlns:a16="http://schemas.microsoft.com/office/drawing/2014/main" id="{51E88721-8705-43A9-B579-6B503259E193}"/>
            </a:ext>
          </a:extLst>
        </xdr:cNvPr>
        <xdr:cNvSpPr txBox="1">
          <a:spLocks noChangeArrowheads="1"/>
        </xdr:cNvSpPr>
      </xdr:nvSpPr>
      <xdr:spPr bwMode="auto">
        <a:xfrm>
          <a:off x="942975" y="3228976"/>
          <a:ext cx="6669415" cy="1009650"/>
        </a:xfrm>
        <a:prstGeom prst="rect">
          <a:avLst/>
        </a:prstGeom>
        <a:solidFill>
          <a:sysClr val="window" lastClr="FFFFFF"/>
        </a:solidFill>
        <a:ln w="1">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900" b="0" i="0" u="none" strike="noStrike" kern="0" cap="none" spc="0" normalizeH="0" baseline="0" noProof="0">
              <a:ln>
                <a:noFill/>
              </a:ln>
              <a:solidFill>
                <a:sysClr val="windowText" lastClr="000000"/>
              </a:solidFill>
              <a:effectLst/>
              <a:uLnTx/>
              <a:uFillTx/>
              <a:latin typeface="FocoMbcp"/>
              <a:ea typeface="+mn-ea"/>
              <a:cs typeface="Times New Roman"/>
            </a:rPr>
            <a:t>i) Corresponde ao montante reportado no COLMS (aplicativo do Banco de Portugal).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900" b="0" i="0" u="none" strike="noStrike" kern="0" cap="none" spc="0" normalizeH="0" baseline="0" noProof="0">
              <a:ln>
                <a:noFill/>
              </a:ln>
              <a:solidFill>
                <a:sysClr val="windowText" lastClr="000000"/>
              </a:solidFill>
              <a:effectLst/>
              <a:uLnTx/>
              <a:uFillTx/>
              <a:latin typeface="FocoMbcp"/>
              <a:ea typeface="+mn-ea"/>
              <a:cs typeface="Times New Roman"/>
            </a:rPr>
            <a:t>ii) Inclui, em 31 de dezembro de 2020, o valor das tomadas junto do BCE (deduzido do accrual de juros da ORPA III), deduzido dos depósitos no Banco de Portugal e de outra liquidez sobre o Eurosistema (Euros </a:t>
          </a:r>
          <a:r>
            <a:rPr kumimoji="0" lang="pt-PT" sz="900" b="0" i="0" u="none" strike="noStrike" kern="0" cap="none" spc="0" normalizeH="0" baseline="0">
              <a:ln>
                <a:noFill/>
              </a:ln>
              <a:solidFill>
                <a:sysClr val="windowText" lastClr="000000"/>
              </a:solidFill>
              <a:effectLst/>
              <a:uLnTx/>
              <a:uFillTx/>
              <a:latin typeface="FocoMbcp"/>
              <a:ea typeface="+mn-ea"/>
              <a:cs typeface="Times New Roman"/>
            </a:rPr>
            <a:t>4.642.131.000</a:t>
          </a:r>
          <a:r>
            <a:rPr kumimoji="0" lang="pt-PT" sz="900" b="0" i="0" u="none" strike="noStrike" kern="0" cap="none" spc="0" normalizeH="0" baseline="0" noProof="0">
              <a:ln>
                <a:noFill/>
              </a:ln>
              <a:solidFill>
                <a:sysClr val="windowText" lastClr="000000"/>
              </a:solidFill>
              <a:effectLst/>
              <a:uLnTx/>
              <a:uFillTx/>
              <a:latin typeface="FocoMbcp"/>
              <a:ea typeface="+mn-ea"/>
              <a:cs typeface="Times New Roman"/>
            </a:rPr>
            <a:t>), adicionado das reservas mínimas de caixa (Euros </a:t>
          </a:r>
          <a:r>
            <a:rPr kumimoji="0" lang="pt-PT" sz="900" b="0" i="0" u="none" strike="noStrike" kern="0" cap="none" spc="0" normalizeH="0" baseline="0">
              <a:ln>
                <a:noFill/>
              </a:ln>
              <a:solidFill>
                <a:sysClr val="windowText" lastClr="000000"/>
              </a:solidFill>
              <a:effectLst/>
              <a:uLnTx/>
              <a:uFillTx/>
              <a:latin typeface="FocoMbcp"/>
              <a:ea typeface="+mn-ea"/>
              <a:cs typeface="Times New Roman"/>
            </a:rPr>
            <a:t>414.727.000</a:t>
          </a:r>
          <a:r>
            <a:rPr kumimoji="0" lang="pt-PT" sz="900" b="0" i="0" u="none" strike="noStrike" kern="0" cap="none" spc="0" normalizeH="0" baseline="0" noProof="0">
              <a:ln>
                <a:noFill/>
              </a:ln>
              <a:solidFill>
                <a:sysClr val="windowText" lastClr="000000"/>
              </a:solidFill>
              <a:effectLst/>
              <a:uLnTx/>
              <a:uFillTx/>
              <a:latin typeface="FocoMbcp"/>
              <a:ea typeface="+mn-ea"/>
              <a:cs typeface="Times New Roman"/>
            </a:rPr>
            <a:t>). </a:t>
          </a:r>
        </a:p>
        <a:p>
          <a:pPr marL="0" marR="0" lvl="0" indent="0" algn="just" defTabSz="914400" rtl="0" eaLnBrk="1" fontAlgn="auto" latinLnBrk="0" hangingPunct="1">
            <a:lnSpc>
              <a:spcPct val="100000"/>
            </a:lnSpc>
            <a:spcBef>
              <a:spcPts val="0"/>
            </a:spcBef>
            <a:spcAft>
              <a:spcPts val="0"/>
            </a:spcAft>
            <a:buClrTx/>
            <a:buSzTx/>
            <a:buFontTx/>
            <a:buNone/>
            <a:tabLst/>
            <a:defRPr sz="1000"/>
          </a:pPr>
          <a:r>
            <a:rPr kumimoji="0" lang="pt-PT" sz="900" b="0" i="0" u="none" strike="noStrike" kern="0" cap="none" spc="0" normalizeH="0" baseline="0" noProof="0">
              <a:ln>
                <a:noFill/>
              </a:ln>
              <a:solidFill>
                <a:sysClr val="windowText" lastClr="000000"/>
              </a:solidFill>
              <a:effectLst/>
              <a:uLnTx/>
              <a:uFillTx/>
              <a:latin typeface="FocoMbcp"/>
              <a:ea typeface="+mn-ea"/>
              <a:cs typeface="Times New Roman"/>
            </a:rPr>
            <a:t>iii) Colateral elegível disponível para desconto junto do BCE, após haircuts, deduzido do financiamento líquido no BCE. </a:t>
          </a:r>
          <a:endParaRPr kumimoji="0" lang="pt-PT" sz="900" b="1" i="0" u="none" strike="noStrike" kern="0" cap="none" spc="0" normalizeH="0" baseline="0" noProof="0">
            <a:ln>
              <a:noFill/>
            </a:ln>
            <a:solidFill>
              <a:sysClr val="windowText" lastClr="000000"/>
            </a:solidFill>
            <a:effectLst/>
            <a:uLnTx/>
            <a:uFillTx/>
            <a:latin typeface="FocoMbcp" panose="020B0504050202020203"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781049</xdr:colOff>
      <xdr:row>2</xdr:row>
      <xdr:rowOff>66675</xdr:rowOff>
    </xdr:from>
    <xdr:to>
      <xdr:col>9</xdr:col>
      <xdr:colOff>962024</xdr:colOff>
      <xdr:row>5</xdr:row>
      <xdr:rowOff>21248</xdr:rowOff>
    </xdr:to>
    <xdr:sp macro="" textlink="">
      <xdr:nvSpPr>
        <xdr:cNvPr id="2" name="TextBox 1">
          <a:extLst>
            <a:ext uri="{FF2B5EF4-FFF2-40B4-BE49-F238E27FC236}">
              <a16:creationId xmlns:a16="http://schemas.microsoft.com/office/drawing/2014/main" id="{76A07FC9-CB2A-428D-AF74-CF409917DD98}"/>
            </a:ext>
          </a:extLst>
        </xdr:cNvPr>
        <xdr:cNvSpPr txBox="1"/>
      </xdr:nvSpPr>
      <xdr:spPr>
        <a:xfrm>
          <a:off x="781049" y="447675"/>
          <a:ext cx="15173325" cy="5260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lang="pt-PT" sz="900" b="0">
              <a:solidFill>
                <a:srgbClr val="575756"/>
              </a:solidFill>
              <a:effectLst/>
              <a:latin typeface="FocoMbcp" panose="020B0504050202020203" pitchFamily="34" charset="0"/>
              <a:ea typeface="+mn-ea"/>
              <a:cs typeface="+mn-cs"/>
            </a:rPr>
            <a:t>No âmbito da orientação da Autoridade Bancária Europeia relativa à divulgação de ativos onerados e ativos não onerados, tendo em consideração a recomendação efetuada pelo Comité Europeu do Risco Sistémico, apresenta-se a seguinte informação de acordo com </a:t>
          </a:r>
          <a:r>
            <a:rPr lang="pt-PT" sz="900" b="0" baseline="0">
              <a:solidFill>
                <a:srgbClr val="575756"/>
              </a:solidFill>
              <a:effectLst/>
              <a:latin typeface="FocoMbcp" panose="020B0504050202020203" pitchFamily="34" charset="0"/>
              <a:ea typeface="+mn-ea"/>
              <a:cs typeface="+mn-cs"/>
            </a:rPr>
            <a:t>o </a:t>
          </a:r>
          <a:r>
            <a:rPr lang="pt-PT" sz="900" b="0" i="0" baseline="0">
              <a:solidFill>
                <a:srgbClr val="575756"/>
              </a:solidFill>
              <a:effectLst/>
              <a:latin typeface="FocoMbcp" panose="020B0504050202020203" pitchFamily="34" charset="0"/>
              <a:ea typeface="+mn-ea"/>
              <a:cs typeface="+mn-cs"/>
            </a:rPr>
            <a:t>REGULAMENTO DELEGADO (UE) 2017/2295 DA COMISSÃO de 4 de setembro de 2017 que complementa o Regulamento (UE) n.º 575/2013 do Parlamento Europeu e do Conselho no que diz respeito às normas técnicas de regulamentação para a divulgação de ativos onerados e não onerados</a:t>
          </a:r>
          <a:r>
            <a:rPr lang="pt-PT" sz="900" b="0">
              <a:solidFill>
                <a:srgbClr val="575756"/>
              </a:solidFill>
              <a:effectLst/>
              <a:latin typeface="FocoMbcp" panose="020B0504050202020203" pitchFamily="34" charset="0"/>
              <a:ea typeface="+mn-ea"/>
              <a:cs typeface="+mn-cs"/>
            </a:rPr>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28</xdr:row>
      <xdr:rowOff>104775</xdr:rowOff>
    </xdr:from>
    <xdr:to>
      <xdr:col>7</xdr:col>
      <xdr:colOff>879358</xdr:colOff>
      <xdr:row>45</xdr:row>
      <xdr:rowOff>19050</xdr:rowOff>
    </xdr:to>
    <xdr:sp macro="" textlink="">
      <xdr:nvSpPr>
        <xdr:cNvPr id="3" name="Text 16">
          <a:extLst>
            <a:ext uri="{FF2B5EF4-FFF2-40B4-BE49-F238E27FC236}">
              <a16:creationId xmlns:a16="http://schemas.microsoft.com/office/drawing/2014/main" id="{9EF654FF-895D-45D8-B8EC-8A4BC8DBF18F}"/>
            </a:ext>
          </a:extLst>
        </xdr:cNvPr>
        <xdr:cNvSpPr txBox="1">
          <a:spLocks noChangeArrowheads="1"/>
        </xdr:cNvSpPr>
      </xdr:nvSpPr>
      <xdr:spPr bwMode="auto">
        <a:xfrm>
          <a:off x="847725" y="14344650"/>
          <a:ext cx="13299958" cy="3152775"/>
        </a:xfrm>
        <a:prstGeom prst="rect">
          <a:avLst/>
        </a:prstGeom>
        <a:noFill/>
        <a:ln w="1">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a:pPr>
          <a:r>
            <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rPr>
            <a:t>De acordo com a metodologia da EBA, no final de 2020, o total de ativos onerados representa 15% do ativo total de balanço do Grupo. O crédito a clientes onerado representa 87%, enquanto que os títulos de divida representam 8%. </a:t>
          </a: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rPr>
            <a:t>Os ativos onerados estão, na sua maioria, relacionados com operações de financiamento do Grupo, nomeadamente junto do BCE, através da emissão de obrigações hipotecárias e de programas de securitização. Os tipos de ativos utilizados como colateral destas operações de financiamento são diferentes carteiras de créditos sobre clientes que suportam programas de securitização e de emissões de obrigações hipotecárias, colocadas fora do Grupo ou destinadas a reforçar a pool de colateral junto do BCE. Outra parte da colateralização de operações de financiamento junto do Banco Europeu de Investimento, é levada a cabo com dívida soberana elegível junto de bancos centrais, em conjunto com dívida emitida por empresas do setor público empresarial.</a:t>
          </a: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rPr>
            <a:t>Em 31 de dezembro de 2020, os Outros ativos: Outros, no montante de Euros 7.178.437.000, apesar de não onerados, estão na sua maioria afetos à atividade do Grupo, nomeadamente, a: investimentos em associadas e filiais, imobilizado corpóreo e propriedades de investimento, imobilizado incorpóreo, ativos associados a derivados e impostos correntes e diferidos.</a:t>
          </a: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rPr>
            <a:t>O Grupo BCP apresenta em 31 de dezembro de 2020 um programa de obrigações hipotecárias no montante de Euros 12,5 mil milhões (“Programa BCP”) com Euros 10,2 mil milhões de obrigações emitidas. O Programa BCP é garantido por uma carteira de Euros 11,7 mil milhões de créditos à habitação, correspondendo a uma sobrecolateralização (“OC”) de 14,6%, acima do nível mínimo de 14% atualmente exigido pelas agências de rating.</a:t>
          </a: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rPr>
            <a:t> </a:t>
          </a: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rPr>
            <a:t>A legislação portuguesa de obrigações hipotecárias (“Lei OH”) confere aos seus detentores um recurso duplo, ou seja, sobre a entidade emitente e sobre a carteira de créditos afeta ao Programa a qual, em conjunto com outros ativos, constituem um património autónomo sobre o qual os respetivos obrigacionistas detêm um privilégio creditório especial. A Lei OH assegura que este património autónomo fica segregado de qualquer eventual massa falida futura, para benefício dos detentores de obrigações hipotecárias, gozando estes de precedência sobre quaisquer outros credores da entidade emitente, sobrepondo-se a Lei OH, desta forma e nesta medida, à lei geral de insolvência e recuperação aplicável. As operações de crédito à habitação que estão incluídas no referido património autónomo estão sujeitas a certos critérios de elegibilidade previstos na Lei OH, entre os quais terem um rácio LTV igual ou inferior a 80%, incumprimento máximo de 90 dias, e serem garantidos por hipotecas de primeiro grau (ou hipotecas de grau inferior, desde que conjuntamente com todas as precedentes) sobre imóveis localizados na União Europeia. A documentação do Programa do BCP limita a localização destes imóveis ao território nacional português.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8</xdr:row>
      <xdr:rowOff>104776</xdr:rowOff>
    </xdr:from>
    <xdr:to>
      <xdr:col>7</xdr:col>
      <xdr:colOff>879358</xdr:colOff>
      <xdr:row>19</xdr:row>
      <xdr:rowOff>161926</xdr:rowOff>
    </xdr:to>
    <xdr:sp macro="" textlink="">
      <xdr:nvSpPr>
        <xdr:cNvPr id="4" name="Text 16">
          <a:extLst>
            <a:ext uri="{FF2B5EF4-FFF2-40B4-BE49-F238E27FC236}">
              <a16:creationId xmlns:a16="http://schemas.microsoft.com/office/drawing/2014/main" id="{A3BD55AD-9490-4F1E-85EA-0D4F319F7964}"/>
            </a:ext>
          </a:extLst>
        </xdr:cNvPr>
        <xdr:cNvSpPr txBox="1">
          <a:spLocks noChangeArrowheads="1"/>
        </xdr:cNvSpPr>
      </xdr:nvSpPr>
      <xdr:spPr bwMode="auto">
        <a:xfrm>
          <a:off x="847725" y="2257426"/>
          <a:ext cx="13299958" cy="2152650"/>
        </a:xfrm>
        <a:prstGeom prst="rect">
          <a:avLst/>
        </a:prstGeom>
        <a:noFill/>
        <a:ln w="1">
          <a:noFill/>
          <a:miter lim="800000"/>
          <a:headEnd/>
          <a:tailEnd/>
        </a:ln>
      </xdr:spPr>
      <xdr:txBody>
        <a:bodyPr vertOverflow="clip" wrap="square" lIns="27432" tIns="22860" rIns="27432" bIns="0" anchor="t" upright="1"/>
        <a:lstStyle/>
        <a:p>
          <a:pPr marL="0" marR="0" lvl="0" indent="0" algn="just" defTabSz="914400" rtl="0" eaLnBrk="1" fontAlgn="auto" latinLnBrk="0" hangingPunct="1">
            <a:lnSpc>
              <a:spcPct val="100000"/>
            </a:lnSpc>
            <a:spcBef>
              <a:spcPts val="0"/>
            </a:spcBef>
            <a:spcAft>
              <a:spcPts val="0"/>
            </a:spcAft>
            <a:buClrTx/>
            <a:buSzTx/>
            <a:buFontTx/>
            <a:buNone/>
            <a:tabLst/>
            <a:defRPr/>
          </a:pPr>
          <a:r>
            <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rPr>
            <a:t>De acordo com a metodologia da EBA, no final de 2020, o total de ativos onerados representa 15% do ativo total de balanço do Grupo. O crédito a clientes onerado representa 87%, enquanto que os títulos de divida representam 8%. </a:t>
          </a: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rPr>
            <a:t>Os ativos onerados estão, na sua maioria, relacionados com operações de financiamento do Grupo, nomeadamente junto do BCE, através da emissão de obrigações hipotecárias e de programas de securitização. Os tipos de ativos utilizados como colateral destas operações de financiamento são diferentes carteiras de créditos sobre clientes que suportam programas de securitização e de emissões de obrigações hipotecárias, colocadas fora do Grupo ou destinadas a reforçar a pool de colateral junto do BCE. Outra parte da colateralização de operações de financiamento junto do Banco Europeu de Investimento, é levada a cabo com dívida soberana elegível junto de bancos centrais, em conjunto com dívida emitida por empresas do setor público empresarial.</a:t>
          </a: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rPr>
            <a:t>Em 31 de dezembro de 2020, os Outros ativos: Outros, no montante de Euros 7.178.437.000, apesar de não onerados, estão na sua maioria afetos à atividade do Grupo, nomeadamente, a: investimentos em associadas e filiais, imobilizado corpóreo e propriedades de investimento, imobilizado incorpóreo, ativos associados a derivados e impostos correntes e diferidos.</a:t>
          </a:r>
        </a:p>
        <a:p>
          <a:pPr marL="0" marR="0" lvl="0" indent="0" algn="just" defTabSz="914400" rtl="0" eaLnBrk="1" fontAlgn="auto" latinLnBrk="0" hangingPunct="1">
            <a:lnSpc>
              <a:spcPct val="100000"/>
            </a:lnSpc>
            <a:spcBef>
              <a:spcPts val="0"/>
            </a:spcBef>
            <a:spcAft>
              <a:spcPts val="0"/>
            </a:spcAft>
            <a:buClrTx/>
            <a:buSzTx/>
            <a:buFontTx/>
            <a:buNone/>
            <a:tabLst/>
            <a:defRPr/>
          </a:pPr>
          <a:endPar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rPr>
            <a:t>O Grupo BCP apresenta em 31 de dezembro de 2020 um programa de obrigações hipotecárias no montante de Euros 12,5 mil milhões (“Programa BCP”) com Euros 10,2 mil milhões de obrigações emitidas. O Programa BCP é garantido por uma carteira de Euros 11,7 mil milhões de créditos à habitação, correspondendo a uma sobrecolateralização (“OC”) de 14,6%, acima do nível mínimo de 14% atualmente exigido pelas agências de rating.</a:t>
          </a: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rPr>
            <a:t> </a:t>
          </a:r>
        </a:p>
        <a:p>
          <a:pPr marL="0" marR="0" lvl="0" indent="0" algn="just" defTabSz="914400" rtl="0" eaLnBrk="1" fontAlgn="auto" latinLnBrk="0" hangingPunct="1">
            <a:lnSpc>
              <a:spcPct val="100000"/>
            </a:lnSpc>
            <a:spcBef>
              <a:spcPts val="0"/>
            </a:spcBef>
            <a:spcAft>
              <a:spcPts val="0"/>
            </a:spcAft>
            <a:buClrTx/>
            <a:buSzTx/>
            <a:buFontTx/>
            <a:buNone/>
            <a:tabLst/>
            <a:defRPr/>
          </a:pPr>
          <a:r>
            <a:rPr kumimoji="0" lang="pt-PT" sz="900" b="0" i="0" u="none" strike="noStrike" kern="0" cap="none" spc="0" normalizeH="0" baseline="0" noProof="0">
              <a:ln>
                <a:noFill/>
              </a:ln>
              <a:solidFill>
                <a:srgbClr val="575756"/>
              </a:solidFill>
              <a:effectLst/>
              <a:uLnTx/>
              <a:uFillTx/>
              <a:latin typeface="FocoMbcp"/>
              <a:ea typeface="+mn-ea"/>
              <a:cs typeface="Times New Roman" pitchFamily="18" charset="0"/>
            </a:rPr>
            <a:t>A legislação portuguesa de obrigações hipotecárias (“Lei OH”) confere aos seus detentores um recurso duplo, ou seja, sobre a entidade emitente e sobre a carteira de créditos afeta ao Programa a qual, em conjunto com outros ativos, constituem um património autónomo sobre o qual os respetivos obrigacionistas detêm um privilégio creditório especial. A Lei OH assegura que este património autónomo fica segregado de qualquer eventual massa falida futura, para benefício dos detentores de obrigações hipotecárias, gozando estes de precedência sobre quaisquer outros credores da entidade emitente, sobrepondo-se a Lei OH, desta forma e nesta medida, à lei geral de insolvência e recuperação aplicável. As operações de crédito à habitação que estão incluídas no referido património autónomo estão sujeitas a certos critérios de elegibilidade previstos na Lei OH, entre os quais terem um rácio LTV igual ou inferior a 80%, incumprimento máximo de 90 dias, e serem garantidos por hipotecas de primeiro grau (ou hipotecas de grau inferior, desde que conjuntamente com todas as precedentes) sobre imóveis localizados na União Europeia. A documentação do Programa do BCP limita a localização destes imóveis ao território nacional português.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x910048/AppData/Local/Microsoft/Windows/INetCache/Content.Outlook/M4VL59NC/ROFF-NME%20-%20RDM%202020_PORT_v1_Envio_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x910048/AppData/Local/Microsoft/Windows/INetCache/Content.Outlook/M4VL59NC/DEPALM%20-%20NC%20-%20RDM%202020_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4 GL 2016 11 - EU OV1"/>
      <sheetName val="M5-I GL 2016 11 - EU CR10"/>
      <sheetName val="M5-II GL 2016 11 - EU CR10"/>
      <sheetName val="M7 GL 2016 11 - EU CRB-B"/>
      <sheetName val="M8 GL 2016 11 - EU CRB-C"/>
      <sheetName val="M9 GL 2016 11 - EU CRB-D"/>
      <sheetName val="M10 GL 2016 11 - EU CRB-E"/>
      <sheetName val="M11 GL 2016 11 - EU CR1-A"/>
      <sheetName val="M12 GL 2016 11 - EU CR1 - B"/>
      <sheetName val="M13 GL 2016 11 - EU CR1-C"/>
      <sheetName val="M19 GL 2016 11 - EU CR4"/>
      <sheetName val="M20 GL 2016 11 - EU CR5"/>
      <sheetName val="M21-I GL 2016 11 - EU CR6"/>
      <sheetName val="M21-II GL 2016 11 - EU CR6"/>
      <sheetName val="M23 GL 2016 11 - EU CR8"/>
      <sheetName val="M25 GL 2016 11 - EU CCR1"/>
      <sheetName val="M26 GL 2016 11 - EU CCR2"/>
      <sheetName val="M27 GL 2016 11 - EU CCR8"/>
      <sheetName val="M28 GL 2016 11 - EU CCR3"/>
      <sheetName val="M29-I GL 2016 11 - EU CCR4"/>
      <sheetName val="M29-II GL 2016 11 - EU CCR4"/>
      <sheetName val="M31 GL 2016 11 - EU CCR5"/>
      <sheetName val="M32 GL 2016 11 - EU CCR5-B"/>
      <sheetName val="M5 GL 2018 10"/>
      <sheetName val="M6 GL 2018 10"/>
      <sheetName val="M9 GL 2018 10"/>
      <sheetName val="M10 GL 2018 10"/>
      <sheetName val="Crédito fora de balanço"/>
      <sheetName val="Classe de risco Equity"/>
      <sheetName val="Op. titularização"/>
      <sheetName val="Op. titulariz. Not. int. (Trad)"/>
      <sheetName val="Op. titulariz. Not. int. (Sint)"/>
      <sheetName val="Reserv contracíclica-Distr geog"/>
      <sheetName val="Reserva contracíclica"/>
    </sheetNames>
    <sheetDataSet>
      <sheetData sheetId="0" refreshError="1"/>
      <sheetData sheetId="1" refreshError="1"/>
      <sheetData sheetId="2" refreshError="1"/>
      <sheetData sheetId="3">
        <row r="22">
          <cell r="C22">
            <v>1369318.9444389755</v>
          </cell>
        </row>
        <row r="40">
          <cell r="C40">
            <v>100316.62938</v>
          </cell>
        </row>
        <row r="41">
          <cell r="C41">
            <v>29966.876829999997</v>
          </cell>
        </row>
        <row r="42">
          <cell r="C42">
            <v>90941.052439999999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q mín FP SREP"/>
      <sheetName val="Rácios de capital"/>
      <sheetName val="Capital regul vs Capital contab"/>
      <sheetName val="Template EU CC1"/>
      <sheetName val="Template EU CC2"/>
      <sheetName val="Template EU CCA"/>
      <sheetName val="Template EU OR1"/>
      <sheetName val="Ações da carteira bancária"/>
      <sheetName val="Regime transit impacto IFRS9"/>
      <sheetName val="Risco tx. juro Cart. bancária"/>
    </sheetNames>
    <sheetDataSet>
      <sheetData sheetId="0" refreshError="1"/>
      <sheetData sheetId="1" refreshError="1">
        <row r="10">
          <cell r="E10">
            <v>6193989.0790379914</v>
          </cell>
        </row>
        <row r="11">
          <cell r="E11">
            <v>5657289.3949202457</v>
          </cell>
        </row>
        <row r="13">
          <cell r="E13">
            <v>7212252.1102994271</v>
          </cell>
        </row>
        <row r="19">
          <cell r="E19">
            <v>46413047.59691608</v>
          </cell>
        </row>
      </sheetData>
      <sheetData sheetId="2" refreshError="1"/>
      <sheetData sheetId="3" refreshError="1">
        <row r="85">
          <cell r="D85">
            <v>-58800</v>
          </cell>
        </row>
      </sheetData>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hyperlink" Target="https://gpwcatalyst.pl/pub/CATALYST/files/dokumentyinf/NOTA_INFORMACYJNA_Millennium_seriaW.pdf" TargetMode="External"/><Relationship Id="rId2" Type="http://schemas.openxmlformats.org/officeDocument/2006/relationships/hyperlink" Target="https://ind.millenniumbcp.pt/pt/Institucional/investidores/Documents/divida/2019/FINAL_Offering_Circular_29012019.pdf" TargetMode="External"/><Relationship Id="rId1" Type="http://schemas.openxmlformats.org/officeDocument/2006/relationships/hyperlink" Target="https://ind.millenniumbcp.pt/en/Institucional/investidores/Pages/Divida-Emissoes.aspx" TargetMode="External"/><Relationship Id="rId5" Type="http://schemas.openxmlformats.org/officeDocument/2006/relationships/printerSettings" Target="../printerSettings/printerSettings58.bin"/><Relationship Id="rId4" Type="http://schemas.openxmlformats.org/officeDocument/2006/relationships/hyperlink" Target="https://www.bankmillennium.pl/documents/10184/27529859/Seria-C-Warunki-Emisji-EBK-C-01122021.pdf"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7A687-E145-464B-81D6-021C639DC1B8}">
  <sheetPr>
    <pageSetUpPr fitToPage="1"/>
  </sheetPr>
  <dimension ref="A1:N83"/>
  <sheetViews>
    <sheetView showGridLines="0" tabSelected="1" zoomScale="118" zoomScaleNormal="118" workbookViewId="0"/>
  </sheetViews>
  <sheetFormatPr defaultColWidth="9.140625" defaultRowHeight="11.25"/>
  <cols>
    <col min="1" max="1" width="3.7109375" style="959" customWidth="1"/>
    <col min="2" max="2" width="17.5703125" style="959" customWidth="1"/>
    <col min="3" max="3" width="83.5703125" style="1632" customWidth="1"/>
    <col min="4" max="4" width="3.7109375" style="959" customWidth="1"/>
    <col min="5" max="5" width="15.7109375" style="959" customWidth="1"/>
    <col min="6" max="6" width="93.28515625" style="1632" customWidth="1"/>
    <col min="7" max="16384" width="9.140625" style="959"/>
  </cols>
  <sheetData>
    <row r="1" spans="1:6">
      <c r="A1" s="921"/>
      <c r="B1" s="921"/>
      <c r="C1" s="1635"/>
      <c r="D1" s="921"/>
    </row>
    <row r="2" spans="1:6">
      <c r="A2" s="921"/>
      <c r="B2" s="921"/>
      <c r="C2" s="1635"/>
      <c r="D2" s="921"/>
    </row>
    <row r="3" spans="1:6">
      <c r="A3" s="921"/>
      <c r="B3" s="921"/>
      <c r="C3" s="1635"/>
      <c r="D3" s="921"/>
    </row>
    <row r="4" spans="1:6">
      <c r="A4" s="921"/>
      <c r="B4" s="921"/>
      <c r="C4" s="1635"/>
      <c r="D4" s="921"/>
    </row>
    <row r="5" spans="1:6">
      <c r="A5" s="921"/>
      <c r="B5" s="921"/>
      <c r="C5" s="1635"/>
      <c r="D5" s="921"/>
    </row>
    <row r="6" spans="1:6">
      <c r="A6" s="921"/>
      <c r="B6" s="921"/>
      <c r="C6" s="1635"/>
      <c r="D6" s="921"/>
    </row>
    <row r="7" spans="1:6" ht="27.75">
      <c r="A7" s="921"/>
      <c r="B7" s="1644" t="s">
        <v>1727</v>
      </c>
      <c r="C7" s="1644"/>
      <c r="D7" s="921"/>
    </row>
    <row r="8" spans="1:6" ht="15">
      <c r="A8" s="921"/>
      <c r="B8" s="1645" t="s">
        <v>1676</v>
      </c>
      <c r="C8" s="1645"/>
      <c r="D8" s="921"/>
    </row>
    <row r="9" spans="1:6">
      <c r="A9" s="921"/>
      <c r="B9" s="921"/>
      <c r="C9" s="1635"/>
      <c r="D9" s="921"/>
    </row>
    <row r="10" spans="1:6" ht="36" customHeight="1">
      <c r="A10" s="921"/>
      <c r="B10" s="1642" t="s">
        <v>1677</v>
      </c>
      <c r="C10" s="1642"/>
      <c r="D10" s="921"/>
      <c r="E10" s="1642" t="s">
        <v>1678</v>
      </c>
      <c r="F10" s="1642"/>
    </row>
    <row r="11" spans="1:6" ht="20.100000000000001" customHeight="1">
      <c r="A11" s="921"/>
      <c r="B11" s="1523" t="s">
        <v>1645</v>
      </c>
      <c r="C11" s="1633" t="s">
        <v>1646</v>
      </c>
      <c r="D11" s="960"/>
      <c r="E11" s="1523" t="s">
        <v>1362</v>
      </c>
      <c r="F11" s="1633" t="s">
        <v>1360</v>
      </c>
    </row>
    <row r="12" spans="1:6" ht="20.100000000000001" customHeight="1">
      <c r="A12" s="921"/>
      <c r="B12" s="1523" t="s">
        <v>1648</v>
      </c>
      <c r="C12" s="1633" t="s">
        <v>1649</v>
      </c>
      <c r="D12" s="960"/>
      <c r="E12" s="1523" t="s">
        <v>1363</v>
      </c>
      <c r="F12" s="1633" t="s">
        <v>1364</v>
      </c>
    </row>
    <row r="13" spans="1:6" ht="20.100000000000001" customHeight="1">
      <c r="A13" s="921"/>
      <c r="B13" s="1523" t="s">
        <v>612</v>
      </c>
      <c r="C13" s="1633" t="s">
        <v>1650</v>
      </c>
      <c r="D13" s="960"/>
      <c r="E13" s="1523" t="s">
        <v>1368</v>
      </c>
      <c r="F13" s="1633" t="s">
        <v>1369</v>
      </c>
    </row>
    <row r="14" spans="1:6" ht="20.100000000000001" customHeight="1">
      <c r="A14" s="921"/>
      <c r="B14" s="1523" t="s">
        <v>613</v>
      </c>
      <c r="C14" s="1633" t="s">
        <v>600</v>
      </c>
      <c r="D14" s="960"/>
      <c r="E14" s="1523" t="s">
        <v>1383</v>
      </c>
      <c r="F14" s="1633" t="s">
        <v>1382</v>
      </c>
    </row>
    <row r="15" spans="1:6" ht="20.100000000000001" customHeight="1">
      <c r="A15" s="961"/>
      <c r="B15" s="1523" t="s">
        <v>170</v>
      </c>
      <c r="C15" s="1633" t="s">
        <v>171</v>
      </c>
      <c r="D15" s="960"/>
      <c r="E15" s="1523" t="s">
        <v>1395</v>
      </c>
      <c r="F15" s="1633" t="s">
        <v>1394</v>
      </c>
    </row>
    <row r="16" spans="1:6" ht="20.100000000000001" customHeight="1">
      <c r="A16" s="961"/>
      <c r="B16" s="1523" t="s">
        <v>1651</v>
      </c>
      <c r="C16" s="1633" t="s">
        <v>1652</v>
      </c>
      <c r="D16" s="960"/>
      <c r="E16" s="1523" t="s">
        <v>1443</v>
      </c>
      <c r="F16" s="1633" t="s">
        <v>1444</v>
      </c>
    </row>
    <row r="17" spans="1:14" ht="20.100000000000001" customHeight="1">
      <c r="A17" s="961"/>
      <c r="B17" s="1523" t="s">
        <v>1653</v>
      </c>
      <c r="C17" s="1633" t="s">
        <v>1654</v>
      </c>
      <c r="D17" s="960"/>
      <c r="E17" s="1523" t="s">
        <v>1461</v>
      </c>
      <c r="F17" s="1633" t="s">
        <v>1462</v>
      </c>
    </row>
    <row r="18" spans="1:14" ht="20.100000000000001" customHeight="1">
      <c r="A18" s="921"/>
      <c r="B18" s="1530" t="s">
        <v>1655</v>
      </c>
      <c r="C18" s="1636" t="s">
        <v>1656</v>
      </c>
      <c r="D18" s="960"/>
      <c r="E18" s="1523" t="s">
        <v>1479</v>
      </c>
      <c r="F18" s="1633" t="s">
        <v>1478</v>
      </c>
    </row>
    <row r="19" spans="1:14" ht="20.100000000000001" customHeight="1">
      <c r="A19" s="961"/>
      <c r="B19" s="1523" t="s">
        <v>627</v>
      </c>
      <c r="C19" s="1633" t="s">
        <v>614</v>
      </c>
      <c r="D19" s="962"/>
      <c r="E19" s="1523" t="s">
        <v>1490</v>
      </c>
      <c r="F19" s="1633" t="s">
        <v>1491</v>
      </c>
      <c r="G19" s="963"/>
      <c r="H19" s="963"/>
    </row>
    <row r="20" spans="1:14" ht="20.100000000000001" customHeight="1">
      <c r="A20" s="961"/>
      <c r="B20" s="1523" t="s">
        <v>628</v>
      </c>
      <c r="C20" s="1633" t="s">
        <v>623</v>
      </c>
      <c r="D20" s="962"/>
      <c r="E20" s="1523" t="s">
        <v>1492</v>
      </c>
      <c r="F20" s="1633" t="s">
        <v>1493</v>
      </c>
      <c r="G20" s="963"/>
      <c r="H20" s="963"/>
    </row>
    <row r="21" spans="1:14" ht="20.100000000000001" customHeight="1">
      <c r="A21" s="961"/>
      <c r="B21" s="1523" t="s">
        <v>629</v>
      </c>
      <c r="C21" s="1633" t="s">
        <v>624</v>
      </c>
      <c r="D21" s="962"/>
      <c r="E21" s="616"/>
      <c r="F21" s="1634"/>
      <c r="G21" s="963"/>
      <c r="H21" s="963"/>
    </row>
    <row r="22" spans="1:14" ht="20.100000000000001" customHeight="1">
      <c r="A22" s="961"/>
      <c r="B22" s="1523" t="s">
        <v>630</v>
      </c>
      <c r="C22" s="1633" t="s">
        <v>626</v>
      </c>
      <c r="D22" s="962"/>
      <c r="E22" s="1642" t="s">
        <v>1728</v>
      </c>
      <c r="F22" s="1642"/>
      <c r="G22" s="963"/>
      <c r="H22" s="963"/>
    </row>
    <row r="23" spans="1:14" ht="20.100000000000001" customHeight="1">
      <c r="A23" s="961"/>
      <c r="B23" s="1523" t="s">
        <v>217</v>
      </c>
      <c r="C23" s="1633" t="s">
        <v>218</v>
      </c>
      <c r="D23" s="960"/>
      <c r="E23" s="1524" t="s">
        <v>1362</v>
      </c>
      <c r="F23" s="1633" t="s">
        <v>1729</v>
      </c>
    </row>
    <row r="24" spans="1:14" ht="20.100000000000001" customHeight="1">
      <c r="A24" s="961"/>
      <c r="B24" s="1523" t="s">
        <v>255</v>
      </c>
      <c r="C24" s="1633" t="s">
        <v>256</v>
      </c>
      <c r="D24" s="964"/>
      <c r="E24" s="1524" t="s">
        <v>1363</v>
      </c>
      <c r="F24" s="1633" t="s">
        <v>1700</v>
      </c>
      <c r="G24" s="965"/>
      <c r="H24" s="965"/>
      <c r="I24" s="965"/>
    </row>
    <row r="25" spans="1:14" ht="20.100000000000001" customHeight="1">
      <c r="A25" s="961"/>
      <c r="B25" s="1523" t="s">
        <v>265</v>
      </c>
      <c r="C25" s="1633" t="s">
        <v>266</v>
      </c>
      <c r="D25" s="960"/>
      <c r="E25" s="1524" t="s">
        <v>1368</v>
      </c>
      <c r="F25" s="1633" t="s">
        <v>1717</v>
      </c>
    </row>
    <row r="26" spans="1:14" ht="20.100000000000001" customHeight="1">
      <c r="A26" s="961"/>
      <c r="B26" s="1530" t="s">
        <v>1662</v>
      </c>
      <c r="C26" s="1636" t="s">
        <v>1679</v>
      </c>
      <c r="D26" s="960"/>
      <c r="E26" s="616"/>
      <c r="F26" s="1634"/>
    </row>
    <row r="27" spans="1:14" ht="20.100000000000001" customHeight="1">
      <c r="A27" s="961"/>
      <c r="B27" s="1530" t="s">
        <v>1663</v>
      </c>
      <c r="C27" s="1636" t="s">
        <v>1679</v>
      </c>
      <c r="D27" s="960"/>
      <c r="E27" s="1642" t="s">
        <v>2357</v>
      </c>
      <c r="F27" s="1642"/>
    </row>
    <row r="28" spans="1:14" ht="20.100000000000001" customHeight="1">
      <c r="A28" s="961"/>
      <c r="B28" s="1523" t="s">
        <v>490</v>
      </c>
      <c r="C28" s="1633" t="s">
        <v>467</v>
      </c>
      <c r="D28" s="966"/>
      <c r="E28" s="1523" t="s">
        <v>2358</v>
      </c>
      <c r="F28" s="1633" t="s">
        <v>2361</v>
      </c>
    </row>
    <row r="29" spans="1:14" ht="20.100000000000001" customHeight="1">
      <c r="A29" s="961"/>
      <c r="B29" s="1523" t="s">
        <v>1605</v>
      </c>
      <c r="C29" s="1633" t="s">
        <v>477</v>
      </c>
      <c r="D29" s="966"/>
      <c r="E29" s="1523" t="s">
        <v>2359</v>
      </c>
      <c r="F29" s="1633" t="s">
        <v>2362</v>
      </c>
    </row>
    <row r="30" spans="1:14" ht="20.100000000000001" customHeight="1">
      <c r="A30" s="961"/>
      <c r="B30" s="1523" t="s">
        <v>491</v>
      </c>
      <c r="C30" s="1633" t="s">
        <v>483</v>
      </c>
      <c r="D30" s="967"/>
      <c r="E30" s="1523" t="s">
        <v>2360</v>
      </c>
      <c r="F30" s="1633" t="s">
        <v>2363</v>
      </c>
    </row>
    <row r="31" spans="1:14" ht="20.100000000000001" customHeight="1">
      <c r="A31" s="961"/>
      <c r="B31" s="1523" t="s">
        <v>269</v>
      </c>
      <c r="C31" s="1633" t="s">
        <v>270</v>
      </c>
      <c r="D31" s="967"/>
      <c r="E31" s="616"/>
      <c r="F31" s="1634"/>
      <c r="G31" s="965"/>
    </row>
    <row r="32" spans="1:14" ht="20.100000000000001" customHeight="1">
      <c r="A32" s="961"/>
      <c r="B32" s="1523" t="s">
        <v>278</v>
      </c>
      <c r="C32" s="1633" t="s">
        <v>1251</v>
      </c>
      <c r="D32" s="967"/>
      <c r="E32" s="1642" t="s">
        <v>2366</v>
      </c>
      <c r="F32" s="1642"/>
      <c r="G32" s="965"/>
      <c r="H32" s="965"/>
      <c r="I32" s="965"/>
      <c r="J32" s="965"/>
      <c r="K32" s="965"/>
      <c r="L32" s="965"/>
      <c r="M32" s="965"/>
      <c r="N32" s="965"/>
    </row>
    <row r="33" spans="1:14" ht="20.100000000000001" customHeight="1">
      <c r="A33" s="961"/>
      <c r="B33" s="1523" t="s">
        <v>1665</v>
      </c>
      <c r="C33" s="1633" t="s">
        <v>1666</v>
      </c>
      <c r="D33" s="967"/>
      <c r="E33" s="1523" t="s">
        <v>2367</v>
      </c>
      <c r="F33" s="1633" t="s">
        <v>2316</v>
      </c>
      <c r="G33" s="965"/>
      <c r="H33" s="965"/>
      <c r="I33" s="965"/>
      <c r="J33" s="965"/>
      <c r="K33" s="965"/>
      <c r="L33" s="965"/>
      <c r="M33" s="965"/>
      <c r="N33" s="965"/>
    </row>
    <row r="34" spans="1:14" ht="20.100000000000001" customHeight="1">
      <c r="A34" s="961"/>
      <c r="B34" s="1523" t="s">
        <v>1667</v>
      </c>
      <c r="C34" s="1633" t="s">
        <v>1668</v>
      </c>
      <c r="D34" s="966"/>
      <c r="E34" s="1523" t="s">
        <v>2368</v>
      </c>
      <c r="F34" s="1633" t="s">
        <v>2317</v>
      </c>
    </row>
    <row r="35" spans="1:14" ht="20.100000000000001" customHeight="1">
      <c r="A35" s="921"/>
      <c r="B35" s="1530" t="s">
        <v>1669</v>
      </c>
      <c r="C35" s="1636" t="s">
        <v>1656</v>
      </c>
      <c r="D35" s="966"/>
      <c r="E35" s="1523" t="s">
        <v>2369</v>
      </c>
      <c r="F35" s="1633" t="s">
        <v>1304</v>
      </c>
    </row>
    <row r="36" spans="1:14" ht="20.100000000000001" customHeight="1">
      <c r="A36" s="961"/>
      <c r="B36" s="1523" t="s">
        <v>311</v>
      </c>
      <c r="C36" s="1633" t="s">
        <v>312</v>
      </c>
      <c r="D36" s="967"/>
      <c r="E36" s="1523" t="s">
        <v>2373</v>
      </c>
      <c r="F36" s="1633" t="s">
        <v>2355</v>
      </c>
    </row>
    <row r="37" spans="1:14" ht="20.100000000000001" customHeight="1">
      <c r="A37" s="961"/>
      <c r="B37" s="1523" t="s">
        <v>653</v>
      </c>
      <c r="C37" s="1633" t="s">
        <v>1670</v>
      </c>
      <c r="D37" s="969"/>
      <c r="E37" s="616"/>
      <c r="F37" s="1634"/>
      <c r="G37" s="963"/>
      <c r="H37" s="963"/>
      <c r="I37" s="963"/>
      <c r="J37" s="963"/>
    </row>
    <row r="38" spans="1:14" ht="20.100000000000001" customHeight="1">
      <c r="A38" s="961"/>
      <c r="B38" s="1523" t="s">
        <v>449</v>
      </c>
      <c r="C38" s="1633" t="s">
        <v>450</v>
      </c>
      <c r="D38" s="967"/>
      <c r="E38" s="1643" t="s">
        <v>1680</v>
      </c>
      <c r="F38" s="1643"/>
      <c r="G38" s="965"/>
      <c r="H38" s="965"/>
    </row>
    <row r="39" spans="1:14" ht="20.100000000000001" customHeight="1">
      <c r="A39" s="961"/>
      <c r="B39" s="1523" t="s">
        <v>405</v>
      </c>
      <c r="C39" s="1633" t="s">
        <v>406</v>
      </c>
      <c r="D39" s="967"/>
      <c r="E39" s="1640" t="s">
        <v>1647</v>
      </c>
      <c r="F39" s="1641"/>
      <c r="G39" s="965"/>
      <c r="H39" s="965"/>
    </row>
    <row r="40" spans="1:14" ht="20.100000000000001" customHeight="1">
      <c r="A40" s="961"/>
      <c r="B40" s="1523" t="s">
        <v>414</v>
      </c>
      <c r="C40" s="1633" t="s">
        <v>415</v>
      </c>
      <c r="D40" s="967"/>
      <c r="E40" s="1640" t="s">
        <v>163</v>
      </c>
      <c r="F40" s="1641"/>
    </row>
    <row r="41" spans="1:14" ht="20.100000000000001" customHeight="1">
      <c r="A41" s="961"/>
      <c r="B41" s="1523" t="s">
        <v>322</v>
      </c>
      <c r="C41" s="1633" t="s">
        <v>323</v>
      </c>
      <c r="D41" s="967"/>
      <c r="E41" s="1640" t="s">
        <v>1328</v>
      </c>
      <c r="F41" s="1641"/>
      <c r="G41" s="965"/>
      <c r="H41" s="965"/>
      <c r="I41" s="965"/>
      <c r="J41" s="965"/>
      <c r="K41" s="965"/>
    </row>
    <row r="42" spans="1:14" ht="20.100000000000001" customHeight="1">
      <c r="A42" s="961"/>
      <c r="B42" s="1523" t="s">
        <v>502</v>
      </c>
      <c r="C42" s="1633" t="s">
        <v>1671</v>
      </c>
      <c r="D42" s="967"/>
      <c r="E42" s="1640" t="s">
        <v>1185</v>
      </c>
      <c r="F42" s="1641"/>
      <c r="G42" s="965"/>
      <c r="H42" s="965"/>
      <c r="I42" s="965"/>
      <c r="J42" s="965"/>
      <c r="K42" s="965"/>
    </row>
    <row r="43" spans="1:14" ht="20.100000000000001" customHeight="1">
      <c r="A43" s="961"/>
      <c r="B43" s="1523" t="s">
        <v>502</v>
      </c>
      <c r="C43" s="1633" t="s">
        <v>1672</v>
      </c>
      <c r="D43" s="970"/>
      <c r="E43" s="1640" t="s">
        <v>2318</v>
      </c>
      <c r="F43" s="1641"/>
    </row>
    <row r="44" spans="1:14" ht="20.100000000000001" customHeight="1">
      <c r="A44" s="921"/>
      <c r="B44" s="1530" t="s">
        <v>1673</v>
      </c>
      <c r="C44" s="1636" t="s">
        <v>1656</v>
      </c>
      <c r="D44" s="970"/>
      <c r="E44" s="1640" t="s">
        <v>1186</v>
      </c>
      <c r="F44" s="1641"/>
    </row>
    <row r="45" spans="1:14" ht="20.100000000000001" customHeight="1">
      <c r="A45" s="961"/>
      <c r="B45" s="1523" t="s">
        <v>429</v>
      </c>
      <c r="C45" s="1633" t="s">
        <v>430</v>
      </c>
      <c r="D45" s="966"/>
      <c r="E45" s="1640" t="s">
        <v>1308</v>
      </c>
      <c r="F45" s="1641"/>
    </row>
    <row r="46" spans="1:14" ht="20.100000000000001" customHeight="1">
      <c r="A46" s="961"/>
      <c r="B46" s="1523" t="s">
        <v>439</v>
      </c>
      <c r="C46" s="1633" t="s">
        <v>440</v>
      </c>
      <c r="D46" s="967"/>
      <c r="E46" s="1640" t="s">
        <v>1657</v>
      </c>
      <c r="F46" s="1641"/>
      <c r="G46" s="965"/>
    </row>
    <row r="47" spans="1:14" ht="20.100000000000001" customHeight="1">
      <c r="A47" s="961"/>
      <c r="B47" s="1523" t="s">
        <v>336</v>
      </c>
      <c r="C47" s="1633" t="s">
        <v>337</v>
      </c>
      <c r="D47" s="967"/>
      <c r="E47" s="1640" t="s">
        <v>1658</v>
      </c>
      <c r="F47" s="1641"/>
      <c r="G47" s="965"/>
    </row>
    <row r="48" spans="1:14" ht="20.100000000000001" customHeight="1">
      <c r="A48" s="961"/>
      <c r="B48" s="1523" t="s">
        <v>349</v>
      </c>
      <c r="C48" s="1633" t="s">
        <v>350</v>
      </c>
      <c r="D48" s="967"/>
      <c r="E48" s="1640" t="s">
        <v>1659</v>
      </c>
      <c r="F48" s="1641"/>
    </row>
    <row r="49" spans="1:8" ht="20.100000000000001" customHeight="1">
      <c r="A49" s="961"/>
      <c r="B49" s="1523" t="s">
        <v>361</v>
      </c>
      <c r="C49" s="1633" t="s">
        <v>362</v>
      </c>
      <c r="D49" s="967"/>
      <c r="E49" s="1640" t="s">
        <v>1235</v>
      </c>
      <c r="F49" s="1641"/>
    </row>
    <row r="50" spans="1:8" ht="20.100000000000001" customHeight="1">
      <c r="A50" s="961"/>
      <c r="B50" s="1523" t="s">
        <v>377</v>
      </c>
      <c r="C50" s="1633" t="s">
        <v>378</v>
      </c>
      <c r="D50" s="967"/>
      <c r="E50" s="1640" t="s">
        <v>1187</v>
      </c>
      <c r="F50" s="1641"/>
      <c r="G50" s="965"/>
      <c r="H50" s="965"/>
    </row>
    <row r="51" spans="1:8" ht="20.100000000000001" customHeight="1">
      <c r="A51" s="961"/>
      <c r="B51" s="1523" t="s">
        <v>392</v>
      </c>
      <c r="C51" s="1633" t="s">
        <v>393</v>
      </c>
      <c r="D51" s="967"/>
      <c r="E51" s="1640" t="s">
        <v>1660</v>
      </c>
      <c r="F51" s="1641"/>
      <c r="G51" s="965"/>
      <c r="H51" s="965"/>
    </row>
    <row r="52" spans="1:8" ht="20.100000000000001" customHeight="1">
      <c r="A52" s="961"/>
      <c r="B52" s="1523" t="s">
        <v>1674</v>
      </c>
      <c r="C52" s="1633" t="s">
        <v>1681</v>
      </c>
      <c r="D52" s="967"/>
      <c r="E52" s="1640" t="s">
        <v>1661</v>
      </c>
      <c r="F52" s="1641"/>
    </row>
    <row r="53" spans="1:8" ht="20.100000000000001" customHeight="1">
      <c r="A53" s="961"/>
      <c r="B53" s="1523" t="s">
        <v>1675</v>
      </c>
      <c r="C53" s="1633" t="s">
        <v>1682</v>
      </c>
      <c r="D53" s="966"/>
      <c r="E53" s="1640" t="s">
        <v>2364</v>
      </c>
      <c r="F53" s="1641"/>
    </row>
    <row r="54" spans="1:8" s="921" customFormat="1" ht="24.95" customHeight="1">
      <c r="C54" s="965"/>
      <c r="D54" s="966"/>
      <c r="E54" s="1640" t="s">
        <v>2365</v>
      </c>
      <c r="F54" s="1641"/>
    </row>
    <row r="55" spans="1:8" s="921" customFormat="1" ht="24.95" customHeight="1">
      <c r="C55" s="965"/>
      <c r="E55" s="1640" t="s">
        <v>1664</v>
      </c>
      <c r="F55" s="1641"/>
    </row>
    <row r="56" spans="1:8" s="921" customFormat="1" ht="24.95" customHeight="1">
      <c r="C56" s="965"/>
      <c r="E56" s="1640" t="s">
        <v>1268</v>
      </c>
      <c r="F56" s="1641"/>
    </row>
    <row r="57" spans="1:8" s="921" customFormat="1" ht="24.95" customHeight="1">
      <c r="C57" s="965"/>
      <c r="E57" s="971"/>
      <c r="F57" s="965"/>
    </row>
    <row r="58" spans="1:8" s="921" customFormat="1" ht="24.95" customHeight="1">
      <c r="C58" s="965"/>
      <c r="E58" s="968"/>
      <c r="F58" s="965"/>
    </row>
    <row r="59" spans="1:8" s="921" customFormat="1" ht="24.95" customHeight="1">
      <c r="C59" s="965"/>
      <c r="E59" s="968"/>
      <c r="F59" s="1632"/>
    </row>
    <row r="60" spans="1:8">
      <c r="D60" s="921"/>
      <c r="E60" s="968"/>
    </row>
    <row r="61" spans="1:8">
      <c r="E61" s="969"/>
      <c r="F61" s="965"/>
    </row>
    <row r="62" spans="1:8">
      <c r="E62" s="967"/>
      <c r="F62" s="965"/>
    </row>
    <row r="63" spans="1:8">
      <c r="E63" s="967"/>
    </row>
    <row r="64" spans="1:8">
      <c r="E64" s="968"/>
    </row>
    <row r="65" spans="5:6">
      <c r="E65" s="967"/>
      <c r="F65" s="1635"/>
    </row>
    <row r="66" spans="5:6">
      <c r="E66" s="967"/>
      <c r="F66" s="1635"/>
    </row>
    <row r="67" spans="5:6">
      <c r="E67" s="968"/>
      <c r="F67" s="1635"/>
    </row>
    <row r="68" spans="5:6">
      <c r="E68" s="968"/>
      <c r="F68" s="1635"/>
    </row>
    <row r="69" spans="5:6">
      <c r="E69" s="968"/>
      <c r="F69" s="1635"/>
    </row>
    <row r="70" spans="5:6">
      <c r="E70" s="967"/>
      <c r="F70" s="1635"/>
    </row>
    <row r="71" spans="5:6">
      <c r="E71" s="967"/>
    </row>
    <row r="72" spans="5:6">
      <c r="E72" s="968"/>
    </row>
    <row r="73" spans="5:6">
      <c r="E73" s="968"/>
    </row>
    <row r="74" spans="5:6">
      <c r="E74" s="967"/>
    </row>
    <row r="75" spans="5:6">
      <c r="E75" s="967"/>
    </row>
    <row r="76" spans="5:6">
      <c r="E76" s="968"/>
    </row>
    <row r="77" spans="5:6">
      <c r="E77" s="968"/>
    </row>
    <row r="78" spans="5:6">
      <c r="E78" s="921"/>
    </row>
    <row r="79" spans="5:6">
      <c r="E79" s="921"/>
    </row>
    <row r="80" spans="5:6">
      <c r="E80" s="921"/>
    </row>
    <row r="81" spans="5:5">
      <c r="E81" s="921"/>
    </row>
    <row r="82" spans="5:5">
      <c r="E82" s="921"/>
    </row>
    <row r="83" spans="5:5">
      <c r="E83" s="921"/>
    </row>
  </sheetData>
  <sheetProtection formatCells="0" formatColumns="0" formatRows="0" insertColumns="0" insertRows="0" insertHyperlinks="0" deleteColumns="0" deleteRows="0"/>
  <mergeCells count="26">
    <mergeCell ref="E44:F44"/>
    <mergeCell ref="E43:F43"/>
    <mergeCell ref="B7:C7"/>
    <mergeCell ref="B8:C8"/>
    <mergeCell ref="B10:C10"/>
    <mergeCell ref="E39:F39"/>
    <mergeCell ref="E40:F40"/>
    <mergeCell ref="E22:F22"/>
    <mergeCell ref="E27:F27"/>
    <mergeCell ref="E32:F32"/>
    <mergeCell ref="E55:F55"/>
    <mergeCell ref="E56:F56"/>
    <mergeCell ref="E10:F10"/>
    <mergeCell ref="E38:F38"/>
    <mergeCell ref="E50:F50"/>
    <mergeCell ref="E51:F51"/>
    <mergeCell ref="E52:F52"/>
    <mergeCell ref="E53:F53"/>
    <mergeCell ref="E54:F54"/>
    <mergeCell ref="E45:F45"/>
    <mergeCell ref="E46:F46"/>
    <mergeCell ref="E47:F47"/>
    <mergeCell ref="E48:F48"/>
    <mergeCell ref="E49:F49"/>
    <mergeCell ref="E41:F41"/>
    <mergeCell ref="E42:F42"/>
  </mergeCells>
  <hyperlinks>
    <hyperlink ref="B11" location="'M1-I GL 2016 11 - EU LI1'!A1" display="Modelo 1 - EU LI1 (I)" xr:uid="{8A7F7ABE-E075-4D48-9922-12DFFB67334A}"/>
    <hyperlink ref="B12" location="'M1-II GL 2016 11- EU LI1'!A1" display="Modelo 1 - EU LI1 (II)" xr:uid="{DFE014B8-7479-441B-8D51-C71C2F8744EB}"/>
    <hyperlink ref="B13" location="'M2 GL 2016 11 - EU LI2'!A1" display="Modelo 2 - EU LI2" xr:uid="{D6F2A887-8AE7-47C7-8336-02E2FAC0D239}"/>
    <hyperlink ref="B14" location="'M3 GL 2016 11 - EU LI3'!A1" display="Modelo 3 - EU LI3" xr:uid="{22A432EA-DF55-4595-BEEB-FCC83D147A0B}"/>
    <hyperlink ref="B15" location="'M4 GL 2016 11 - EU OV1'!A1" display="Modelo 4 - EU OV1" xr:uid="{689F91E4-B1B8-4462-822B-95F196395F54}"/>
    <hyperlink ref="B16" location="'M5-I GL 2016 11 - EU CR10'!A1" display="Modelo 5 - EU CR10 (I)" xr:uid="{37953F80-E42C-4D35-8209-18AECB334D58}"/>
    <hyperlink ref="B17" location="'M5-II GL 2016 11 - EU CR10'!A1" display="Modelo 5 - EU CR10 (II)" xr:uid="{373DEED6-A86C-483F-9F17-CFD320C5625E}"/>
    <hyperlink ref="B19" location="'M7 GL 2016 11 - EU CRB-B'!A1" display="Modelo 7 - EU CRB-B" xr:uid="{6058170F-4993-4820-86BC-85D99B199E87}"/>
    <hyperlink ref="B20" location="'M8 GL 2016 11 - EU CRB-C'!A1" display="Modelo 8 - EU CRB-C" xr:uid="{5725FDDB-186B-4D2D-851D-390617ECBAED}"/>
    <hyperlink ref="B21" location="'M9 GL 2016 11 - EU CRB-D'!A1" display="Modelo 9 - EU CRB-D" xr:uid="{C129F497-A870-4A7E-A748-6050B1340EE5}"/>
    <hyperlink ref="B22" location="'M10 GL 2016 11 - EU CRB-E'!A1" display="Modelo 10 - EU CRB-E" xr:uid="{C75DDCC6-76A8-440B-B551-8C1FD82F7F2A}"/>
    <hyperlink ref="B23" location="'M11 GL 2016 11 - EU CR1-A'!A1" display="Modelo 11 - EU CR1-A" xr:uid="{F66F4181-EE0E-4C63-AE5F-9941146C875B}"/>
    <hyperlink ref="B24" location="'M12 GL 2016 11 - EU CR1 - B'!A1" display="Modelo 12 - EU CR1-B" xr:uid="{4D08E56D-EE89-458B-90DB-B96E159EC8E6}"/>
    <hyperlink ref="B25" location="'M13 GL 2016 11 - EU CR1-C'!A1" display="Modelo 13 - EU CR1-C" xr:uid="{F2A8DBDB-04CB-458D-AF4D-CDCED9EDABE0}"/>
    <hyperlink ref="B28" location="'M16 GL 2016 11 - EU CR2-A'!A1" display="Modelo 16 - EU CR2-A" xr:uid="{3323F908-D09C-4691-A514-0519F2641E34}"/>
    <hyperlink ref="B29" location="'M17 GL 2016 11 - EU CR2-B'!A1" display="Modelo 17 - EU CR2-B" xr:uid="{5AFB6A3D-2937-405D-859A-BA45DF85EE06}"/>
    <hyperlink ref="B30" location="'M18 GL 2016 11 - EU CR3'!A1" display="Modelo 18 - EU CR3" xr:uid="{72207FEF-43DD-45C2-BAAB-3B7F7590D1F6}"/>
    <hyperlink ref="B31" location="'M19 GL 2016 11 - EU CR4'!A1" display="Modelo 19 - EU CR4" xr:uid="{4B86EB91-8C38-40F9-8FEF-24930B4B8DB5}"/>
    <hyperlink ref="B34" location="'M21-II GL 2016 11 - EU CR6'!A1" display="Modelo 21 - EU CR6 (II)" xr:uid="{E8269BDE-610E-4F81-BAA2-24ECC819BA26}"/>
    <hyperlink ref="B36" location="'M23 GL 2016 11 - EU CR8'!A1" display="Modelo 23 - EU CR8" xr:uid="{1E4B9760-85FC-48DA-A9CB-CC82D826BDD1}"/>
    <hyperlink ref="B37" location="'M24 GL 2016 11 - EU CR9'!A1" display="Modelo 24 - EU CR9" xr:uid="{788F0B3E-0146-48B7-942C-3CD15516FEC5}"/>
    <hyperlink ref="B38" location="'M25 GL 2016 11 - EU CCR1'!A1" display="Modelo 25 - EU CCR1" xr:uid="{FC01C7E0-DA8C-4918-936C-D714E3AF466B}"/>
    <hyperlink ref="B39" location="'M26 GL 2016 11 - EU CCR2'!A1" display="Modelo 26 - EU CCR2" xr:uid="{FB3D403A-2576-491A-928F-233BE5D369EE}"/>
    <hyperlink ref="B40" location="'M27 GL 2016 11 - EU CCR8'!A1" display="Modelo 27 - EU CCR8" xr:uid="{7486783C-A4B1-414A-BCEC-BD224C166238}"/>
    <hyperlink ref="B41" location="'M28 GL 2016 11 - EU CCR3'!A1" display="Modelo 28 - EU CCR3" xr:uid="{E8CA8F2E-781F-411D-8C86-058A611AFC63}"/>
    <hyperlink ref="B42" location="'M29-I GL 2016 11 - EU CCR4'!A1" display="Modelo 29 - EU CCR4" xr:uid="{24A2B251-B74B-4E19-BF4E-E197A5A204A0}"/>
    <hyperlink ref="B43" location="'M29-II GL 2016 11 - EU CCR4'!A1" display="Modelo 29 - EU CCR4" xr:uid="{6F24E373-0BC8-4777-96A1-30BE245518C2}"/>
    <hyperlink ref="B45" location="'M31 GL 2016 11 - EU CCR5'!A1" display="Modelo 31 - EU CCR5-A" xr:uid="{7F362691-9251-45E8-AA69-369AA3D07059}"/>
    <hyperlink ref="B46" location="'M32 GL 2016 11 - EU CCR5-B'!A1" display="Modelo 32 - EU CCR5-B" xr:uid="{D4CB7C7C-2206-49A4-BDE0-96A1ECDAEFA6}"/>
    <hyperlink ref="B47" location="'M33 GL 2016 11 - EU CCR6'!A1" display="Modelo 33 - EU CCR6" xr:uid="{50E98273-0D45-4FF4-BA6A-048654F9D0F0}"/>
    <hyperlink ref="B48" location="'M34 GL 2016 11-EU MR1'!A1" display="Modelo 34 - EU MR1" xr:uid="{EF98E95A-C923-48DD-8077-F4415C25EEE0}"/>
    <hyperlink ref="B49" location="'M35 GL 2016 11 - EU MR2 -A'!A1" display="Modelo 35 - EU MR2-A" xr:uid="{26620CB3-EF96-40C3-B0AE-B21F50698BA6}"/>
    <hyperlink ref="B50" location="'M36 GL 2016 11 - EU MR2-B'!A1" display="Modelo 36 - EU MR2-B" xr:uid="{9636FD5B-EB88-4F94-910D-4AE94BD395EF}"/>
    <hyperlink ref="B51" location="'M37 GL 2016 11 - EU MR3'!A1" display="Modelo 37 - EU MR3" xr:uid="{008FF75A-0391-423A-ABC5-459AE307D5D9}"/>
    <hyperlink ref="B52" location="'M38-I GL 2016 11 - EU MR4'!A1" display="Modelo 38 - EU MR4 (I)" xr:uid="{39C36AE8-8173-49B6-B6F4-8EFA0E11B4C4}"/>
    <hyperlink ref="B53" location="'M38-II GL 2016 11 - EU MR4'!A1" display="Modelo 38 - EU MR4 (II)" xr:uid="{95A67062-ED39-4AFE-B266-DC5B8CB6AAF2}"/>
    <hyperlink ref="E11" location="'M1 GL 2018 10'!B2" display="Modelo 1" xr:uid="{F1C75930-38D5-4E47-8F0F-20F71B078F75}"/>
    <hyperlink ref="E12" location="'M2 GL 2018 10'!B2" display="Modelo 2" xr:uid="{0CFB7EF5-5BD9-4EED-BD19-08FA7EA17AD4}"/>
    <hyperlink ref="E13" location="'M3 GL 2018 10'!B2" display="Modelo 3" xr:uid="{8DC1CBF8-050D-4EDA-BEFD-8AAA1BECDAD9}"/>
    <hyperlink ref="E14" location="'M4 GL 2018 10'!B2" display="Modelo 4" xr:uid="{E18113A2-0E3D-45EB-A280-D9B99C065F64}"/>
    <hyperlink ref="E15" location="'M5 GL 2018 10'!B2" display="Modelo 5" xr:uid="{7BE56866-9A05-4F0F-8391-0002FC95D8B4}"/>
    <hyperlink ref="E16" location="'M6 GL 2018 10'!B2" display="Modelo 6" xr:uid="{05BF3831-85F3-4BBC-AB2B-B0D3B3165750}"/>
    <hyperlink ref="E17" location="'M7 GL 2018 10 '!B2" display="Modelo 7" xr:uid="{F0348C30-0331-4892-8A48-47E2FCAD05F9}"/>
    <hyperlink ref="E18" location="'M8 GL 2018 10'!B2" display="Modelo 8" xr:uid="{81DE7892-44C1-4BC4-AE75-41B9A116FEDD}"/>
    <hyperlink ref="E19" location="'M9 GL 2018 10'!B2" display="Modelo 9" xr:uid="{2DF1F003-A2F4-4D84-9CEB-F69B94190786}"/>
    <hyperlink ref="E20" location="'M10 GL 2018 10'!B2" display="Modelo 10" xr:uid="{3345BFDD-6C3E-4F24-9796-34AEFE75FDE3}"/>
    <hyperlink ref="E39:F39" location="'Req mín FP SREP'!B2" display="Requisitos mínimos de capital no âmbito do SREP" xr:uid="{837F6C64-C2BC-47A4-88F6-4E960FB58902}"/>
    <hyperlink ref="E41:F41" location="'Capital regul vs Capital contab'!A1" display="Reconciliação entre o capital contabilístico e regulamentar" xr:uid="{9E612122-B58C-4320-B5C1-4449D3810403}"/>
    <hyperlink ref="E42:F42" location="'Crédito fora de balanço'!B2" display="Facilidades de crédito fora de Balanço" xr:uid="{69EBFB9D-A0B3-453F-813D-86F831869636}"/>
    <hyperlink ref="E45:F45" location="'Classe de risco Equity'!B2" display="Posições da classe de risco de &quot;Equity&quot;" xr:uid="{D82525FF-FE64-4DE3-A230-525EF097BB87}"/>
    <hyperlink ref="E46:F46" location="'Op. titularização'!B2" display="Principais caraterísticas das operações de titularização" xr:uid="{09A19FC5-E0E9-4966-AA55-58F9197ECA55}"/>
    <hyperlink ref="E47:F47" location="'Op. titulariz. Not. int. (Trad)'!B2" display="Operações de titularização: Método das Notaçoes Internas (Tradicional)" xr:uid="{4327BB37-CD4C-4477-92F7-516A516099BC}"/>
    <hyperlink ref="E48:F48" location="'Op. titulariz. Not. int. (Sint)'!B2" display="Operações de titularização: Método das Notaçoes Internas (Sintética)" xr:uid="{B4699C3A-C4CC-4817-9BCE-AB26320B5A45}"/>
    <hyperlink ref="E49:F49" location="'Stress Tests Cart. Negociação'!B2" display="Stress tests sobre a carteira de negociação" xr:uid="{9AAF88A0-CB33-4F7B-830D-9D05BB585EB1}"/>
    <hyperlink ref="E50:F50" location="'Risco tx. juro Cart. bancár'!A1" display="Análise de sensibilidade ao risco de taxa de juro da carteira bancária" xr:uid="{C4DC188D-46ED-4521-962D-D5CB75B7182E}"/>
    <hyperlink ref="E52:F52" location="'Buffer liq. BCE'!B2" display="Buffer de lIquidez do BCE" xr:uid="{03002DE4-B7C8-41B5-AC49-4AD9EAFB19C2}"/>
    <hyperlink ref="E53:F53" location="'LCR - Modelo EU LIQ1'!A1" display="Divulgação dos níveis e componentes do LCR" xr:uid="{2AC19EC6-856D-4BE2-BBCE-BB538B0028C1}"/>
    <hyperlink ref="E54:F54" location="'Modelo IFRS9-FL'!A1" display="Modelo IFRS9-FL - Divulgação uniforme do regime transitório para reduzir o impacto da IFRS 9" xr:uid="{2C68C451-15F6-429C-A5BE-306D7C205971}"/>
    <hyperlink ref="E55:F55" location="'Reserv contracíclica-Distr geog'!B2" display="Distribuição geográfica das posições em risco de crédito relevante para o cálculo da reserva contracíclica de fundos próprios" xr:uid="{DD199DC9-BE6F-40C4-BB8B-AE4A93077F98}"/>
    <hyperlink ref="E56:F56" location="'Reserva contracíclica'!B2" display="Apuramento da reserva contracíclica para requisitos de Fundos Próprios" xr:uid="{9582F60C-07F2-4F5A-A3E7-7D9B13F28684}"/>
    <hyperlink ref="E23:F23" location="'M1 GL 2020 07'!A1" display="Informações sobre os empréstimos e adiantamentos objeto de moratórias legislativas e não legislativas" xr:uid="{5D4E05B6-4BAB-45F8-AB99-CA9BC9D13DBD}"/>
    <hyperlink ref="E24:F24" location="'M2 GL 2020 07'!A1" display="Repartição dos empréstimos e adiantamentos objeto de moratórias legislativas e não legislativas por prazo residual das moratórias" xr:uid="{D28D6A03-7092-4349-9BC9-5DB23A5FF4C1}"/>
    <hyperlink ref="E25:F25" location="'M3 GL 2020 07'!A1" display="Informações sobre novos empréstimos e adiantamentos concedidos ao abrigo de novos sistemas de garantia pública introduzidos em resposta à crise da COVID-19" xr:uid="{E47B88FF-8E77-4E11-A523-B0A647552A9A}"/>
    <hyperlink ref="B33" location="'M21-I GL 2016 11 - EU CR6'!A1" display="Modelo 21 - EU CR6 (I)" xr:uid="{67594135-0140-4927-9865-CEBADB0A7A53}"/>
    <hyperlink ref="B32" location="'M20 GL 2016 11 - EU CR5'!A1" display="Modelo 20 - EU CR5" xr:uid="{B265F8AF-3F97-421E-A0EA-91E506CCB4C5}"/>
    <hyperlink ref="E23" location="'M1 GL 2020 07'!A1" display="Modelo 1" xr:uid="{4BC24538-B30B-46E7-9FFB-A7BA4A40DBAA}"/>
    <hyperlink ref="E24" location="'M2 GL 2020 07'!A1" display="Modelo 2" xr:uid="{F23196D8-8E81-4353-853B-A74C0A97F65E}"/>
    <hyperlink ref="E25" location="'M3 GL 2020 07'!A1" display="Modelo 3" xr:uid="{3133E7EC-612F-4892-B69B-6C02B944E819}"/>
    <hyperlink ref="E40:F40" location="'Rácios de capital'!B2" display="Rácios de capital e resumo dos seus principais componentes" xr:uid="{CEB445EA-E309-4828-8798-8172257098E1}"/>
    <hyperlink ref="E44:F44" location="'Ações da carteira bancária'!B2" display="Posições em risco sobre ações da carteira bancária" xr:uid="{20C6157F-72CD-4AFF-90EF-21BEFC21C129}"/>
    <hyperlink ref="E51:F51" location="'Ativos líq. (pools colaterais)'!B2" display="Ativos líquidos integrados nas pools de colateral elegível" xr:uid="{105AE77B-D04F-4F98-8F22-4831FE1D7579}"/>
    <hyperlink ref="E43:F43" location="'Rácio alavancagem'!B2" display="Rácio de alavancagem em 31 de dezembro de 2019  (Modelo de divulgação do rácio de alavancagem)" xr:uid="{51781F47-924B-4E59-A075-E62BF8EE2FD8}"/>
    <hyperlink ref="E28" location="'M-A Ativos onerados'!Print_Area" display="Modelo A" xr:uid="{516AD930-591C-4D36-B7D1-59FE6B6437F7}"/>
    <hyperlink ref="E29" location="'M-B Cauções Recebidas'!Print_Area" display="Modelo B" xr:uid="{3014C600-97EE-4B1A-B7D4-E736F4E1E33E}"/>
    <hyperlink ref="E30" location="'M-C Fontes oneração'!Print_Area" display="Modelo C" xr:uid="{6EF89F14-9E6B-4CBC-B076-0FB1DB5E44D4}"/>
    <hyperlink ref="E33" location="'Composição FPP REG - EU CC1'!A1" display="Modelo EU CC1" xr:uid="{689E32ED-9976-4F6F-A162-0FCFB7D34063}"/>
    <hyperlink ref="E34" location="'Reconciliação - EU CC2'!A1" display="Modelo EU CC2" xr:uid="{64CC283E-DDC9-4BB5-88FF-B3C6CB3D700D}"/>
    <hyperlink ref="E35" location="'Instrumentos Fundos PP - EU CCA'!A1" display="Modelo EU CCA" xr:uid="{DA6E6C44-B984-4CCA-A4D5-F363A62C8DC2}"/>
    <hyperlink ref="E36" location="'EU OR1 - Risco operacional'!A1" display="Modelo EU OR1" xr:uid="{DE5965AB-76E7-42E2-AC99-97BE261C748D}"/>
  </hyperlinks>
  <pageMargins left="0.70866141732283472" right="0.70866141732283472" top="0.74803149606299213" bottom="0.74803149606299213" header="0.31496062992125984" footer="0.31496062992125984"/>
  <pageSetup paperSize="9" scale="3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33"/>
  <sheetViews>
    <sheetView showGridLines="0" showZeros="0" zoomScaleNormal="100" workbookViewId="0">
      <selection activeCell="M6" sqref="M6"/>
    </sheetView>
  </sheetViews>
  <sheetFormatPr defaultColWidth="9.140625" defaultRowHeight="15" customHeight="1"/>
  <cols>
    <col min="1" max="1" width="12.7109375" style="125" customWidth="1"/>
    <col min="2" max="2" width="43.42578125" style="125" customWidth="1"/>
    <col min="3" max="6" width="11.28515625" style="125" customWidth="1"/>
    <col min="7" max="7" width="2.5703125" style="125" customWidth="1"/>
    <col min="8" max="11" width="11.28515625" style="125" customWidth="1"/>
    <col min="12" max="12" width="8.7109375" style="125" customWidth="1"/>
    <col min="13" max="13" width="14.28515625" customWidth="1"/>
    <col min="14" max="14" width="12" customWidth="1"/>
    <col min="15" max="15" width="14.28515625" bestFit="1" customWidth="1"/>
    <col min="16" max="16384" width="9.140625" style="125"/>
  </cols>
  <sheetData>
    <row r="1" spans="2:15" ht="15" customHeight="1">
      <c r="B1" s="116"/>
      <c r="C1" s="116"/>
      <c r="D1" s="116"/>
      <c r="E1" s="116"/>
      <c r="F1" s="116"/>
      <c r="G1" s="116"/>
      <c r="H1" s="116"/>
      <c r="I1" s="116"/>
      <c r="J1" s="116"/>
      <c r="K1" s="116"/>
    </row>
    <row r="2" spans="2:15" ht="15" customHeight="1">
      <c r="B2" s="729" t="s">
        <v>628</v>
      </c>
      <c r="C2" s="729"/>
      <c r="D2" s="787" t="s">
        <v>1463</v>
      </c>
      <c r="E2" s="302"/>
      <c r="F2" s="302"/>
      <c r="G2" s="302"/>
      <c r="H2" s="1525"/>
      <c r="I2" s="787"/>
      <c r="J2" s="1525"/>
      <c r="K2" s="1525"/>
    </row>
    <row r="3" spans="2:15" s="146" customFormat="1" ht="15" customHeight="1">
      <c r="B3" s="1684" t="s">
        <v>623</v>
      </c>
      <c r="C3" s="1684"/>
      <c r="D3" s="302"/>
      <c r="E3" s="302"/>
      <c r="F3" s="302"/>
      <c r="G3" s="302"/>
      <c r="H3" s="1525"/>
      <c r="I3" s="1525"/>
      <c r="J3" s="1525"/>
      <c r="K3" s="1525"/>
      <c r="M3"/>
      <c r="N3"/>
      <c r="O3"/>
    </row>
    <row r="4" spans="2:15" s="146" customFormat="1" ht="15" customHeight="1">
      <c r="B4" s="639"/>
      <c r="C4" s="361"/>
      <c r="D4" s="361"/>
      <c r="E4" s="361"/>
      <c r="F4" s="361"/>
      <c r="G4" s="361"/>
      <c r="H4" s="361"/>
      <c r="I4" s="361"/>
      <c r="J4" s="361"/>
      <c r="K4" s="361"/>
      <c r="M4"/>
      <c r="N4"/>
      <c r="O4"/>
    </row>
    <row r="5" spans="2:15" s="146" customFormat="1" ht="15" customHeight="1">
      <c r="B5" s="361"/>
      <c r="C5" s="361"/>
      <c r="D5" s="361"/>
      <c r="E5" s="361"/>
      <c r="F5" s="361"/>
      <c r="G5" s="361"/>
      <c r="H5" s="361"/>
      <c r="I5" s="361"/>
      <c r="J5" s="361"/>
      <c r="K5" s="361"/>
      <c r="M5"/>
      <c r="N5"/>
      <c r="O5"/>
    </row>
    <row r="6" spans="2:15" s="146" customFormat="1" ht="15" customHeight="1">
      <c r="B6" s="639" t="s">
        <v>0</v>
      </c>
      <c r="C6" s="1682" t="s">
        <v>1730</v>
      </c>
      <c r="D6" s="1682"/>
      <c r="E6" s="1682"/>
      <c r="F6" s="1682"/>
      <c r="G6"/>
      <c r="H6" s="1682" t="s">
        <v>1504</v>
      </c>
      <c r="I6" s="1682"/>
      <c r="J6" s="1682"/>
      <c r="K6" s="1682"/>
      <c r="M6" s="957" t="s">
        <v>503</v>
      </c>
      <c r="N6"/>
      <c r="O6"/>
    </row>
    <row r="7" spans="2:15" s="343" customFormat="1" ht="15" customHeight="1">
      <c r="B7" s="618"/>
      <c r="C7" s="621" t="s">
        <v>219</v>
      </c>
      <c r="D7" s="621" t="s">
        <v>220</v>
      </c>
      <c r="E7" s="621" t="s">
        <v>1208</v>
      </c>
      <c r="F7" s="621" t="s">
        <v>1209</v>
      </c>
      <c r="G7" s="616"/>
      <c r="H7" s="1526" t="s">
        <v>219</v>
      </c>
      <c r="I7" s="1526" t="s">
        <v>220</v>
      </c>
      <c r="J7" s="1526" t="s">
        <v>1208</v>
      </c>
      <c r="K7" s="1526" t="s">
        <v>1209</v>
      </c>
      <c r="M7"/>
      <c r="N7" s="616"/>
      <c r="O7" s="616"/>
    </row>
    <row r="8" spans="2:15" s="174" customFormat="1" ht="15" customHeight="1">
      <c r="B8" s="175"/>
      <c r="C8" s="476" t="s">
        <v>267</v>
      </c>
      <c r="D8" s="477" t="s">
        <v>268</v>
      </c>
      <c r="E8" s="476" t="s">
        <v>264</v>
      </c>
      <c r="F8" s="476" t="s">
        <v>2</v>
      </c>
      <c r="G8" s="475"/>
      <c r="H8" s="476" t="s">
        <v>267</v>
      </c>
      <c r="I8" s="477" t="s">
        <v>268</v>
      </c>
      <c r="J8" s="476" t="s">
        <v>264</v>
      </c>
      <c r="K8" s="476" t="s">
        <v>2</v>
      </c>
      <c r="M8"/>
      <c r="N8"/>
      <c r="O8"/>
    </row>
    <row r="9" spans="2:15" ht="15" customHeight="1">
      <c r="B9" s="70" t="s">
        <v>235</v>
      </c>
      <c r="C9" s="829"/>
      <c r="D9" s="829"/>
      <c r="E9" s="829"/>
      <c r="F9" s="829"/>
      <c r="G9" s="1288"/>
      <c r="H9" s="829"/>
      <c r="I9" s="829"/>
      <c r="J9" s="829"/>
      <c r="K9" s="829"/>
      <c r="L9" s="133"/>
    </row>
    <row r="10" spans="2:15" ht="15" customHeight="1">
      <c r="B10" s="42" t="s">
        <v>236</v>
      </c>
      <c r="C10" s="830"/>
      <c r="D10" s="830"/>
      <c r="E10" s="830"/>
      <c r="F10" s="830"/>
      <c r="G10" s="1288"/>
      <c r="H10" s="830"/>
      <c r="I10" s="830"/>
      <c r="J10" s="830"/>
      <c r="K10" s="830"/>
      <c r="L10" s="133"/>
    </row>
    <row r="11" spans="2:15" ht="15" customHeight="1">
      <c r="B11" s="42" t="s">
        <v>237</v>
      </c>
      <c r="C11" s="830">
        <v>16764539.380040001</v>
      </c>
      <c r="D11" s="830">
        <v>5444.5713900000001</v>
      </c>
      <c r="E11" s="830">
        <v>1450572.8222499979</v>
      </c>
      <c r="F11" s="830">
        <f>SUM(C11:E11)</f>
        <v>18220556.773679998</v>
      </c>
      <c r="G11" s="1288"/>
      <c r="H11" s="830">
        <v>14571519.0447</v>
      </c>
      <c r="I11" s="830">
        <v>8930.5087400000011</v>
      </c>
      <c r="J11" s="830">
        <v>1026442.8701399985</v>
      </c>
      <c r="K11" s="830">
        <f>SUM(H11:J11)</f>
        <v>15606892.42358</v>
      </c>
      <c r="L11" s="363"/>
      <c r="N11" s="446"/>
    </row>
    <row r="12" spans="2:15" ht="15" customHeight="1">
      <c r="B12" s="42" t="s">
        <v>238</v>
      </c>
      <c r="C12" s="830">
        <v>23155845.457119998</v>
      </c>
      <c r="D12" s="830">
        <v>6815687.6553100003</v>
      </c>
      <c r="E12" s="830">
        <v>1863659.4094200004</v>
      </c>
      <c r="F12" s="830">
        <f t="shared" ref="F12:F13" si="0">SUM(C12:E12)</f>
        <v>31835192.521849997</v>
      </c>
      <c r="G12" s="1288"/>
      <c r="H12" s="830">
        <v>22044673.981619999</v>
      </c>
      <c r="I12" s="830">
        <v>6916430.7327699997</v>
      </c>
      <c r="J12" s="830">
        <v>1791371.6776400011</v>
      </c>
      <c r="K12" s="830">
        <f t="shared" ref="K12:K13" si="1">SUM(H12:J12)</f>
        <v>30752476.392030001</v>
      </c>
      <c r="L12" s="364"/>
    </row>
    <row r="13" spans="2:15" ht="15" customHeight="1">
      <c r="B13" s="42" t="s">
        <v>240</v>
      </c>
      <c r="C13" s="830">
        <v>1307781.5255389763</v>
      </c>
      <c r="D13" s="830">
        <v>61537.418899999997</v>
      </c>
      <c r="E13" s="830"/>
      <c r="F13" s="830">
        <f t="shared" si="0"/>
        <v>1369318.9444389762</v>
      </c>
      <c r="G13" s="1288"/>
      <c r="H13" s="830">
        <v>1348794.9889085735</v>
      </c>
      <c r="I13" s="830">
        <v>46818.947720280972</v>
      </c>
      <c r="J13" s="830"/>
      <c r="K13" s="830">
        <f t="shared" si="1"/>
        <v>1395613.9366288546</v>
      </c>
      <c r="L13" s="364"/>
    </row>
    <row r="14" spans="2:15" ht="20.100000000000001" customHeight="1">
      <c r="B14" s="47" t="s">
        <v>241</v>
      </c>
      <c r="C14" s="831">
        <f>SUM(C11:C13)</f>
        <v>41228166.362698972</v>
      </c>
      <c r="D14" s="831">
        <f t="shared" ref="D14:F14" si="2">SUM(D11:D13)</f>
        <v>6882669.6456000004</v>
      </c>
      <c r="E14" s="831">
        <f t="shared" si="2"/>
        <v>3314232.2316699983</v>
      </c>
      <c r="F14" s="831">
        <f t="shared" si="2"/>
        <v>51425068.23996897</v>
      </c>
      <c r="G14" s="1288"/>
      <c r="H14" s="831">
        <f>SUM(H11:H13)</f>
        <v>37964988.01522857</v>
      </c>
      <c r="I14" s="831">
        <f t="shared" ref="I14:K14" si="3">SUM(I11:I13)</f>
        <v>6972180.1892302809</v>
      </c>
      <c r="J14" s="831">
        <f t="shared" si="3"/>
        <v>2817814.5477799997</v>
      </c>
      <c r="K14" s="831">
        <f t="shared" si="3"/>
        <v>47754982.752238855</v>
      </c>
      <c r="L14" s="364"/>
    </row>
    <row r="15" spans="2:15" ht="15" customHeight="1">
      <c r="B15" s="42" t="s">
        <v>235</v>
      </c>
      <c r="C15" s="830">
        <v>11489958.10524</v>
      </c>
      <c r="D15" s="830">
        <v>4143191.8204099997</v>
      </c>
      <c r="E15" s="830">
        <v>4090238.0238699997</v>
      </c>
      <c r="F15" s="830">
        <f>SUM(C15:E15)</f>
        <v>19723387.949519999</v>
      </c>
      <c r="G15" s="1288"/>
      <c r="H15" s="830">
        <v>8347923.3709100001</v>
      </c>
      <c r="I15" s="830">
        <v>5432475.0525099998</v>
      </c>
      <c r="J15" s="830">
        <v>1897443.8252299987</v>
      </c>
      <c r="K15" s="830">
        <f>SUM(H15:J15)</f>
        <v>15677842.248649999</v>
      </c>
      <c r="L15" s="363"/>
    </row>
    <row r="16" spans="2:15" ht="15" customHeight="1">
      <c r="B16" s="42" t="s">
        <v>242</v>
      </c>
      <c r="C16" s="830">
        <v>1200176.9570299999</v>
      </c>
      <c r="D16" s="830">
        <v>59147.749480000006</v>
      </c>
      <c r="E16" s="830">
        <v>48.838869999904041</v>
      </c>
      <c r="F16" s="830">
        <f t="shared" ref="F16:F30" si="4">SUM(C16:E16)</f>
        <v>1259373.5453799998</v>
      </c>
      <c r="G16" s="1288"/>
      <c r="H16" s="830">
        <v>749035.01742000005</v>
      </c>
      <c r="I16" s="830">
        <v>67825.300179999991</v>
      </c>
      <c r="J16" s="830">
        <v>882.61556999992126</v>
      </c>
      <c r="K16" s="830">
        <f t="shared" ref="K16:K30" si="5">SUM(H16:J16)</f>
        <v>817742.93316999997</v>
      </c>
      <c r="L16" s="364"/>
    </row>
    <row r="17" spans="1:12" ht="15" customHeight="1">
      <c r="B17" s="42" t="s">
        <v>243</v>
      </c>
      <c r="C17" s="830">
        <v>174438.87951</v>
      </c>
      <c r="D17" s="830">
        <v>36746.838170000003</v>
      </c>
      <c r="E17" s="830">
        <v>89061.310090000028</v>
      </c>
      <c r="F17" s="830">
        <f t="shared" si="4"/>
        <v>300247.02777000004</v>
      </c>
      <c r="G17" s="1288"/>
      <c r="H17" s="830">
        <v>174521.93409999998</v>
      </c>
      <c r="I17" s="830">
        <v>21144.472759999997</v>
      </c>
      <c r="J17" s="830">
        <v>105435.32326999999</v>
      </c>
      <c r="K17" s="830">
        <f t="shared" si="5"/>
        <v>301101.73012999998</v>
      </c>
      <c r="L17" s="363"/>
    </row>
    <row r="18" spans="1:12" ht="15" customHeight="1">
      <c r="B18" s="42" t="s">
        <v>244</v>
      </c>
      <c r="C18" s="830">
        <v>0</v>
      </c>
      <c r="D18" s="830">
        <v>0</v>
      </c>
      <c r="E18" s="830">
        <v>40028.8992</v>
      </c>
      <c r="F18" s="830">
        <f t="shared" si="4"/>
        <v>40028.8992</v>
      </c>
      <c r="G18" s="1288"/>
      <c r="H18" s="830">
        <v>0</v>
      </c>
      <c r="I18" s="830">
        <v>0</v>
      </c>
      <c r="J18" s="830">
        <v>41421.793590000001</v>
      </c>
      <c r="K18" s="830">
        <f t="shared" si="5"/>
        <v>41421.793590000001</v>
      </c>
      <c r="L18" s="133"/>
    </row>
    <row r="19" spans="1:12" ht="15" customHeight="1">
      <c r="B19" s="42" t="s">
        <v>245</v>
      </c>
      <c r="C19" s="830">
        <v>0</v>
      </c>
      <c r="D19" s="830">
        <v>0</v>
      </c>
      <c r="E19" s="830">
        <v>0</v>
      </c>
      <c r="F19" s="830">
        <f t="shared" si="4"/>
        <v>0</v>
      </c>
      <c r="G19" s="1288"/>
      <c r="H19" s="830">
        <v>0</v>
      </c>
      <c r="I19" s="830">
        <v>0</v>
      </c>
      <c r="J19" s="830">
        <v>0</v>
      </c>
      <c r="K19" s="830">
        <f t="shared" si="5"/>
        <v>0</v>
      </c>
      <c r="L19" s="133"/>
    </row>
    <row r="20" spans="1:12" ht="15" customHeight="1">
      <c r="B20" s="42" t="s">
        <v>236</v>
      </c>
      <c r="C20" s="830">
        <v>939600.61233999988</v>
      </c>
      <c r="D20" s="830">
        <v>75564.284670000008</v>
      </c>
      <c r="E20" s="830">
        <v>1593167.80137</v>
      </c>
      <c r="F20" s="830">
        <f t="shared" si="4"/>
        <v>2608332.69838</v>
      </c>
      <c r="G20" s="1288"/>
      <c r="H20" s="830">
        <v>976507.76841000002</v>
      </c>
      <c r="I20" s="830">
        <v>66931.170870000002</v>
      </c>
      <c r="J20" s="830">
        <v>1659404.5763500002</v>
      </c>
      <c r="K20" s="830">
        <f t="shared" si="5"/>
        <v>2702843.5156300003</v>
      </c>
      <c r="L20" s="133"/>
    </row>
    <row r="21" spans="1:12" ht="15" customHeight="1">
      <c r="B21" s="42" t="s">
        <v>237</v>
      </c>
      <c r="C21" s="830">
        <v>3708842.1533700004</v>
      </c>
      <c r="D21" s="830">
        <v>4473910.33751</v>
      </c>
      <c r="E21" s="830">
        <v>915368.07290999987</v>
      </c>
      <c r="F21" s="830">
        <f t="shared" si="4"/>
        <v>9098120.563790001</v>
      </c>
      <c r="G21" s="1288"/>
      <c r="H21" s="830">
        <v>3992672.3488699999</v>
      </c>
      <c r="I21" s="830">
        <v>4767823.3063599998</v>
      </c>
      <c r="J21" s="830">
        <v>811438.86145000136</v>
      </c>
      <c r="K21" s="830">
        <f t="shared" si="5"/>
        <v>9571934.5166800022</v>
      </c>
      <c r="L21" s="133"/>
    </row>
    <row r="22" spans="1:12" ht="15" customHeight="1">
      <c r="A22" s="141"/>
      <c r="B22" s="42" t="s">
        <v>238</v>
      </c>
      <c r="C22" s="830">
        <v>324484.47895999998</v>
      </c>
      <c r="D22" s="830">
        <v>5250933.0823100004</v>
      </c>
      <c r="E22" s="830">
        <v>291739.71125999989</v>
      </c>
      <c r="F22" s="830">
        <f t="shared" si="4"/>
        <v>5867157.2725300007</v>
      </c>
      <c r="G22" s="1288"/>
      <c r="H22" s="830">
        <v>355069.64270999999</v>
      </c>
      <c r="I22" s="830">
        <v>4825049.5237400001</v>
      </c>
      <c r="J22" s="830">
        <v>298622.34984000033</v>
      </c>
      <c r="K22" s="830">
        <f t="shared" si="5"/>
        <v>5478741.5162900006</v>
      </c>
      <c r="L22" s="133"/>
    </row>
    <row r="23" spans="1:12" ht="15" customHeight="1">
      <c r="A23" s="141"/>
      <c r="B23" s="42" t="s">
        <v>246</v>
      </c>
      <c r="C23" s="830">
        <v>52726.349259999995</v>
      </c>
      <c r="D23" s="830">
        <v>1752894.3929100002</v>
      </c>
      <c r="E23" s="830">
        <v>265011.88445000007</v>
      </c>
      <c r="F23" s="830">
        <f t="shared" si="4"/>
        <v>2070632.6266200002</v>
      </c>
      <c r="G23" s="1288"/>
      <c r="H23" s="830">
        <v>71283.205119999984</v>
      </c>
      <c r="I23" s="830">
        <v>1855163.2612600001</v>
      </c>
      <c r="J23" s="830">
        <v>333276.04885999992</v>
      </c>
      <c r="K23" s="830">
        <f t="shared" si="5"/>
        <v>2259722.5152400001</v>
      </c>
      <c r="L23" s="133"/>
    </row>
    <row r="24" spans="1:12" ht="15" customHeight="1">
      <c r="A24" s="141"/>
      <c r="B24" s="42" t="s">
        <v>247</v>
      </c>
      <c r="C24" s="830">
        <v>64667.306189999996</v>
      </c>
      <c r="D24" s="830">
        <v>388753.96617999999</v>
      </c>
      <c r="E24" s="830">
        <v>78651.214599999963</v>
      </c>
      <c r="F24" s="830">
        <f t="shared" si="4"/>
        <v>532072.48696999997</v>
      </c>
      <c r="G24" s="1288"/>
      <c r="H24" s="830">
        <v>78268.790030000004</v>
      </c>
      <c r="I24" s="830">
        <v>340183.72739000007</v>
      </c>
      <c r="J24" s="830">
        <v>83055.314829999857</v>
      </c>
      <c r="K24" s="830">
        <f t="shared" si="5"/>
        <v>501507.83224999992</v>
      </c>
      <c r="L24" s="133"/>
    </row>
    <row r="25" spans="1:12" ht="15" customHeight="1">
      <c r="A25" s="141"/>
      <c r="B25" s="42" t="s">
        <v>248</v>
      </c>
      <c r="C25" s="830">
        <v>0</v>
      </c>
      <c r="D25" s="830">
        <v>4330.1320999999998</v>
      </c>
      <c r="E25" s="830">
        <v>1277.35916</v>
      </c>
      <c r="F25" s="830">
        <f t="shared" si="4"/>
        <v>5607.4912599999998</v>
      </c>
      <c r="G25" s="1288"/>
      <c r="H25" s="830">
        <v>0</v>
      </c>
      <c r="I25" s="830">
        <v>0</v>
      </c>
      <c r="J25" s="830">
        <v>1513.5595800000001</v>
      </c>
      <c r="K25" s="830">
        <f t="shared" si="5"/>
        <v>1513.5595800000001</v>
      </c>
      <c r="L25" s="133"/>
    </row>
    <row r="26" spans="1:12" ht="15" customHeight="1">
      <c r="A26" s="141"/>
      <c r="B26" s="42" t="s">
        <v>249</v>
      </c>
      <c r="C26" s="830">
        <v>0</v>
      </c>
      <c r="D26" s="830">
        <v>0</v>
      </c>
      <c r="E26" s="830">
        <v>0</v>
      </c>
      <c r="F26" s="830">
        <f t="shared" si="4"/>
        <v>0</v>
      </c>
      <c r="G26" s="1288"/>
      <c r="H26" s="830">
        <v>0</v>
      </c>
      <c r="I26" s="830">
        <v>0</v>
      </c>
      <c r="J26" s="830">
        <v>0</v>
      </c>
      <c r="K26" s="830">
        <f t="shared" si="5"/>
        <v>0</v>
      </c>
      <c r="L26" s="133"/>
    </row>
    <row r="27" spans="1:12" ht="15" customHeight="1">
      <c r="A27" s="141"/>
      <c r="B27" s="42" t="s">
        <v>250</v>
      </c>
      <c r="C27" s="830">
        <v>0</v>
      </c>
      <c r="D27" s="830">
        <v>0</v>
      </c>
      <c r="E27" s="830">
        <v>0</v>
      </c>
      <c r="F27" s="830">
        <f t="shared" si="4"/>
        <v>0</v>
      </c>
      <c r="G27" s="1288"/>
      <c r="H27" s="830">
        <v>0</v>
      </c>
      <c r="I27" s="830">
        <v>0</v>
      </c>
      <c r="J27" s="830">
        <v>0</v>
      </c>
      <c r="K27" s="830">
        <f t="shared" si="5"/>
        <v>0</v>
      </c>
      <c r="L27" s="133"/>
    </row>
    <row r="28" spans="1:12" ht="15" customHeight="1">
      <c r="A28" s="141"/>
      <c r="B28" s="42" t="s">
        <v>251</v>
      </c>
      <c r="C28" s="830">
        <v>100314.27262999999</v>
      </c>
      <c r="D28" s="830">
        <v>0</v>
      </c>
      <c r="E28" s="830">
        <v>2.3567499999999999</v>
      </c>
      <c r="F28" s="830">
        <f t="shared" si="4"/>
        <v>100316.62938</v>
      </c>
      <c r="G28" s="1288"/>
      <c r="H28" s="830">
        <v>155290.96274000002</v>
      </c>
      <c r="I28" s="830">
        <v>0</v>
      </c>
      <c r="J28" s="830">
        <v>2.9937599999904632</v>
      </c>
      <c r="K28" s="830">
        <f t="shared" si="5"/>
        <v>155293.9565</v>
      </c>
      <c r="L28" s="133"/>
    </row>
    <row r="29" spans="1:12" ht="15" customHeight="1">
      <c r="A29" s="141"/>
      <c r="B29" s="42" t="s">
        <v>252</v>
      </c>
      <c r="C29" s="830">
        <v>0</v>
      </c>
      <c r="D29" s="830">
        <v>0</v>
      </c>
      <c r="E29" s="830">
        <v>29966.876829999997</v>
      </c>
      <c r="F29" s="830">
        <f t="shared" si="4"/>
        <v>29966.876829999997</v>
      </c>
      <c r="G29" s="1288"/>
      <c r="H29" s="830">
        <v>0</v>
      </c>
      <c r="I29" s="830">
        <v>0</v>
      </c>
      <c r="J29" s="830">
        <v>38652.402520000003</v>
      </c>
      <c r="K29" s="830">
        <f t="shared" si="5"/>
        <v>38652.402520000003</v>
      </c>
      <c r="L29" s="133"/>
    </row>
    <row r="30" spans="1:12" ht="15" customHeight="1">
      <c r="A30" s="141"/>
      <c r="B30" s="42" t="s">
        <v>253</v>
      </c>
      <c r="C30" s="830">
        <v>22211.197620000003</v>
      </c>
      <c r="D30" s="830">
        <v>61986.837579999999</v>
      </c>
      <c r="E30" s="830">
        <v>6743.0172399999947</v>
      </c>
      <c r="F30" s="830">
        <f t="shared" si="4"/>
        <v>90941.052439999999</v>
      </c>
      <c r="G30" s="1288"/>
      <c r="H30" s="830">
        <v>0</v>
      </c>
      <c r="I30" s="830">
        <v>0</v>
      </c>
      <c r="J30" s="830">
        <v>0</v>
      </c>
      <c r="K30" s="830">
        <f t="shared" si="5"/>
        <v>0</v>
      </c>
      <c r="L30" s="133"/>
    </row>
    <row r="31" spans="1:12" ht="20.100000000000001" customHeight="1">
      <c r="A31" s="141"/>
      <c r="B31" s="310" t="s">
        <v>254</v>
      </c>
      <c r="C31" s="831">
        <f>SUM(C15:C30)</f>
        <v>18077420.312149998</v>
      </c>
      <c r="D31" s="831">
        <f t="shared" ref="D31:F31" si="6">SUM(D15:D30)</f>
        <v>16247459.441319998</v>
      </c>
      <c r="E31" s="831">
        <f t="shared" si="6"/>
        <v>7401305.3665999994</v>
      </c>
      <c r="F31" s="831">
        <f t="shared" si="6"/>
        <v>41726185.120070003</v>
      </c>
      <c r="G31" s="1288"/>
      <c r="H31" s="831">
        <f>SUM(H15:H30)</f>
        <v>14900573.040310001</v>
      </c>
      <c r="I31" s="831">
        <f t="shared" ref="I31:K31" si="7">SUM(I15:I30)</f>
        <v>17376595.81507</v>
      </c>
      <c r="J31" s="831">
        <f t="shared" si="7"/>
        <v>5271149.6648499994</v>
      </c>
      <c r="K31" s="831">
        <f t="shared" si="7"/>
        <v>37548318.520230003</v>
      </c>
      <c r="L31" s="133"/>
    </row>
    <row r="32" spans="1:12" ht="20.100000000000001" customHeight="1" thickBot="1">
      <c r="A32" s="141"/>
      <c r="B32" s="53" t="s">
        <v>2</v>
      </c>
      <c r="C32" s="832">
        <f>C31+C14</f>
        <v>59305586.674848974</v>
      </c>
      <c r="D32" s="832">
        <f t="shared" ref="D32:F32" si="8">D31+D14</f>
        <v>23130129.086920001</v>
      </c>
      <c r="E32" s="832">
        <f t="shared" si="8"/>
        <v>10715537.598269997</v>
      </c>
      <c r="F32" s="832">
        <f t="shared" si="8"/>
        <v>93151253.360038966</v>
      </c>
      <c r="G32" s="1288"/>
      <c r="H32" s="832">
        <f>H31+H14</f>
        <v>52865561.055538572</v>
      </c>
      <c r="I32" s="832">
        <f t="shared" ref="I32:K32" si="9">I31+I14</f>
        <v>24348776.004300281</v>
      </c>
      <c r="J32" s="832">
        <f t="shared" si="9"/>
        <v>8088964.212629999</v>
      </c>
      <c r="K32" s="832">
        <f t="shared" si="9"/>
        <v>85303301.272468865</v>
      </c>
      <c r="L32" s="133"/>
    </row>
    <row r="33" spans="1:1" ht="15" customHeight="1" thickTop="1">
      <c r="A33" s="141"/>
    </row>
  </sheetData>
  <mergeCells count="3">
    <mergeCell ref="H6:K6"/>
    <mergeCell ref="C6:F6"/>
    <mergeCell ref="B3:C3"/>
  </mergeCells>
  <hyperlinks>
    <hyperlink ref="M6" location="Índice!A1" display="Back to the Index" xr:uid="{414407E7-4CC2-4D80-BEB7-C50ED6725B34}"/>
  </hyperlinks>
  <pageMargins left="0.7" right="0.7" top="0.75" bottom="0.75" header="0.3" footer="0.3"/>
  <pageSetup paperSize="9" orientation="portrait" r:id="rId1"/>
  <ignoredErrors>
    <ignoredError sqref="F14 K14"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4"/>
  <sheetViews>
    <sheetView showGridLines="0" showZeros="0" zoomScaleNormal="100" workbookViewId="0">
      <selection activeCell="U3" sqref="U3:U4"/>
    </sheetView>
  </sheetViews>
  <sheetFormatPr defaultColWidth="9.140625" defaultRowHeight="15" customHeight="1"/>
  <cols>
    <col min="1" max="1" width="12.7109375" style="125" customWidth="1"/>
    <col min="2" max="2" width="45.7109375" style="125" customWidth="1"/>
    <col min="3" max="11" width="10.7109375" style="125" customWidth="1"/>
    <col min="12" max="12" width="5.7109375" style="125" customWidth="1"/>
    <col min="13" max="14" width="10.7109375" customWidth="1"/>
    <col min="15" max="15" width="10.7109375" style="141" customWidth="1"/>
    <col min="16" max="21" width="10.7109375" style="125" customWidth="1"/>
    <col min="22" max="16384" width="9.140625" style="125"/>
  </cols>
  <sheetData>
    <row r="1" spans="2:21" ht="15" customHeight="1">
      <c r="B1" s="116"/>
    </row>
    <row r="2" spans="2:21" ht="15" customHeight="1">
      <c r="B2" s="729" t="s">
        <v>629</v>
      </c>
      <c r="C2" s="729"/>
      <c r="D2" s="787" t="s">
        <v>1463</v>
      </c>
      <c r="E2" s="729"/>
      <c r="F2" s="302"/>
    </row>
    <row r="3" spans="2:21" s="146" customFormat="1" ht="15" customHeight="1">
      <c r="B3" s="1684" t="s">
        <v>624</v>
      </c>
      <c r="C3" s="1684"/>
      <c r="D3" s="1684"/>
      <c r="E3" s="1684"/>
      <c r="F3" s="302"/>
      <c r="G3" s="116"/>
      <c r="H3" s="116"/>
      <c r="I3" s="116"/>
      <c r="J3" s="116"/>
      <c r="K3" s="116"/>
      <c r="M3"/>
      <c r="N3"/>
      <c r="O3" s="362"/>
      <c r="U3" s="1658" t="s">
        <v>503</v>
      </c>
    </row>
    <row r="4" spans="2:21" s="146" customFormat="1" ht="15" customHeight="1">
      <c r="B4" s="639" t="s">
        <v>0</v>
      </c>
      <c r="C4" s="142"/>
      <c r="D4" s="213"/>
      <c r="E4" s="213"/>
      <c r="F4" s="213"/>
      <c r="G4" s="355"/>
      <c r="H4" s="355"/>
      <c r="I4" s="355"/>
      <c r="J4" s="1686"/>
      <c r="K4" s="1686"/>
      <c r="M4"/>
      <c r="N4"/>
      <c r="O4" s="362"/>
      <c r="U4" s="1687"/>
    </row>
    <row r="5" spans="2:21" s="146" customFormat="1" ht="15" customHeight="1">
      <c r="B5" s="639"/>
      <c r="C5" s="142"/>
      <c r="D5" s="213"/>
      <c r="E5" s="213"/>
      <c r="F5" s="213"/>
      <c r="G5" s="355"/>
      <c r="H5" s="355"/>
      <c r="I5" s="355"/>
      <c r="J5" s="609"/>
      <c r="K5" s="609"/>
      <c r="M5"/>
      <c r="N5"/>
      <c r="O5" s="362"/>
    </row>
    <row r="6" spans="2:21" s="146" customFormat="1" ht="15" customHeight="1">
      <c r="C6" s="1685" t="s">
        <v>1730</v>
      </c>
      <c r="D6" s="1685"/>
      <c r="E6" s="1685"/>
      <c r="F6" s="1685"/>
      <c r="G6" s="1685"/>
      <c r="H6" s="1685"/>
      <c r="I6" s="1685"/>
      <c r="J6" s="1685"/>
      <c r="K6" s="1685"/>
      <c r="M6" s="1685" t="s">
        <v>1504</v>
      </c>
      <c r="N6" s="1685"/>
      <c r="O6" s="1685"/>
      <c r="P6" s="1685"/>
      <c r="Q6" s="1685"/>
      <c r="R6" s="1685"/>
      <c r="S6" s="1685"/>
      <c r="T6" s="1685"/>
      <c r="U6" s="1685"/>
    </row>
    <row r="7" spans="2:21" s="343" customFormat="1" ht="15" customHeight="1">
      <c r="C7" s="622"/>
      <c r="D7" s="622"/>
      <c r="E7" s="622"/>
      <c r="F7" s="622" t="s">
        <v>224</v>
      </c>
      <c r="G7" s="622"/>
      <c r="H7" s="622"/>
      <c r="I7" s="622"/>
      <c r="J7" s="622"/>
      <c r="K7" s="622" t="s">
        <v>1210</v>
      </c>
      <c r="M7" s="622"/>
      <c r="N7" s="622"/>
      <c r="O7" s="622"/>
      <c r="P7" s="622" t="s">
        <v>224</v>
      </c>
      <c r="Q7" s="622"/>
      <c r="R7" s="622"/>
      <c r="S7" s="622"/>
      <c r="T7" s="622"/>
      <c r="U7" s="622" t="s">
        <v>1210</v>
      </c>
    </row>
    <row r="8" spans="2:21" s="174" customFormat="1" ht="35.1" customHeight="1">
      <c r="B8" s="175"/>
      <c r="C8" s="61" t="s">
        <v>257</v>
      </c>
      <c r="D8" s="61" t="s">
        <v>259</v>
      </c>
      <c r="E8" s="61" t="s">
        <v>258</v>
      </c>
      <c r="F8" s="61" t="s">
        <v>260</v>
      </c>
      <c r="G8" s="61" t="s">
        <v>261</v>
      </c>
      <c r="H8" s="61" t="s">
        <v>625</v>
      </c>
      <c r="I8" s="61" t="s">
        <v>263</v>
      </c>
      <c r="J8" s="61" t="s">
        <v>264</v>
      </c>
      <c r="K8" s="61" t="s">
        <v>210</v>
      </c>
      <c r="M8" s="61" t="s">
        <v>257</v>
      </c>
      <c r="N8" s="61" t="s">
        <v>259</v>
      </c>
      <c r="O8" s="61" t="s">
        <v>258</v>
      </c>
      <c r="P8" s="61" t="s">
        <v>260</v>
      </c>
      <c r="Q8" s="61" t="s">
        <v>261</v>
      </c>
      <c r="R8" s="61" t="s">
        <v>625</v>
      </c>
      <c r="S8" s="61" t="s">
        <v>263</v>
      </c>
      <c r="T8" s="61" t="s">
        <v>264</v>
      </c>
      <c r="U8" s="61" t="s">
        <v>210</v>
      </c>
    </row>
    <row r="9" spans="2:21" ht="15" customHeight="1">
      <c r="B9" s="70" t="s">
        <v>235</v>
      </c>
      <c r="C9" s="370"/>
      <c r="D9" s="370"/>
      <c r="E9" s="370"/>
      <c r="F9" s="370"/>
      <c r="G9" s="370"/>
      <c r="H9" s="370"/>
      <c r="I9" s="370"/>
      <c r="J9" s="370"/>
      <c r="K9" s="370"/>
      <c r="L9" s="1289"/>
      <c r="M9" s="370"/>
      <c r="N9" s="370"/>
      <c r="O9" s="370"/>
      <c r="P9" s="370"/>
      <c r="Q9" s="370"/>
      <c r="R9" s="370"/>
      <c r="S9" s="370"/>
      <c r="T9" s="370"/>
      <c r="U9" s="370"/>
    </row>
    <row r="10" spans="2:21" ht="15" customHeight="1">
      <c r="B10" s="42" t="s">
        <v>236</v>
      </c>
      <c r="C10" s="369"/>
      <c r="D10" s="369"/>
      <c r="E10" s="369"/>
      <c r="F10" s="369"/>
      <c r="G10" s="369"/>
      <c r="H10" s="369"/>
      <c r="I10" s="369"/>
      <c r="J10" s="369"/>
      <c r="K10" s="369"/>
      <c r="L10" s="1289"/>
      <c r="M10" s="369"/>
      <c r="N10" s="369"/>
      <c r="O10" s="369"/>
      <c r="P10" s="369"/>
      <c r="Q10" s="369"/>
      <c r="R10" s="369"/>
      <c r="S10" s="369"/>
      <c r="T10" s="369"/>
      <c r="U10" s="369"/>
    </row>
    <row r="11" spans="2:21" ht="15" customHeight="1">
      <c r="B11" s="42" t="s">
        <v>237</v>
      </c>
      <c r="C11" s="367">
        <v>0</v>
      </c>
      <c r="D11" s="367">
        <v>7017914.2980470611</v>
      </c>
      <c r="E11" s="367">
        <v>0</v>
      </c>
      <c r="F11" s="367">
        <v>1886366.7678592636</v>
      </c>
      <c r="G11" s="367">
        <v>1035186.543383623</v>
      </c>
      <c r="H11" s="367">
        <v>0</v>
      </c>
      <c r="I11" s="367">
        <v>1343718.4906622572</v>
      </c>
      <c r="J11" s="367">
        <v>6937370.6737306649</v>
      </c>
      <c r="K11" s="367">
        <f>SUM(C11:J11)</f>
        <v>18220556.77368287</v>
      </c>
      <c r="L11" s="1289"/>
      <c r="M11" s="367">
        <v>0</v>
      </c>
      <c r="N11" s="367">
        <v>6234924.4622795032</v>
      </c>
      <c r="O11" s="367">
        <v>0</v>
      </c>
      <c r="P11" s="367">
        <v>1724859.3935383188</v>
      </c>
      <c r="Q11" s="367">
        <v>849553.66684128647</v>
      </c>
      <c r="R11" s="367">
        <v>0</v>
      </c>
      <c r="S11" s="367">
        <v>1067593.5418049754</v>
      </c>
      <c r="T11" s="367">
        <v>5729961.3591221645</v>
      </c>
      <c r="U11" s="367">
        <v>15606892.423586247</v>
      </c>
    </row>
    <row r="12" spans="2:21" ht="15" customHeight="1">
      <c r="B12" s="42" t="s">
        <v>238</v>
      </c>
      <c r="C12" s="367">
        <v>23722085.308587033</v>
      </c>
      <c r="D12" s="367">
        <v>552806.88227657869</v>
      </c>
      <c r="E12" s="367">
        <v>5002016.8352737445</v>
      </c>
      <c r="F12" s="367">
        <v>332207.48205755692</v>
      </c>
      <c r="G12" s="367">
        <v>315954.66017265199</v>
      </c>
      <c r="H12" s="367">
        <v>52.079774348600004</v>
      </c>
      <c r="I12" s="367">
        <v>327874.13227631088</v>
      </c>
      <c r="J12" s="367">
        <v>1582195.1414275821</v>
      </c>
      <c r="K12" s="367">
        <f t="shared" ref="K12:K13" si="0">SUM(C12:J12)</f>
        <v>31835192.52184581</v>
      </c>
      <c r="L12" s="1289"/>
      <c r="M12" s="367">
        <v>23668853.611645538</v>
      </c>
      <c r="N12" s="367">
        <v>366775.5859227677</v>
      </c>
      <c r="O12" s="367">
        <v>5030921.1323672291</v>
      </c>
      <c r="P12" s="367">
        <v>265685.0689288578</v>
      </c>
      <c r="Q12" s="367">
        <v>235031.46327551114</v>
      </c>
      <c r="R12" s="367">
        <v>36.040627304899999</v>
      </c>
      <c r="S12" s="367">
        <v>224188.55325568828</v>
      </c>
      <c r="T12" s="367">
        <v>960984.93600625021</v>
      </c>
      <c r="U12" s="367">
        <v>30752476.392029148</v>
      </c>
    </row>
    <row r="13" spans="2:21" ht="15" customHeight="1">
      <c r="B13" s="42" t="s">
        <v>240</v>
      </c>
      <c r="C13" s="367"/>
      <c r="D13" s="367"/>
      <c r="E13" s="367"/>
      <c r="F13" s="367"/>
      <c r="G13" s="367"/>
      <c r="H13" s="367"/>
      <c r="I13" s="367"/>
      <c r="J13" s="367">
        <f>'[1]M7 GL 2016 11 - EU CRB-B'!C22</f>
        <v>1369318.9444389755</v>
      </c>
      <c r="K13" s="367">
        <f t="shared" si="0"/>
        <v>1369318.9444389755</v>
      </c>
      <c r="L13" s="1289"/>
      <c r="M13" s="367"/>
      <c r="N13" s="367"/>
      <c r="O13" s="367"/>
      <c r="P13" s="367"/>
      <c r="Q13" s="367"/>
      <c r="R13" s="367"/>
      <c r="S13" s="367"/>
      <c r="T13" s="367">
        <v>1395613.9366288553</v>
      </c>
      <c r="U13" s="367">
        <v>1395613.9366288553</v>
      </c>
    </row>
    <row r="14" spans="2:21" ht="20.100000000000001" customHeight="1">
      <c r="B14" s="47" t="s">
        <v>241</v>
      </c>
      <c r="C14" s="177">
        <f>SUM(C9:C13)</f>
        <v>23722085.308587033</v>
      </c>
      <c r="D14" s="177">
        <f t="shared" ref="D14:J14" si="1">SUM(D9:D13)</f>
        <v>7570721.1803236399</v>
      </c>
      <c r="E14" s="177">
        <f t="shared" si="1"/>
        <v>5002016.8352737445</v>
      </c>
      <c r="F14" s="177">
        <f t="shared" si="1"/>
        <v>2218574.2499168203</v>
      </c>
      <c r="G14" s="177">
        <f t="shared" si="1"/>
        <v>1351141.203556275</v>
      </c>
      <c r="H14" s="177">
        <f t="shared" si="1"/>
        <v>52.079774348600004</v>
      </c>
      <c r="I14" s="177">
        <f t="shared" si="1"/>
        <v>1671592.622938568</v>
      </c>
      <c r="J14" s="177">
        <f t="shared" si="1"/>
        <v>9888884.7595972233</v>
      </c>
      <c r="K14" s="177">
        <f>SUM(K11:K13)</f>
        <v>51425068.239967659</v>
      </c>
      <c r="L14" s="1289"/>
      <c r="M14" s="177">
        <v>23668853.611645538</v>
      </c>
      <c r="N14" s="177">
        <v>6601700.0482022706</v>
      </c>
      <c r="O14" s="177">
        <v>5030921.1323672291</v>
      </c>
      <c r="P14" s="177">
        <v>1990544.4624671766</v>
      </c>
      <c r="Q14" s="177">
        <v>1084585.1301167975</v>
      </c>
      <c r="R14" s="177">
        <v>36.040627304899999</v>
      </c>
      <c r="S14" s="177">
        <v>1291782.0950606638</v>
      </c>
      <c r="T14" s="177">
        <v>8086560.2317572702</v>
      </c>
      <c r="U14" s="177">
        <v>47754982.752244249</v>
      </c>
    </row>
    <row r="15" spans="2:21" ht="15" customHeight="1">
      <c r="B15" s="42" t="s">
        <v>235</v>
      </c>
      <c r="C15" s="367">
        <v>0</v>
      </c>
      <c r="D15" s="367">
        <v>4461386.637109546</v>
      </c>
      <c r="E15" s="367">
        <v>0</v>
      </c>
      <c r="F15" s="367">
        <v>999.88543192520001</v>
      </c>
      <c r="G15" s="367">
        <v>14688706.994111693</v>
      </c>
      <c r="H15" s="367">
        <v>211.99017972639999</v>
      </c>
      <c r="I15" s="367">
        <v>0</v>
      </c>
      <c r="J15" s="367">
        <v>572082.44269069261</v>
      </c>
      <c r="K15" s="369">
        <f>SUM(C15:J15)</f>
        <v>19723387.949523583</v>
      </c>
      <c r="L15" s="1289"/>
      <c r="M15" s="367">
        <v>0</v>
      </c>
      <c r="N15" s="367">
        <v>4243630.2918878114</v>
      </c>
      <c r="O15" s="367">
        <v>0</v>
      </c>
      <c r="P15" s="367">
        <v>999.98001742020006</v>
      </c>
      <c r="Q15" s="367">
        <v>10789388.20925338</v>
      </c>
      <c r="R15" s="367">
        <v>233.78344676690003</v>
      </c>
      <c r="S15" s="367">
        <v>0</v>
      </c>
      <c r="T15" s="367">
        <v>643589.98404194019</v>
      </c>
      <c r="U15" s="367">
        <v>15677842.248647317</v>
      </c>
    </row>
    <row r="16" spans="2:21" ht="15" customHeight="1">
      <c r="B16" s="42" t="s">
        <v>242</v>
      </c>
      <c r="C16" s="367">
        <v>0</v>
      </c>
      <c r="D16" s="367">
        <v>702.02042498260005</v>
      </c>
      <c r="E16" s="367">
        <v>0</v>
      </c>
      <c r="F16" s="367">
        <v>0</v>
      </c>
      <c r="G16" s="367">
        <v>1251573.7906301382</v>
      </c>
      <c r="H16" s="367">
        <v>0</v>
      </c>
      <c r="I16" s="367">
        <v>0</v>
      </c>
      <c r="J16" s="367">
        <v>7097.7343309120006</v>
      </c>
      <c r="K16" s="367">
        <f t="shared" ref="K16:K30" si="2">SUM(C16:J16)</f>
        <v>1259373.5453860327</v>
      </c>
      <c r="L16" s="1289"/>
      <c r="M16" s="367">
        <v>0</v>
      </c>
      <c r="N16" s="367">
        <v>664.2898569724</v>
      </c>
      <c r="O16" s="367">
        <v>0</v>
      </c>
      <c r="P16" s="367">
        <v>0</v>
      </c>
      <c r="Q16" s="367">
        <v>809594.65970466798</v>
      </c>
      <c r="R16" s="367">
        <v>0</v>
      </c>
      <c r="S16" s="367">
        <v>0</v>
      </c>
      <c r="T16" s="367">
        <v>7483.9836039764996</v>
      </c>
      <c r="U16" s="367">
        <v>817742.93316561694</v>
      </c>
    </row>
    <row r="17" spans="1:21" ht="15" customHeight="1">
      <c r="B17" s="42" t="s">
        <v>243</v>
      </c>
      <c r="C17" s="367">
        <v>0</v>
      </c>
      <c r="D17" s="367">
        <v>174438.87951677508</v>
      </c>
      <c r="E17" s="367">
        <v>0</v>
      </c>
      <c r="F17" s="367">
        <v>0</v>
      </c>
      <c r="G17" s="367">
        <v>50110.14288183851</v>
      </c>
      <c r="H17" s="367">
        <v>0</v>
      </c>
      <c r="I17" s="367">
        <v>73773.141456611891</v>
      </c>
      <c r="J17" s="367">
        <v>1924.863916283</v>
      </c>
      <c r="K17" s="367">
        <f t="shared" si="2"/>
        <v>300247.0277715085</v>
      </c>
      <c r="L17" s="1289"/>
      <c r="M17" s="367">
        <v>0</v>
      </c>
      <c r="N17" s="367">
        <v>174521.93410495511</v>
      </c>
      <c r="O17" s="367">
        <v>0</v>
      </c>
      <c r="P17" s="367">
        <v>0</v>
      </c>
      <c r="Q17" s="367">
        <v>26379.0145107231</v>
      </c>
      <c r="R17" s="367">
        <v>0</v>
      </c>
      <c r="S17" s="367">
        <v>96919.688817381713</v>
      </c>
      <c r="T17" s="367">
        <v>3281.0926962035005</v>
      </c>
      <c r="U17" s="367">
        <v>301101.73012926342</v>
      </c>
    </row>
    <row r="18" spans="1:21" ht="15" customHeight="1">
      <c r="B18" s="42" t="s">
        <v>244</v>
      </c>
      <c r="C18" s="367">
        <v>0</v>
      </c>
      <c r="D18" s="367">
        <v>0</v>
      </c>
      <c r="E18" s="367">
        <v>0</v>
      </c>
      <c r="F18" s="367">
        <v>0</v>
      </c>
      <c r="G18" s="367">
        <v>40028.8992</v>
      </c>
      <c r="H18" s="367">
        <v>0</v>
      </c>
      <c r="I18" s="367">
        <v>0</v>
      </c>
      <c r="J18" s="367">
        <v>0</v>
      </c>
      <c r="K18" s="367">
        <f t="shared" si="2"/>
        <v>40028.8992</v>
      </c>
      <c r="L18" s="1289"/>
      <c r="M18" s="367">
        <v>0</v>
      </c>
      <c r="N18" s="367">
        <v>0</v>
      </c>
      <c r="O18" s="367">
        <v>0</v>
      </c>
      <c r="P18" s="367">
        <v>0</v>
      </c>
      <c r="Q18" s="367">
        <v>41421.793585422703</v>
      </c>
      <c r="R18" s="367">
        <v>0</v>
      </c>
      <c r="S18" s="367">
        <v>0</v>
      </c>
      <c r="T18" s="367">
        <v>0</v>
      </c>
      <c r="U18" s="367">
        <v>41421.793585422703</v>
      </c>
    </row>
    <row r="19" spans="1:21" ht="15" customHeight="1">
      <c r="B19" s="42" t="s">
        <v>245</v>
      </c>
      <c r="C19" s="367"/>
      <c r="D19" s="367"/>
      <c r="E19" s="367"/>
      <c r="F19" s="367"/>
      <c r="G19" s="367"/>
      <c r="H19" s="367"/>
      <c r="I19" s="367"/>
      <c r="J19" s="367"/>
      <c r="K19" s="367">
        <f t="shared" si="2"/>
        <v>0</v>
      </c>
      <c r="L19" s="1289"/>
      <c r="M19" s="367"/>
      <c r="N19" s="367"/>
      <c r="O19" s="367"/>
      <c r="P19" s="367"/>
      <c r="Q19" s="367"/>
      <c r="R19" s="367"/>
      <c r="S19" s="367"/>
      <c r="T19" s="367"/>
      <c r="U19" s="367">
        <v>0</v>
      </c>
    </row>
    <row r="20" spans="1:21" ht="15" customHeight="1">
      <c r="B20" s="42" t="s">
        <v>236</v>
      </c>
      <c r="C20" s="367">
        <v>0</v>
      </c>
      <c r="D20" s="367">
        <v>1928208.7462254991</v>
      </c>
      <c r="E20" s="367">
        <v>0</v>
      </c>
      <c r="F20" s="367">
        <v>0</v>
      </c>
      <c r="G20" s="367">
        <v>680123.95214674273</v>
      </c>
      <c r="H20" s="367">
        <v>0</v>
      </c>
      <c r="I20" s="367">
        <v>0</v>
      </c>
      <c r="J20" s="367">
        <v>0</v>
      </c>
      <c r="K20" s="367">
        <f t="shared" si="2"/>
        <v>2608332.698372242</v>
      </c>
      <c r="L20" s="1289"/>
      <c r="M20" s="367">
        <v>0</v>
      </c>
      <c r="N20" s="367">
        <v>2012664.4189303976</v>
      </c>
      <c r="O20" s="367">
        <v>0</v>
      </c>
      <c r="P20" s="367">
        <v>0</v>
      </c>
      <c r="Q20" s="367">
        <v>690179.09669931815</v>
      </c>
      <c r="R20" s="367">
        <v>0</v>
      </c>
      <c r="S20" s="367">
        <v>0</v>
      </c>
      <c r="T20" s="367">
        <v>0</v>
      </c>
      <c r="U20" s="367">
        <v>2702843.5156297158</v>
      </c>
    </row>
    <row r="21" spans="1:21" ht="15" customHeight="1">
      <c r="B21" s="42" t="s">
        <v>237</v>
      </c>
      <c r="C21" s="367">
        <v>0</v>
      </c>
      <c r="D21" s="367">
        <v>498710.35833495227</v>
      </c>
      <c r="E21" s="367">
        <v>0</v>
      </c>
      <c r="F21" s="367">
        <v>334907.54151523102</v>
      </c>
      <c r="G21" s="367">
        <v>5804992.6195901632</v>
      </c>
      <c r="H21" s="367">
        <v>27.830213342</v>
      </c>
      <c r="I21" s="367">
        <v>479877.50683122315</v>
      </c>
      <c r="J21" s="367">
        <v>1979604.7073031673</v>
      </c>
      <c r="K21" s="369">
        <f t="shared" si="2"/>
        <v>9098120.5637880787</v>
      </c>
      <c r="L21" s="1289"/>
      <c r="M21" s="367">
        <v>0</v>
      </c>
      <c r="N21" s="367">
        <v>548697.27126595017</v>
      </c>
      <c r="O21" s="367">
        <v>0</v>
      </c>
      <c r="P21" s="367">
        <v>288048.80662305641</v>
      </c>
      <c r="Q21" s="367">
        <v>6341485.9822294684</v>
      </c>
      <c r="R21" s="367">
        <v>48.485915487100002</v>
      </c>
      <c r="S21" s="367">
        <v>423781.02966031648</v>
      </c>
      <c r="T21" s="367">
        <v>1969872.9409842358</v>
      </c>
      <c r="U21" s="367">
        <v>9571934.516678514</v>
      </c>
    </row>
    <row r="22" spans="1:21" ht="15" customHeight="1">
      <c r="A22" s="141"/>
      <c r="B22" s="42" t="s">
        <v>238</v>
      </c>
      <c r="C22" s="367">
        <v>0</v>
      </c>
      <c r="D22" s="367">
        <v>25794.923359859706</v>
      </c>
      <c r="E22" s="367">
        <v>5085793.417786398</v>
      </c>
      <c r="F22" s="367">
        <v>33599.21042701781</v>
      </c>
      <c r="G22" s="367">
        <v>493252.11936465005</v>
      </c>
      <c r="H22" s="367">
        <v>0</v>
      </c>
      <c r="I22" s="367">
        <v>78348.600238789077</v>
      </c>
      <c r="J22" s="367">
        <v>150369.00134486711</v>
      </c>
      <c r="K22" s="369">
        <f t="shared" si="2"/>
        <v>5867157.2725215815</v>
      </c>
      <c r="L22" s="1289"/>
      <c r="M22" s="367">
        <v>0</v>
      </c>
      <c r="N22" s="367">
        <v>33045.427908203608</v>
      </c>
      <c r="O22" s="367">
        <v>4590315.2799535859</v>
      </c>
      <c r="P22" s="367">
        <v>36058.085509618795</v>
      </c>
      <c r="Q22" s="367">
        <v>571355.87374184805</v>
      </c>
      <c r="R22" s="367">
        <v>0.61739567289999997</v>
      </c>
      <c r="S22" s="367">
        <v>81013.712565924463</v>
      </c>
      <c r="T22" s="367">
        <v>166952.51921983299</v>
      </c>
      <c r="U22" s="367">
        <v>5478741.5162946871</v>
      </c>
    </row>
    <row r="23" spans="1:21" ht="15" customHeight="1">
      <c r="A23" s="141"/>
      <c r="B23" s="42" t="s">
        <v>246</v>
      </c>
      <c r="C23" s="367">
        <v>1013349.7138631672</v>
      </c>
      <c r="D23" s="367">
        <v>30904.825730357381</v>
      </c>
      <c r="E23" s="367">
        <v>9988.6220928265993</v>
      </c>
      <c r="F23" s="367">
        <v>7051.0006477913994</v>
      </c>
      <c r="G23" s="367">
        <v>973677.13698604831</v>
      </c>
      <c r="H23" s="367">
        <v>0</v>
      </c>
      <c r="I23" s="367">
        <v>6867.3943343233013</v>
      </c>
      <c r="J23" s="367">
        <v>28793.932960531398</v>
      </c>
      <c r="K23" s="367">
        <f t="shared" si="2"/>
        <v>2070632.6266150458</v>
      </c>
      <c r="L23" s="1289"/>
      <c r="M23" s="367">
        <v>1146047.3350852984</v>
      </c>
      <c r="N23" s="367">
        <v>15879.027716587296</v>
      </c>
      <c r="O23" s="367">
        <v>36179.912145209899</v>
      </c>
      <c r="P23" s="367">
        <v>29292.4756243515</v>
      </c>
      <c r="Q23" s="367">
        <v>980778.04427783389</v>
      </c>
      <c r="R23" s="367">
        <v>0</v>
      </c>
      <c r="S23" s="367">
        <v>8795.117512888999</v>
      </c>
      <c r="T23" s="367">
        <v>42750.602870821793</v>
      </c>
      <c r="U23" s="367">
        <v>2259722.5152329924</v>
      </c>
    </row>
    <row r="24" spans="1:21" ht="15" customHeight="1">
      <c r="A24" s="141"/>
      <c r="B24" s="42" t="s">
        <v>247</v>
      </c>
      <c r="C24" s="367">
        <v>14778.796067457703</v>
      </c>
      <c r="D24" s="367">
        <v>8247.8931503263957</v>
      </c>
      <c r="E24" s="367">
        <v>280452.06543712236</v>
      </c>
      <c r="F24" s="367">
        <v>13287.278954528399</v>
      </c>
      <c r="G24" s="367">
        <v>163526.75985266143</v>
      </c>
      <c r="H24" s="367">
        <v>0.51874375369999992</v>
      </c>
      <c r="I24" s="367">
        <v>6646.1240261659013</v>
      </c>
      <c r="J24" s="367">
        <v>45133.050730841736</v>
      </c>
      <c r="K24" s="367">
        <f t="shared" si="2"/>
        <v>532072.48696285766</v>
      </c>
      <c r="L24" s="1289"/>
      <c r="M24" s="367">
        <v>12880.123476623701</v>
      </c>
      <c r="N24" s="367">
        <v>8663.5136262286014</v>
      </c>
      <c r="O24" s="367">
        <v>231907.81803020026</v>
      </c>
      <c r="P24" s="367">
        <v>19902.882373505305</v>
      </c>
      <c r="Q24" s="367">
        <v>163954.64482175672</v>
      </c>
      <c r="R24" s="367">
        <v>0</v>
      </c>
      <c r="S24" s="367">
        <v>3135.8427342837995</v>
      </c>
      <c r="T24" s="367">
        <v>61063.007186863644</v>
      </c>
      <c r="U24" s="367">
        <v>501507.83224946202</v>
      </c>
    </row>
    <row r="25" spans="1:21" ht="15" customHeight="1">
      <c r="A25" s="141"/>
      <c r="B25" s="42" t="s">
        <v>248</v>
      </c>
      <c r="C25" s="367">
        <v>0</v>
      </c>
      <c r="D25" s="367">
        <v>934.52541482950005</v>
      </c>
      <c r="E25" s="367">
        <v>0</v>
      </c>
      <c r="F25" s="367">
        <v>0</v>
      </c>
      <c r="G25" s="367">
        <v>4672.9658459729999</v>
      </c>
      <c r="H25" s="367">
        <v>0</v>
      </c>
      <c r="I25" s="367">
        <v>0</v>
      </c>
      <c r="J25" s="367">
        <v>0</v>
      </c>
      <c r="K25" s="367">
        <f t="shared" si="2"/>
        <v>5607.4912608024997</v>
      </c>
      <c r="L25" s="1289"/>
      <c r="M25" s="367">
        <v>0</v>
      </c>
      <c r="N25" s="367">
        <v>1144.0201965457002</v>
      </c>
      <c r="O25" s="367">
        <v>0</v>
      </c>
      <c r="P25" s="367">
        <v>0</v>
      </c>
      <c r="Q25" s="367">
        <v>369.53938780789997</v>
      </c>
      <c r="R25" s="367">
        <v>0</v>
      </c>
      <c r="S25" s="367">
        <v>0</v>
      </c>
      <c r="T25" s="367">
        <v>0</v>
      </c>
      <c r="U25" s="367">
        <v>1513.5595843536003</v>
      </c>
    </row>
    <row r="26" spans="1:21" ht="15" customHeight="1">
      <c r="A26" s="141"/>
      <c r="B26" s="42" t="s">
        <v>249</v>
      </c>
      <c r="C26" s="367"/>
      <c r="D26" s="367"/>
      <c r="E26" s="367">
        <v>0</v>
      </c>
      <c r="F26" s="367">
        <v>0</v>
      </c>
      <c r="G26" s="367">
        <v>0</v>
      </c>
      <c r="H26" s="367">
        <v>0</v>
      </c>
      <c r="I26" s="367">
        <v>0</v>
      </c>
      <c r="J26" s="367"/>
      <c r="K26" s="367">
        <f t="shared" si="2"/>
        <v>0</v>
      </c>
      <c r="L26" s="1289"/>
      <c r="M26" s="367"/>
      <c r="N26" s="367"/>
      <c r="O26" s="367">
        <v>0</v>
      </c>
      <c r="P26" s="367">
        <v>0</v>
      </c>
      <c r="Q26" s="367">
        <v>0</v>
      </c>
      <c r="R26" s="367">
        <v>0</v>
      </c>
      <c r="S26" s="367">
        <v>0</v>
      </c>
      <c r="T26" s="367"/>
      <c r="U26" s="367">
        <v>0</v>
      </c>
    </row>
    <row r="27" spans="1:21" ht="15" customHeight="1">
      <c r="A27" s="141"/>
      <c r="B27" s="42" t="s">
        <v>250</v>
      </c>
      <c r="C27" s="367"/>
      <c r="D27" s="367"/>
      <c r="E27" s="367">
        <v>0</v>
      </c>
      <c r="F27" s="367">
        <v>0</v>
      </c>
      <c r="G27" s="367">
        <v>0</v>
      </c>
      <c r="H27" s="367">
        <v>0</v>
      </c>
      <c r="I27" s="367">
        <v>0</v>
      </c>
      <c r="J27" s="367"/>
      <c r="K27" s="367">
        <f t="shared" si="2"/>
        <v>0</v>
      </c>
      <c r="L27" s="1289"/>
      <c r="M27" s="367"/>
      <c r="N27" s="367"/>
      <c r="O27" s="367">
        <v>0</v>
      </c>
      <c r="P27" s="367">
        <v>0</v>
      </c>
      <c r="Q27" s="367">
        <v>0</v>
      </c>
      <c r="R27" s="367">
        <v>0</v>
      </c>
      <c r="S27" s="367">
        <v>0</v>
      </c>
      <c r="T27" s="367"/>
      <c r="U27" s="367">
        <v>0</v>
      </c>
    </row>
    <row r="28" spans="1:21" ht="15" customHeight="1">
      <c r="A28" s="141"/>
      <c r="B28" s="42" t="s">
        <v>251</v>
      </c>
      <c r="C28" s="367"/>
      <c r="D28" s="367"/>
      <c r="E28" s="367">
        <v>0</v>
      </c>
      <c r="F28" s="367">
        <v>0</v>
      </c>
      <c r="G28" s="367">
        <v>0</v>
      </c>
      <c r="H28" s="367">
        <v>0</v>
      </c>
      <c r="I28" s="367">
        <v>0</v>
      </c>
      <c r="J28" s="367">
        <f>'[1]M7 GL 2016 11 - EU CRB-B'!C40</f>
        <v>100316.62938</v>
      </c>
      <c r="K28" s="367">
        <f t="shared" si="2"/>
        <v>100316.62938</v>
      </c>
      <c r="L28" s="1289"/>
      <c r="M28" s="367"/>
      <c r="N28" s="367"/>
      <c r="O28" s="367">
        <v>0</v>
      </c>
      <c r="P28" s="367">
        <v>0</v>
      </c>
      <c r="Q28" s="367">
        <v>0</v>
      </c>
      <c r="R28" s="367">
        <v>0</v>
      </c>
      <c r="S28" s="367">
        <v>0</v>
      </c>
      <c r="T28" s="367">
        <v>155293.9565</v>
      </c>
      <c r="U28" s="367">
        <v>155293.9565</v>
      </c>
    </row>
    <row r="29" spans="1:21" ht="15" customHeight="1">
      <c r="A29" s="141"/>
      <c r="B29" s="42" t="s">
        <v>252</v>
      </c>
      <c r="C29" s="367"/>
      <c r="D29" s="367"/>
      <c r="E29" s="367">
        <v>0</v>
      </c>
      <c r="F29" s="367">
        <v>0</v>
      </c>
      <c r="G29" s="367">
        <v>0</v>
      </c>
      <c r="H29" s="367">
        <v>0</v>
      </c>
      <c r="I29" s="367">
        <v>0</v>
      </c>
      <c r="J29" s="367">
        <f>'[1]M7 GL 2016 11 - EU CRB-B'!C41</f>
        <v>29966.876829999997</v>
      </c>
      <c r="K29" s="367">
        <f t="shared" si="2"/>
        <v>29966.876829999997</v>
      </c>
      <c r="L29" s="1289"/>
      <c r="M29" s="367"/>
      <c r="N29" s="367"/>
      <c r="O29" s="367">
        <v>0</v>
      </c>
      <c r="P29" s="367">
        <v>0</v>
      </c>
      <c r="Q29" s="367">
        <v>0</v>
      </c>
      <c r="R29" s="367">
        <v>0</v>
      </c>
      <c r="S29" s="367">
        <v>0</v>
      </c>
      <c r="T29" s="367">
        <v>38652.402520000003</v>
      </c>
      <c r="U29" s="367">
        <v>38652.402520000003</v>
      </c>
    </row>
    <row r="30" spans="1:21" ht="15" customHeight="1">
      <c r="A30" s="141"/>
      <c r="B30" s="42" t="s">
        <v>253</v>
      </c>
      <c r="C30" s="367"/>
      <c r="D30" s="367"/>
      <c r="E30" s="367">
        <v>0</v>
      </c>
      <c r="F30" s="367">
        <v>0</v>
      </c>
      <c r="G30" s="367">
        <v>0</v>
      </c>
      <c r="H30" s="367">
        <v>0</v>
      </c>
      <c r="I30" s="367">
        <v>0</v>
      </c>
      <c r="J30" s="367">
        <f>'[1]M7 GL 2016 11 - EU CRB-B'!C42</f>
        <v>90941.052439999999</v>
      </c>
      <c r="K30" s="367">
        <f t="shared" si="2"/>
        <v>90941.052439999999</v>
      </c>
      <c r="L30" s="1289"/>
      <c r="M30" s="367"/>
      <c r="N30" s="367"/>
      <c r="O30" s="367">
        <v>0</v>
      </c>
      <c r="P30" s="367">
        <v>0</v>
      </c>
      <c r="Q30" s="367">
        <v>0</v>
      </c>
      <c r="R30" s="367">
        <v>0</v>
      </c>
      <c r="S30" s="367">
        <v>0</v>
      </c>
      <c r="T30" s="367"/>
      <c r="U30" s="371">
        <v>0</v>
      </c>
    </row>
    <row r="31" spans="1:21" ht="20.100000000000001" customHeight="1">
      <c r="A31" s="141"/>
      <c r="B31" s="310" t="s">
        <v>254</v>
      </c>
      <c r="C31" s="367">
        <f>SUM(C15:C30)</f>
        <v>1028128.5099306249</v>
      </c>
      <c r="D31" s="367">
        <f t="shared" ref="D31:I31" si="3">SUM(D15:D30)</f>
        <v>7129328.809267127</v>
      </c>
      <c r="E31" s="367">
        <f t="shared" si="3"/>
        <v>5376234.1053163465</v>
      </c>
      <c r="F31" s="367">
        <f t="shared" si="3"/>
        <v>389844.91697649378</v>
      </c>
      <c r="G31" s="367">
        <f t="shared" si="3"/>
        <v>24150665.380609907</v>
      </c>
      <c r="H31" s="367">
        <f t="shared" si="3"/>
        <v>240.33913682209999</v>
      </c>
      <c r="I31" s="367">
        <f t="shared" si="3"/>
        <v>645512.76688711345</v>
      </c>
      <c r="J31" s="367">
        <f>SUM(J15:J30)</f>
        <v>3006230.2919272948</v>
      </c>
      <c r="K31" s="367">
        <f>SUM(K15:K30)</f>
        <v>41726185.120051734</v>
      </c>
      <c r="L31" s="1289"/>
      <c r="M31" s="367">
        <v>1158927.4585619222</v>
      </c>
      <c r="N31" s="367">
        <v>7038910.1954936516</v>
      </c>
      <c r="O31" s="367">
        <v>4858403.0101289954</v>
      </c>
      <c r="P31" s="367">
        <v>374302.23014795227</v>
      </c>
      <c r="Q31" s="367">
        <v>20414906.858212225</v>
      </c>
      <c r="R31" s="367">
        <v>282.88675792690003</v>
      </c>
      <c r="S31" s="367">
        <v>613645.39129079541</v>
      </c>
      <c r="T31" s="367">
        <v>3088940.4896238744</v>
      </c>
      <c r="U31" s="367">
        <v>37548318.520217359</v>
      </c>
    </row>
    <row r="32" spans="1:21" ht="20.100000000000001" customHeight="1" thickBot="1">
      <c r="A32" s="141"/>
      <c r="B32" s="372" t="s">
        <v>2</v>
      </c>
      <c r="C32" s="368">
        <f>C31+C14</f>
        <v>24750213.818517659</v>
      </c>
      <c r="D32" s="368">
        <f t="shared" ref="D32:K32" si="4">D31+D14</f>
        <v>14700049.989590768</v>
      </c>
      <c r="E32" s="368">
        <f t="shared" si="4"/>
        <v>10378250.940590091</v>
      </c>
      <c r="F32" s="368">
        <f t="shared" si="4"/>
        <v>2608419.1668933141</v>
      </c>
      <c r="G32" s="368">
        <f t="shared" si="4"/>
        <v>25501806.584166184</v>
      </c>
      <c r="H32" s="368">
        <f t="shared" si="4"/>
        <v>292.41891117069997</v>
      </c>
      <c r="I32" s="368">
        <f t="shared" si="4"/>
        <v>2317105.3898256812</v>
      </c>
      <c r="J32" s="368">
        <f t="shared" si="4"/>
        <v>12895115.051524518</v>
      </c>
      <c r="K32" s="368">
        <f t="shared" si="4"/>
        <v>93151253.360019386</v>
      </c>
      <c r="L32" s="1289"/>
      <c r="M32" s="368">
        <v>24827781.070207462</v>
      </c>
      <c r="N32" s="368">
        <v>13640610.243695922</v>
      </c>
      <c r="O32" s="368">
        <v>9889324.1424962245</v>
      </c>
      <c r="P32" s="368">
        <v>2364846.6926151291</v>
      </c>
      <c r="Q32" s="368">
        <v>21499491.988329023</v>
      </c>
      <c r="R32" s="368">
        <v>318.92738523180003</v>
      </c>
      <c r="S32" s="368">
        <v>1905427.4863514593</v>
      </c>
      <c r="T32" s="368">
        <v>11175500.721381145</v>
      </c>
      <c r="U32" s="368">
        <v>85303301.272461608</v>
      </c>
    </row>
    <row r="33" spans="1:11" ht="15" customHeight="1" thickTop="1">
      <c r="A33" s="141"/>
    </row>
    <row r="34" spans="1:11" ht="15" customHeight="1">
      <c r="B34" s="212"/>
      <c r="C34" s="142"/>
      <c r="D34" s="213"/>
      <c r="E34" s="213"/>
      <c r="F34" s="213"/>
      <c r="G34" s="355"/>
      <c r="H34" s="355"/>
      <c r="I34" s="355"/>
      <c r="J34" s="1686"/>
      <c r="K34" s="1686"/>
    </row>
  </sheetData>
  <mergeCells count="6">
    <mergeCell ref="B3:E3"/>
    <mergeCell ref="M6:U6"/>
    <mergeCell ref="J4:K4"/>
    <mergeCell ref="J34:K34"/>
    <mergeCell ref="C6:K6"/>
    <mergeCell ref="U3:U4"/>
  </mergeCells>
  <hyperlinks>
    <hyperlink ref="U3" location="Índice!A1" display="Back to the Index" xr:uid="{13BDE5DF-6649-4F9F-9858-575F9249CDF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35"/>
  <sheetViews>
    <sheetView showGridLines="0" showZeros="0" zoomScaleNormal="100" workbookViewId="0">
      <selection activeCell="O6" sqref="O6"/>
    </sheetView>
  </sheetViews>
  <sheetFormatPr defaultColWidth="9.140625" defaultRowHeight="15" customHeight="1"/>
  <cols>
    <col min="1" max="1" width="12.7109375" style="125" customWidth="1"/>
    <col min="2" max="2" width="45.7109375" style="125" customWidth="1"/>
    <col min="3" max="7" width="15.7109375" style="125" customWidth="1"/>
    <col min="8" max="8" width="5.7109375" style="125" customWidth="1"/>
    <col min="9" max="13" width="15.7109375" style="125" customWidth="1"/>
    <col min="14" max="14" width="8.7109375" style="125" customWidth="1"/>
    <col min="15" max="15" width="16.85546875" customWidth="1"/>
    <col min="16" max="16" width="12" customWidth="1"/>
    <col min="17" max="17" width="14.28515625" bestFit="1" customWidth="1"/>
    <col min="18" max="16384" width="9.140625" style="125"/>
  </cols>
  <sheetData>
    <row r="1" spans="2:17" ht="15" customHeight="1">
      <c r="B1" s="116"/>
      <c r="C1" s="116"/>
      <c r="D1" s="116"/>
      <c r="E1" s="116"/>
      <c r="F1" s="116"/>
      <c r="G1" s="116"/>
      <c r="H1" s="116"/>
    </row>
    <row r="2" spans="2:17" ht="15" customHeight="1">
      <c r="B2" s="729" t="s">
        <v>630</v>
      </c>
      <c r="C2" s="729"/>
      <c r="D2" s="787" t="s">
        <v>1463</v>
      </c>
      <c r="E2" s="302"/>
      <c r="F2" s="302"/>
      <c r="G2" s="302"/>
      <c r="H2" s="302"/>
      <c r="I2" s="302"/>
      <c r="J2" s="440"/>
      <c r="K2" s="440"/>
      <c r="L2" s="440"/>
    </row>
    <row r="3" spans="2:17" s="146" customFormat="1" ht="15" customHeight="1">
      <c r="B3" s="1684" t="s">
        <v>626</v>
      </c>
      <c r="C3" s="1684"/>
      <c r="D3" s="1684"/>
      <c r="E3" s="302"/>
      <c r="F3" s="302"/>
      <c r="G3" s="302"/>
      <c r="H3" s="302"/>
      <c r="I3" s="302"/>
      <c r="J3" s="302"/>
      <c r="K3" s="302"/>
      <c r="L3" s="302"/>
      <c r="O3"/>
      <c r="P3"/>
      <c r="Q3"/>
    </row>
    <row r="4" spans="2:17" s="146" customFormat="1" ht="15" customHeight="1">
      <c r="B4" s="639" t="s">
        <v>0</v>
      </c>
      <c r="C4" s="302"/>
      <c r="D4" s="302"/>
      <c r="E4" s="302"/>
      <c r="F4" s="302"/>
      <c r="G4" s="302"/>
      <c r="H4" s="302"/>
      <c r="I4" s="302"/>
      <c r="J4" s="302"/>
      <c r="K4" s="302"/>
      <c r="L4" s="1686"/>
      <c r="M4" s="1686"/>
      <c r="O4"/>
      <c r="P4"/>
      <c r="Q4"/>
    </row>
    <row r="5" spans="2:17" s="146" customFormat="1" ht="15" customHeight="1">
      <c r="B5" s="639"/>
      <c r="C5" s="302"/>
      <c r="D5" s="302"/>
      <c r="E5" s="302"/>
      <c r="F5" s="302"/>
      <c r="G5" s="302"/>
      <c r="H5" s="302"/>
      <c r="I5" s="302"/>
      <c r="J5" s="302"/>
      <c r="K5" s="302"/>
      <c r="L5" s="609"/>
      <c r="M5" s="609"/>
      <c r="O5"/>
      <c r="P5"/>
      <c r="Q5"/>
    </row>
    <row r="6" spans="2:17" s="146" customFormat="1" ht="15" customHeight="1">
      <c r="B6" s="212"/>
      <c r="C6" s="1685" t="s">
        <v>1730</v>
      </c>
      <c r="D6" s="1689"/>
      <c r="E6" s="1689"/>
      <c r="F6" s="1689"/>
      <c r="G6" s="1689"/>
      <c r="H6"/>
      <c r="I6" s="1685" t="s">
        <v>1504</v>
      </c>
      <c r="J6" s="1689"/>
      <c r="K6" s="1689"/>
      <c r="L6" s="1689"/>
      <c r="M6" s="1689"/>
      <c r="O6" s="957" t="s">
        <v>503</v>
      </c>
      <c r="P6"/>
      <c r="Q6"/>
    </row>
    <row r="7" spans="2:17" s="343" customFormat="1" ht="15" customHeight="1">
      <c r="B7" s="618"/>
      <c r="C7" s="621" t="s">
        <v>220</v>
      </c>
      <c r="D7" s="621" t="s">
        <v>221</v>
      </c>
      <c r="E7" s="1688" t="s">
        <v>222</v>
      </c>
      <c r="F7" s="1688"/>
      <c r="G7" s="621" t="s">
        <v>224</v>
      </c>
      <c r="H7" s="616"/>
      <c r="I7" s="976" t="s">
        <v>220</v>
      </c>
      <c r="J7" s="976" t="s">
        <v>221</v>
      </c>
      <c r="K7" s="1688" t="s">
        <v>222</v>
      </c>
      <c r="L7" s="1688"/>
      <c r="M7" s="976" t="s">
        <v>224</v>
      </c>
      <c r="O7"/>
      <c r="P7" s="616"/>
      <c r="Q7" s="616"/>
    </row>
    <row r="8" spans="2:17" s="174" customFormat="1" ht="49.5" customHeight="1">
      <c r="B8" s="175"/>
      <c r="C8" s="416" t="s">
        <v>1106</v>
      </c>
      <c r="D8" s="416" t="s">
        <v>1107</v>
      </c>
      <c r="E8" s="416" t="s">
        <v>1108</v>
      </c>
      <c r="F8" s="416" t="s">
        <v>1109</v>
      </c>
      <c r="G8" s="416" t="s">
        <v>210</v>
      </c>
      <c r="H8"/>
      <c r="I8" s="977" t="s">
        <v>1106</v>
      </c>
      <c r="J8" s="977" t="s">
        <v>1107</v>
      </c>
      <c r="K8" s="977" t="s">
        <v>1108</v>
      </c>
      <c r="L8" s="977" t="s">
        <v>1109</v>
      </c>
      <c r="M8" s="977" t="s">
        <v>210</v>
      </c>
      <c r="O8"/>
      <c r="P8"/>
      <c r="Q8"/>
    </row>
    <row r="9" spans="2:17" ht="15" customHeight="1">
      <c r="B9" s="70" t="s">
        <v>235</v>
      </c>
      <c r="C9" s="373"/>
      <c r="D9" s="373"/>
      <c r="E9" s="373"/>
      <c r="F9" s="373"/>
      <c r="G9" s="373"/>
      <c r="H9" s="1227"/>
      <c r="I9" s="373"/>
      <c r="J9" s="373"/>
      <c r="K9" s="373"/>
      <c r="L9" s="373"/>
      <c r="M9" s="373"/>
      <c r="N9" s="133"/>
    </row>
    <row r="10" spans="2:17" ht="15" customHeight="1">
      <c r="B10" s="42" t="s">
        <v>236</v>
      </c>
      <c r="C10" s="236"/>
      <c r="D10" s="236"/>
      <c r="E10" s="236"/>
      <c r="F10" s="236"/>
      <c r="G10" s="236"/>
      <c r="H10" s="1227"/>
      <c r="I10" s="236"/>
      <c r="J10" s="236"/>
      <c r="K10" s="236"/>
      <c r="L10" s="236"/>
      <c r="M10" s="236"/>
      <c r="N10" s="133"/>
    </row>
    <row r="11" spans="2:17" ht="15" customHeight="1">
      <c r="B11" s="42" t="s">
        <v>237</v>
      </c>
      <c r="C11" s="236">
        <v>7911056.6054166947</v>
      </c>
      <c r="D11" s="236">
        <v>3977455.0600095941</v>
      </c>
      <c r="E11" s="236">
        <v>4627146.2999877268</v>
      </c>
      <c r="F11" s="236">
        <v>1704898.8082688369</v>
      </c>
      <c r="G11" s="236">
        <f>SUM(C11:F11)</f>
        <v>18220556.773682851</v>
      </c>
      <c r="H11" s="1227"/>
      <c r="I11" s="236">
        <v>6937629.1449474655</v>
      </c>
      <c r="J11" s="236">
        <v>3742872.2514947169</v>
      </c>
      <c r="K11" s="236">
        <v>3026624.3270246238</v>
      </c>
      <c r="L11" s="236">
        <v>1899766.7001194584</v>
      </c>
      <c r="M11" s="236">
        <v>15606892.423586264</v>
      </c>
      <c r="N11" s="363"/>
      <c r="O11" s="446"/>
    </row>
    <row r="12" spans="2:17" ht="15" customHeight="1">
      <c r="B12" s="42" t="s">
        <v>238</v>
      </c>
      <c r="C12" s="236">
        <v>3424653.9168895711</v>
      </c>
      <c r="D12" s="236">
        <v>2796059.9942521336</v>
      </c>
      <c r="E12" s="236">
        <v>3378751.0239104447</v>
      </c>
      <c r="F12" s="236">
        <v>22235727.586793639</v>
      </c>
      <c r="G12" s="236">
        <f>SUM(C12:F12)</f>
        <v>31835192.521845788</v>
      </c>
      <c r="H12" s="1227"/>
      <c r="I12" s="236">
        <v>2083320.5452073722</v>
      </c>
      <c r="J12" s="236">
        <v>4054642.9435743005</v>
      </c>
      <c r="K12" s="236">
        <v>2533645.9702413864</v>
      </c>
      <c r="L12" s="236">
        <v>22080866.933006074</v>
      </c>
      <c r="M12" s="236">
        <v>30752476.392029133</v>
      </c>
      <c r="N12" s="364"/>
    </row>
    <row r="13" spans="2:17" ht="15" customHeight="1">
      <c r="B13" s="42" t="s">
        <v>240</v>
      </c>
      <c r="C13" s="236"/>
      <c r="D13" s="236"/>
      <c r="E13" s="236"/>
      <c r="F13" s="236">
        <f>'[1]M7 GL 2016 11 - EU CRB-B'!C22</f>
        <v>1369318.9444389755</v>
      </c>
      <c r="G13" s="236">
        <f>SUM(C13:F13)</f>
        <v>1369318.9444389755</v>
      </c>
      <c r="H13" s="1227"/>
      <c r="I13" s="236"/>
      <c r="J13" s="236"/>
      <c r="K13" s="236"/>
      <c r="L13" s="236">
        <v>1395613.9366288553</v>
      </c>
      <c r="M13" s="236">
        <v>1395613.9366288553</v>
      </c>
      <c r="N13" s="364"/>
    </row>
    <row r="14" spans="2:17" ht="15" customHeight="1">
      <c r="B14" s="47" t="s">
        <v>241</v>
      </c>
      <c r="C14" s="177">
        <f>SUM(C9:C13)</f>
        <v>11335710.522306265</v>
      </c>
      <c r="D14" s="177">
        <f t="shared" ref="D14:F14" si="0">SUM(D9:D13)</f>
        <v>6773515.0542617273</v>
      </c>
      <c r="E14" s="177">
        <f t="shared" si="0"/>
        <v>8005897.323898172</v>
      </c>
      <c r="F14" s="177">
        <f t="shared" si="0"/>
        <v>25309945.339501452</v>
      </c>
      <c r="G14" s="177">
        <f>SUM(G9:G13)</f>
        <v>51425068.239967614</v>
      </c>
      <c r="H14" s="1227"/>
      <c r="I14" s="177">
        <v>9020949.6901548374</v>
      </c>
      <c r="J14" s="177">
        <v>7797515.1950690169</v>
      </c>
      <c r="K14" s="177">
        <v>5560270.2972660102</v>
      </c>
      <c r="L14" s="177">
        <v>25376247.569754388</v>
      </c>
      <c r="M14" s="177">
        <v>47754982.752244256</v>
      </c>
      <c r="N14" s="364"/>
    </row>
    <row r="15" spans="2:17" ht="15" customHeight="1">
      <c r="B15" s="42" t="s">
        <v>235</v>
      </c>
      <c r="C15" s="236">
        <v>5699809.1527219024</v>
      </c>
      <c r="D15" s="236">
        <v>6595838.6950213294</v>
      </c>
      <c r="E15" s="236">
        <v>7374281.1854331447</v>
      </c>
      <c r="F15" s="236">
        <v>53458.916347202801</v>
      </c>
      <c r="G15" s="236">
        <f>SUM(C15:F15)</f>
        <v>19723387.949523579</v>
      </c>
      <c r="H15" s="1227"/>
      <c r="I15" s="236">
        <v>5961966.1684318557</v>
      </c>
      <c r="J15" s="236">
        <v>7508619.3231313955</v>
      </c>
      <c r="K15" s="236">
        <v>2137818.2964006849</v>
      </c>
      <c r="L15" s="236">
        <v>69438.460683383993</v>
      </c>
      <c r="M15" s="236">
        <v>15677842.248647321</v>
      </c>
      <c r="N15" s="363"/>
    </row>
    <row r="16" spans="2:17" ht="15" customHeight="1">
      <c r="B16" s="42" t="s">
        <v>242</v>
      </c>
      <c r="C16" s="236">
        <v>215060.93111057754</v>
      </c>
      <c r="D16" s="236">
        <v>159067.3609879381</v>
      </c>
      <c r="E16" s="236">
        <v>689491.42136599123</v>
      </c>
      <c r="F16" s="236">
        <v>195753.8319215262</v>
      </c>
      <c r="G16" s="236">
        <f t="shared" ref="G16:G29" si="1">SUM(C16:F16)</f>
        <v>1259373.5453860331</v>
      </c>
      <c r="H16" s="1227"/>
      <c r="I16" s="236">
        <v>109218.04563293612</v>
      </c>
      <c r="J16" s="236">
        <v>122826.01903389068</v>
      </c>
      <c r="K16" s="236">
        <v>547481.21609907853</v>
      </c>
      <c r="L16" s="236">
        <v>38217.6523997115</v>
      </c>
      <c r="M16" s="236">
        <v>817742.93316561682</v>
      </c>
      <c r="N16" s="364"/>
    </row>
    <row r="17" spans="1:14" ht="15" customHeight="1">
      <c r="B17" s="42" t="s">
        <v>243</v>
      </c>
      <c r="C17" s="236">
        <v>52540.437767795098</v>
      </c>
      <c r="D17" s="236">
        <v>62024.335781528898</v>
      </c>
      <c r="E17" s="236">
        <v>11476.3387189439</v>
      </c>
      <c r="F17" s="236">
        <v>174205.91550324063</v>
      </c>
      <c r="G17" s="236">
        <f t="shared" si="1"/>
        <v>300247.0277715085</v>
      </c>
      <c r="H17" s="1227"/>
      <c r="I17" s="236">
        <v>49169.091189933693</v>
      </c>
      <c r="J17" s="236">
        <v>77651.168055968577</v>
      </c>
      <c r="K17" s="236">
        <v>0</v>
      </c>
      <c r="L17" s="236">
        <v>174281.47088336109</v>
      </c>
      <c r="M17" s="236">
        <v>301101.73012926336</v>
      </c>
      <c r="N17" s="363"/>
    </row>
    <row r="18" spans="1:14" ht="15" customHeight="1">
      <c r="B18" s="42" t="s">
        <v>244</v>
      </c>
      <c r="C18" s="236">
        <v>17919.580510000003</v>
      </c>
      <c r="D18" s="236">
        <v>0</v>
      </c>
      <c r="E18" s="236">
        <v>22109.31869</v>
      </c>
      <c r="F18" s="236">
        <v>0</v>
      </c>
      <c r="G18" s="236">
        <f t="shared" si="1"/>
        <v>40028.8992</v>
      </c>
      <c r="H18" s="1227"/>
      <c r="I18" s="236">
        <v>0</v>
      </c>
      <c r="J18" s="236">
        <v>19225.909335152202</v>
      </c>
      <c r="K18" s="236">
        <v>22195.884250270501</v>
      </c>
      <c r="L18" s="236">
        <v>0</v>
      </c>
      <c r="M18" s="236">
        <v>41421.793585422703</v>
      </c>
      <c r="N18" s="133"/>
    </row>
    <row r="19" spans="1:14" ht="15" customHeight="1">
      <c r="B19" s="42" t="s">
        <v>245</v>
      </c>
      <c r="C19" s="236"/>
      <c r="D19" s="236"/>
      <c r="E19" s="236"/>
      <c r="F19" s="236"/>
      <c r="G19" s="236">
        <f t="shared" si="1"/>
        <v>0</v>
      </c>
      <c r="H19" s="1227"/>
      <c r="I19" s="236"/>
      <c r="J19" s="236"/>
      <c r="K19" s="236"/>
      <c r="L19" s="236"/>
      <c r="M19" s="236">
        <v>0</v>
      </c>
      <c r="N19" s="133"/>
    </row>
    <row r="20" spans="1:14" ht="15" customHeight="1">
      <c r="B20" s="42" t="s">
        <v>236</v>
      </c>
      <c r="C20" s="236">
        <v>1376213.1004722829</v>
      </c>
      <c r="D20" s="236">
        <v>361161.8392722545</v>
      </c>
      <c r="E20" s="236">
        <v>810828.34948616289</v>
      </c>
      <c r="F20" s="236">
        <v>60129.409141541291</v>
      </c>
      <c r="G20" s="236">
        <f t="shared" si="1"/>
        <v>2608332.6983722416</v>
      </c>
      <c r="H20" s="1227"/>
      <c r="I20" s="236">
        <v>1602466.0668668903</v>
      </c>
      <c r="J20" s="236">
        <v>318895.78781272261</v>
      </c>
      <c r="K20" s="236">
        <v>769064.70441113913</v>
      </c>
      <c r="L20" s="236">
        <v>12416.956538964798</v>
      </c>
      <c r="M20" s="236">
        <v>2702843.5156297171</v>
      </c>
      <c r="N20" s="133"/>
    </row>
    <row r="21" spans="1:14" ht="15" customHeight="1">
      <c r="B21" s="42" t="s">
        <v>237</v>
      </c>
      <c r="C21" s="236">
        <v>6460242.3697976051</v>
      </c>
      <c r="D21" s="236">
        <v>2001732.7208334222</v>
      </c>
      <c r="E21" s="236">
        <v>531082.37753655005</v>
      </c>
      <c r="F21" s="236">
        <v>105063.095620507</v>
      </c>
      <c r="G21" s="236">
        <f t="shared" si="1"/>
        <v>9098120.5637880843</v>
      </c>
      <c r="H21" s="1227"/>
      <c r="I21" s="236">
        <v>5934048.2243723217</v>
      </c>
      <c r="J21" s="236">
        <v>3091620.7007088354</v>
      </c>
      <c r="K21" s="236">
        <v>429298.64046500431</v>
      </c>
      <c r="L21" s="236">
        <v>116966.9511323443</v>
      </c>
      <c r="M21" s="236">
        <v>9571934.5166785046</v>
      </c>
      <c r="N21" s="133"/>
    </row>
    <row r="22" spans="1:14" ht="15" customHeight="1">
      <c r="A22" s="141"/>
      <c r="B22" s="42" t="s">
        <v>238</v>
      </c>
      <c r="C22" s="236">
        <v>871657.25290929794</v>
      </c>
      <c r="D22" s="236">
        <v>1755619.4439219111</v>
      </c>
      <c r="E22" s="236">
        <v>1411460.6164643578</v>
      </c>
      <c r="F22" s="236">
        <v>1828419.9592260208</v>
      </c>
      <c r="G22" s="236">
        <f t="shared" si="1"/>
        <v>5867157.272521588</v>
      </c>
      <c r="H22" s="1227"/>
      <c r="I22" s="236">
        <v>608372.96093135991</v>
      </c>
      <c r="J22" s="236">
        <v>2077212.3883983388</v>
      </c>
      <c r="K22" s="236">
        <v>1556672.6010451277</v>
      </c>
      <c r="L22" s="236">
        <v>1236483.5659198603</v>
      </c>
      <c r="M22" s="236">
        <v>5478741.5162946871</v>
      </c>
      <c r="N22" s="133"/>
    </row>
    <row r="23" spans="1:14" ht="15" customHeight="1">
      <c r="A23" s="141"/>
      <c r="B23" s="42" t="s">
        <v>246</v>
      </c>
      <c r="C23" s="236">
        <v>339769.53760811145</v>
      </c>
      <c r="D23" s="236">
        <v>328702.48467689246</v>
      </c>
      <c r="E23" s="236">
        <v>243105.46276543039</v>
      </c>
      <c r="F23" s="236">
        <v>1159055.1415646099</v>
      </c>
      <c r="G23" s="236">
        <f t="shared" si="1"/>
        <v>2070632.6266150442</v>
      </c>
      <c r="H23" s="1227"/>
      <c r="I23" s="236">
        <v>335419.06902104552</v>
      </c>
      <c r="J23" s="236">
        <v>280110.01531998726</v>
      </c>
      <c r="K23" s="236">
        <v>242574.71937412443</v>
      </c>
      <c r="L23" s="236">
        <v>1401618.7115178355</v>
      </c>
      <c r="M23" s="236">
        <v>2259722.5152329928</v>
      </c>
      <c r="N23" s="133"/>
    </row>
    <row r="24" spans="1:14" ht="15" customHeight="1">
      <c r="A24" s="141"/>
      <c r="B24" s="42" t="s">
        <v>247</v>
      </c>
      <c r="C24" s="236">
        <v>309582.09735475748</v>
      </c>
      <c r="D24" s="236">
        <v>113155.22731637764</v>
      </c>
      <c r="E24" s="236">
        <v>57483.258690211995</v>
      </c>
      <c r="F24" s="236">
        <v>51851.903601510399</v>
      </c>
      <c r="G24" s="236">
        <f t="shared" si="1"/>
        <v>532072.48696285754</v>
      </c>
      <c r="H24" s="1227"/>
      <c r="I24" s="236">
        <v>259913.65049062594</v>
      </c>
      <c r="J24" s="236">
        <v>113602.73020378307</v>
      </c>
      <c r="K24" s="236">
        <v>88979.63399498006</v>
      </c>
      <c r="L24" s="236">
        <v>39011.81756007245</v>
      </c>
      <c r="M24" s="236">
        <v>501507.83224946156</v>
      </c>
      <c r="N24" s="133"/>
    </row>
    <row r="25" spans="1:14" ht="15" customHeight="1">
      <c r="A25" s="141"/>
      <c r="B25" s="42" t="s">
        <v>248</v>
      </c>
      <c r="C25" s="236">
        <v>1247.4278139703999</v>
      </c>
      <c r="D25" s="236">
        <v>4360.0634468320995</v>
      </c>
      <c r="E25" s="236">
        <v>0</v>
      </c>
      <c r="F25" s="236">
        <v>0</v>
      </c>
      <c r="G25" s="236">
        <f t="shared" si="1"/>
        <v>5607.4912608024997</v>
      </c>
      <c r="H25" s="1227"/>
      <c r="I25" s="236">
        <v>1467.0175702511003</v>
      </c>
      <c r="J25" s="236">
        <v>46.542014102500005</v>
      </c>
      <c r="K25" s="236">
        <v>0</v>
      </c>
      <c r="L25" s="236">
        <v>0</v>
      </c>
      <c r="M25" s="236">
        <v>1513.5595843536003</v>
      </c>
      <c r="N25" s="133"/>
    </row>
    <row r="26" spans="1:14" ht="15" customHeight="1">
      <c r="A26" s="141"/>
      <c r="B26" s="42" t="s">
        <v>249</v>
      </c>
      <c r="C26" s="236"/>
      <c r="D26" s="236"/>
      <c r="E26" s="236"/>
      <c r="F26" s="236"/>
      <c r="G26" s="236">
        <f t="shared" si="1"/>
        <v>0</v>
      </c>
      <c r="H26" s="1227"/>
      <c r="I26" s="236"/>
      <c r="J26" s="236"/>
      <c r="K26" s="236"/>
      <c r="L26" s="236"/>
      <c r="M26" s="236">
        <v>0</v>
      </c>
      <c r="N26" s="133"/>
    </row>
    <row r="27" spans="1:14" ht="15" customHeight="1">
      <c r="A27" s="141"/>
      <c r="B27" s="42" t="s">
        <v>250</v>
      </c>
      <c r="C27" s="236"/>
      <c r="D27" s="236"/>
      <c r="E27" s="236"/>
      <c r="F27" s="236"/>
      <c r="G27" s="236">
        <f t="shared" si="1"/>
        <v>0</v>
      </c>
      <c r="H27" s="1227"/>
      <c r="I27" s="236"/>
      <c r="J27" s="236"/>
      <c r="K27" s="236"/>
      <c r="L27" s="236"/>
      <c r="M27" s="236">
        <v>0</v>
      </c>
      <c r="N27" s="133"/>
    </row>
    <row r="28" spans="1:14" ht="15" customHeight="1">
      <c r="A28" s="141"/>
      <c r="B28" s="42" t="s">
        <v>251</v>
      </c>
      <c r="C28" s="236"/>
      <c r="D28" s="236"/>
      <c r="E28" s="236"/>
      <c r="F28" s="236">
        <f>'[1]M7 GL 2016 11 - EU CRB-B'!C40</f>
        <v>100316.62938</v>
      </c>
      <c r="G28" s="236">
        <f t="shared" si="1"/>
        <v>100316.62938</v>
      </c>
      <c r="H28" s="1227"/>
      <c r="I28" s="236"/>
      <c r="J28" s="236"/>
      <c r="K28" s="236"/>
      <c r="L28" s="236">
        <v>155293.9565</v>
      </c>
      <c r="M28" s="236">
        <v>155293.9565</v>
      </c>
      <c r="N28" s="133"/>
    </row>
    <row r="29" spans="1:14" ht="15" customHeight="1">
      <c r="A29" s="141"/>
      <c r="B29" s="42" t="s">
        <v>252</v>
      </c>
      <c r="C29" s="236"/>
      <c r="D29" s="236"/>
      <c r="E29" s="236"/>
      <c r="F29" s="236">
        <f>'[1]M7 GL 2016 11 - EU CRB-B'!C41</f>
        <v>29966.876829999997</v>
      </c>
      <c r="G29" s="236">
        <f t="shared" si="1"/>
        <v>29966.876829999997</v>
      </c>
      <c r="H29" s="1227"/>
      <c r="I29" s="236"/>
      <c r="J29" s="236"/>
      <c r="K29" s="236"/>
      <c r="L29" s="236">
        <v>38652.402520000003</v>
      </c>
      <c r="M29" s="236">
        <v>38652.402520000003</v>
      </c>
      <c r="N29" s="133"/>
    </row>
    <row r="30" spans="1:14" ht="15" customHeight="1">
      <c r="A30" s="141"/>
      <c r="B30" s="42" t="s">
        <v>253</v>
      </c>
      <c r="C30" s="236"/>
      <c r="D30" s="236"/>
      <c r="E30" s="236"/>
      <c r="F30" s="236">
        <f>'[1]M7 GL 2016 11 - EU CRB-B'!C42</f>
        <v>90941.052439999999</v>
      </c>
      <c r="G30" s="236">
        <f>SUM(C30:F30)</f>
        <v>90941.052439999999</v>
      </c>
      <c r="H30" s="1227"/>
      <c r="I30" s="236"/>
      <c r="J30" s="236"/>
      <c r="K30" s="236"/>
      <c r="L30" s="236"/>
      <c r="M30" s="236">
        <v>0</v>
      </c>
      <c r="N30" s="133"/>
    </row>
    <row r="31" spans="1:14" ht="15" customHeight="1">
      <c r="A31" s="141"/>
      <c r="B31" s="310" t="s">
        <v>254</v>
      </c>
      <c r="C31" s="369">
        <f>SUM(C15:C30)</f>
        <v>15344041.888066297</v>
      </c>
      <c r="D31" s="369">
        <f t="shared" ref="D31:G31" si="2">SUM(D15:D30)</f>
        <v>11381662.171258485</v>
      </c>
      <c r="E31" s="369">
        <f t="shared" si="2"/>
        <v>11151318.329150794</v>
      </c>
      <c r="F31" s="369">
        <f t="shared" si="2"/>
        <v>3849162.7315761587</v>
      </c>
      <c r="G31" s="369">
        <f t="shared" si="2"/>
        <v>41726185.120051742</v>
      </c>
      <c r="H31" s="1227"/>
      <c r="I31" s="369">
        <v>14862040.294507222</v>
      </c>
      <c r="J31" s="369">
        <v>13609810.584014177</v>
      </c>
      <c r="K31" s="369">
        <v>5794085.6960404105</v>
      </c>
      <c r="L31" s="369">
        <v>3282381.945655534</v>
      </c>
      <c r="M31" s="369">
        <v>37548318.520217352</v>
      </c>
      <c r="N31" s="133"/>
    </row>
    <row r="32" spans="1:14" ht="15" customHeight="1" thickBot="1">
      <c r="A32" s="141"/>
      <c r="B32" s="372" t="s">
        <v>2</v>
      </c>
      <c r="C32" s="368">
        <f>C14+C31</f>
        <v>26679752.410372563</v>
      </c>
      <c r="D32" s="368">
        <f t="shared" ref="D32:G32" si="3">D14+D31</f>
        <v>18155177.225520212</v>
      </c>
      <c r="E32" s="368">
        <f t="shared" si="3"/>
        <v>19157215.653048966</v>
      </c>
      <c r="F32" s="368">
        <f t="shared" si="3"/>
        <v>29159108.071077611</v>
      </c>
      <c r="G32" s="368">
        <f t="shared" si="3"/>
        <v>93151253.360019356</v>
      </c>
      <c r="H32" s="1227"/>
      <c r="I32" s="368">
        <v>23882989.98466206</v>
      </c>
      <c r="J32" s="368">
        <v>21407325.779083192</v>
      </c>
      <c r="K32" s="368">
        <v>11354355.993306421</v>
      </c>
      <c r="L32" s="368">
        <v>28658629.515409924</v>
      </c>
      <c r="M32" s="368">
        <v>85303301.272461608</v>
      </c>
      <c r="N32" s="133"/>
    </row>
    <row r="33" spans="1:8" ht="15" customHeight="1" thickTop="1">
      <c r="A33" s="141"/>
      <c r="H33"/>
    </row>
    <row r="34" spans="1:8" ht="15" customHeight="1">
      <c r="H34"/>
    </row>
    <row r="35" spans="1:8" ht="15" customHeight="1">
      <c r="H35"/>
    </row>
  </sheetData>
  <mergeCells count="6">
    <mergeCell ref="E7:F7"/>
    <mergeCell ref="K7:L7"/>
    <mergeCell ref="B3:D3"/>
    <mergeCell ref="L4:M4"/>
    <mergeCell ref="C6:G6"/>
    <mergeCell ref="I6:M6"/>
  </mergeCells>
  <hyperlinks>
    <hyperlink ref="O6" location="Índice!A1" display="Back to the Index" xr:uid="{8EC8085D-FDB7-4F55-A397-BFEB3E7B7B39}"/>
  </hyperlinks>
  <pageMargins left="0.7" right="0.7" top="0.75" bottom="0.75" header="0.3" footer="0.3"/>
  <pageSetup paperSize="9" orientation="portrait" r:id="rId1"/>
  <ignoredErrors>
    <ignoredError sqref="G14"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65"/>
  <sheetViews>
    <sheetView showGridLines="0" showZeros="0" zoomScaleNormal="100" workbookViewId="0">
      <selection activeCell="K5" sqref="K5"/>
    </sheetView>
  </sheetViews>
  <sheetFormatPr defaultColWidth="9.140625" defaultRowHeight="12"/>
  <cols>
    <col min="1" max="1" width="12.7109375" style="2" customWidth="1"/>
    <col min="2" max="2" width="45.7109375" style="2" customWidth="1"/>
    <col min="3" max="9" width="14.5703125" style="2" customWidth="1"/>
    <col min="10" max="10" width="8.7109375" style="2" customWidth="1"/>
    <col min="11" max="11" width="15.140625" style="2" customWidth="1"/>
    <col min="12" max="16384" width="9.140625" style="2"/>
  </cols>
  <sheetData>
    <row r="1" spans="2:11" ht="15" customHeight="1"/>
    <row r="2" spans="2:11" ht="15" customHeight="1">
      <c r="B2" s="728" t="s">
        <v>217</v>
      </c>
      <c r="C2" s="728"/>
      <c r="D2" s="787" t="s">
        <v>1463</v>
      </c>
    </row>
    <row r="3" spans="2:11" ht="15" customHeight="1">
      <c r="B3" s="1679" t="s">
        <v>218</v>
      </c>
      <c r="C3" s="1679"/>
      <c r="D3" s="1679"/>
    </row>
    <row r="4" spans="2:11" ht="15" customHeight="1">
      <c r="B4" s="637"/>
      <c r="C4" s="637"/>
      <c r="K4"/>
    </row>
    <row r="5" spans="2:11" ht="15" customHeight="1">
      <c r="B5" s="1527" t="s">
        <v>0</v>
      </c>
      <c r="C5" s="1657" t="s">
        <v>1730</v>
      </c>
      <c r="D5" s="1657"/>
      <c r="E5" s="1657"/>
      <c r="F5" s="1657"/>
      <c r="G5" s="1657"/>
      <c r="H5" s="1657"/>
      <c r="I5" s="1657"/>
      <c r="K5" s="957" t="s">
        <v>503</v>
      </c>
    </row>
    <row r="6" spans="2:11" ht="11.25" customHeight="1">
      <c r="B6" s="248"/>
      <c r="C6" s="620" t="s">
        <v>219</v>
      </c>
      <c r="D6" s="620" t="s">
        <v>220</v>
      </c>
      <c r="E6" s="620" t="s">
        <v>221</v>
      </c>
      <c r="F6" s="620" t="s">
        <v>222</v>
      </c>
      <c r="G6" s="620" t="s">
        <v>223</v>
      </c>
      <c r="H6" s="620" t="s">
        <v>224</v>
      </c>
      <c r="I6" s="620" t="s">
        <v>225</v>
      </c>
    </row>
    <row r="7" spans="2:11" s="68" customFormat="1" ht="35.1" customHeight="1">
      <c r="B7" s="248"/>
      <c r="C7" s="1690" t="s">
        <v>226</v>
      </c>
      <c r="D7" s="1690"/>
      <c r="E7" s="1691" t="s">
        <v>227</v>
      </c>
      <c r="F7" s="1691" t="s">
        <v>228</v>
      </c>
      <c r="G7" s="1693" t="s">
        <v>229</v>
      </c>
      <c r="H7" s="1691" t="s">
        <v>230</v>
      </c>
      <c r="I7" s="69" t="s">
        <v>231</v>
      </c>
    </row>
    <row r="8" spans="2:11" s="68" customFormat="1" ht="35.1" customHeight="1">
      <c r="B8" s="33"/>
      <c r="C8" s="30" t="s">
        <v>232</v>
      </c>
      <c r="D8" s="30" t="s">
        <v>233</v>
      </c>
      <c r="E8" s="1692"/>
      <c r="F8" s="1692"/>
      <c r="G8" s="1694"/>
      <c r="H8" s="1692"/>
      <c r="I8" s="30" t="s">
        <v>234</v>
      </c>
    </row>
    <row r="9" spans="2:11" s="28" customFormat="1" ht="15" customHeight="1">
      <c r="B9" s="70" t="s">
        <v>235</v>
      </c>
      <c r="C9" s="833"/>
      <c r="D9" s="833"/>
      <c r="E9" s="833"/>
      <c r="F9" s="833"/>
      <c r="G9" s="833"/>
      <c r="H9" s="833"/>
      <c r="I9" s="833"/>
    </row>
    <row r="10" spans="2:11" s="28" customFormat="1" ht="15" customHeight="1">
      <c r="B10" s="42" t="s">
        <v>236</v>
      </c>
      <c r="C10" s="834"/>
      <c r="D10" s="834"/>
      <c r="E10" s="834"/>
      <c r="F10" s="834"/>
      <c r="G10" s="834"/>
      <c r="H10" s="834"/>
      <c r="I10" s="834"/>
    </row>
    <row r="11" spans="2:11" s="28" customFormat="1" ht="15" customHeight="1">
      <c r="B11" s="42" t="s">
        <v>237</v>
      </c>
      <c r="C11" s="834">
        <v>1722753.2132882273</v>
      </c>
      <c r="D11" s="834">
        <v>17679555.617603395</v>
      </c>
      <c r="E11" s="834"/>
      <c r="F11" s="834">
        <v>1181752.0572087655</v>
      </c>
      <c r="G11" s="834"/>
      <c r="H11" s="834"/>
      <c r="I11" s="834">
        <f>C11+D11-E11-F11</f>
        <v>18220556.773682859</v>
      </c>
    </row>
    <row r="12" spans="2:11" ht="15" customHeight="1">
      <c r="B12" s="42" t="s">
        <v>238</v>
      </c>
      <c r="C12" s="834">
        <v>1017537.1040893308</v>
      </c>
      <c r="D12" s="834">
        <v>31214127.924857393</v>
      </c>
      <c r="E12" s="834"/>
      <c r="F12" s="834">
        <v>396472.50710118772</v>
      </c>
      <c r="G12" s="834"/>
      <c r="H12" s="834"/>
      <c r="I12" s="834">
        <f t="shared" ref="I12:I31" si="0">C12+D12-E12-F12</f>
        <v>31835192.521845534</v>
      </c>
    </row>
    <row r="13" spans="2:11" ht="15" customHeight="1">
      <c r="B13" s="42" t="s">
        <v>240</v>
      </c>
      <c r="C13" s="834"/>
      <c r="D13" s="834">
        <v>1391890.2688284139</v>
      </c>
      <c r="E13" s="834"/>
      <c r="F13" s="834">
        <v>22571.324389438498</v>
      </c>
      <c r="G13" s="834"/>
      <c r="H13" s="834"/>
      <c r="I13" s="834">
        <f t="shared" si="0"/>
        <v>1369318.9444389753</v>
      </c>
    </row>
    <row r="14" spans="2:11" ht="20.100000000000001" customHeight="1">
      <c r="B14" s="47" t="s">
        <v>241</v>
      </c>
      <c r="C14" s="835">
        <f>SUM(C9:C13)</f>
        <v>2740290.317377558</v>
      </c>
      <c r="D14" s="835">
        <f t="shared" ref="D14" si="1">SUM(D9:D13)</f>
        <v>50285573.811289199</v>
      </c>
      <c r="E14" s="835"/>
      <c r="F14" s="835">
        <f t="shared" ref="F14" si="2">SUM(F9:F13)</f>
        <v>1600795.8886993919</v>
      </c>
      <c r="G14" s="835"/>
      <c r="H14" s="835"/>
      <c r="I14" s="835">
        <f t="shared" si="0"/>
        <v>51425068.239967369</v>
      </c>
    </row>
    <row r="15" spans="2:11" ht="15" customHeight="1">
      <c r="B15" s="42" t="s">
        <v>235</v>
      </c>
      <c r="C15" s="834"/>
      <c r="D15" s="834">
        <v>19726743.1899294</v>
      </c>
      <c r="E15" s="834"/>
      <c r="F15" s="834">
        <v>3355.2404058109</v>
      </c>
      <c r="G15" s="834"/>
      <c r="H15" s="834"/>
      <c r="I15" s="834">
        <f t="shared" si="0"/>
        <v>19723387.949523591</v>
      </c>
    </row>
    <row r="16" spans="2:11" ht="15" customHeight="1">
      <c r="B16" s="42" t="s">
        <v>242</v>
      </c>
      <c r="C16" s="834"/>
      <c r="D16" s="834">
        <v>1262288.0243324628</v>
      </c>
      <c r="E16" s="834"/>
      <c r="F16" s="834">
        <v>2914.4789464291994</v>
      </c>
      <c r="G16" s="834"/>
      <c r="H16" s="834"/>
      <c r="I16" s="834">
        <f t="shared" si="0"/>
        <v>1259373.5453860336</v>
      </c>
    </row>
    <row r="17" spans="1:16" ht="15" customHeight="1">
      <c r="B17" s="42" t="s">
        <v>243</v>
      </c>
      <c r="C17" s="834"/>
      <c r="D17" s="834">
        <v>300667.60384708602</v>
      </c>
      <c r="E17" s="834"/>
      <c r="F17" s="834">
        <v>420.57607557720002</v>
      </c>
      <c r="G17" s="834"/>
      <c r="H17" s="834"/>
      <c r="I17" s="834">
        <f t="shared" si="0"/>
        <v>300247.02777150885</v>
      </c>
      <c r="J17" s="6"/>
      <c r="K17" s="6"/>
      <c r="L17" s="6">
        <f t="shared" ref="L17:P17" si="3">SUM(E9:E13)-E14</f>
        <v>0</v>
      </c>
      <c r="M17" s="6">
        <f t="shared" si="3"/>
        <v>0</v>
      </c>
      <c r="N17" s="6">
        <f t="shared" si="3"/>
        <v>0</v>
      </c>
      <c r="O17" s="6">
        <f t="shared" si="3"/>
        <v>0</v>
      </c>
      <c r="P17" s="6">
        <f t="shared" si="3"/>
        <v>0</v>
      </c>
    </row>
    <row r="18" spans="1:16" ht="15" customHeight="1">
      <c r="B18" s="42" t="s">
        <v>244</v>
      </c>
      <c r="C18" s="834"/>
      <c r="D18" s="834">
        <v>40028.8992</v>
      </c>
      <c r="E18" s="834"/>
      <c r="F18" s="834">
        <v>0</v>
      </c>
      <c r="G18" s="834"/>
      <c r="H18" s="834"/>
      <c r="I18" s="834">
        <f t="shared" si="0"/>
        <v>40028.8992</v>
      </c>
    </row>
    <row r="19" spans="1:16" ht="15" customHeight="1">
      <c r="B19" s="42" t="s">
        <v>245</v>
      </c>
      <c r="C19" s="834"/>
      <c r="D19" s="834">
        <v>0</v>
      </c>
      <c r="E19" s="834"/>
      <c r="F19" s="834">
        <v>0</v>
      </c>
      <c r="G19" s="834"/>
      <c r="H19" s="834"/>
      <c r="I19" s="834">
        <f t="shared" si="0"/>
        <v>0</v>
      </c>
    </row>
    <row r="20" spans="1:16" ht="15" customHeight="1">
      <c r="B20" s="42" t="s">
        <v>236</v>
      </c>
      <c r="C20" s="834"/>
      <c r="D20" s="834">
        <v>2609300.3238864229</v>
      </c>
      <c r="E20" s="834"/>
      <c r="F20" s="834">
        <v>967.62551418170017</v>
      </c>
      <c r="G20" s="834"/>
      <c r="H20" s="834"/>
      <c r="I20" s="834">
        <f t="shared" si="0"/>
        <v>2608332.6983722411</v>
      </c>
    </row>
    <row r="21" spans="1:16" ht="15" customHeight="1">
      <c r="B21" s="42" t="s">
        <v>237</v>
      </c>
      <c r="C21" s="834"/>
      <c r="D21" s="834">
        <v>9206832.7743498012</v>
      </c>
      <c r="E21" s="834"/>
      <c r="F21" s="834">
        <v>108712.21056171699</v>
      </c>
      <c r="G21" s="834"/>
      <c r="H21" s="834"/>
      <c r="I21" s="834">
        <f t="shared" si="0"/>
        <v>9098120.5637880843</v>
      </c>
    </row>
    <row r="22" spans="1:16" ht="15" customHeight="1">
      <c r="B22" s="42" t="s">
        <v>238</v>
      </c>
      <c r="C22" s="834"/>
      <c r="D22" s="834">
        <v>5960587.3605238367</v>
      </c>
      <c r="E22" s="834"/>
      <c r="F22" s="834">
        <v>93430.088002217541</v>
      </c>
      <c r="G22" s="834"/>
      <c r="H22" s="834"/>
      <c r="I22" s="834">
        <f t="shared" si="0"/>
        <v>5867157.2725216188</v>
      </c>
    </row>
    <row r="23" spans="1:16" ht="15" customHeight="1">
      <c r="B23" s="42" t="s">
        <v>246</v>
      </c>
      <c r="C23" s="834"/>
      <c r="D23" s="834">
        <v>2083650.1851263298</v>
      </c>
      <c r="E23" s="834"/>
      <c r="F23" s="834">
        <v>13017.558511285497</v>
      </c>
      <c r="G23" s="834"/>
      <c r="H23" s="834"/>
      <c r="I23" s="834">
        <f t="shared" si="0"/>
        <v>2070632.6266150442</v>
      </c>
    </row>
    <row r="24" spans="1:16" ht="15" customHeight="1">
      <c r="B24" s="42" t="s">
        <v>247</v>
      </c>
      <c r="C24" s="834">
        <v>882512.09856538032</v>
      </c>
      <c r="D24" s="834">
        <v>0</v>
      </c>
      <c r="E24" s="834"/>
      <c r="F24" s="834">
        <v>350439.611602519</v>
      </c>
      <c r="G24" s="834"/>
      <c r="H24" s="834"/>
      <c r="I24" s="834">
        <f t="shared" si="0"/>
        <v>532072.48696286138</v>
      </c>
    </row>
    <row r="25" spans="1:16" ht="15" customHeight="1">
      <c r="A25" s="6"/>
      <c r="B25" s="42" t="s">
        <v>248</v>
      </c>
      <c r="C25" s="834"/>
      <c r="D25" s="834">
        <v>5737.7252574973008</v>
      </c>
      <c r="E25" s="834"/>
      <c r="F25" s="834">
        <v>130.23399669470001</v>
      </c>
      <c r="G25" s="834"/>
      <c r="H25" s="834"/>
      <c r="I25" s="834">
        <f t="shared" si="0"/>
        <v>5607.4912608026007</v>
      </c>
    </row>
    <row r="26" spans="1:16" ht="15" customHeight="1">
      <c r="A26" s="6"/>
      <c r="B26" s="42" t="s">
        <v>249</v>
      </c>
      <c r="C26" s="834"/>
      <c r="D26" s="834">
        <v>0</v>
      </c>
      <c r="E26" s="834"/>
      <c r="F26" s="834">
        <v>0</v>
      </c>
      <c r="G26" s="834"/>
      <c r="H26" s="834"/>
      <c r="I26" s="834">
        <f t="shared" si="0"/>
        <v>0</v>
      </c>
    </row>
    <row r="27" spans="1:16" ht="15" customHeight="1">
      <c r="A27" s="6"/>
      <c r="B27" s="42" t="s">
        <v>250</v>
      </c>
      <c r="C27" s="834"/>
      <c r="D27" s="834">
        <v>0</v>
      </c>
      <c r="E27" s="834"/>
      <c r="F27" s="834">
        <v>0</v>
      </c>
      <c r="G27" s="834"/>
      <c r="H27" s="834"/>
      <c r="I27" s="834">
        <f t="shared" si="0"/>
        <v>0</v>
      </c>
    </row>
    <row r="28" spans="1:16" ht="15" customHeight="1">
      <c r="A28" s="6"/>
      <c r="B28" s="42" t="s">
        <v>251</v>
      </c>
      <c r="C28" s="834"/>
      <c r="D28" s="1031">
        <f>'[1]M7 GL 2016 11 - EU CRB-B'!C40</f>
        <v>100316.62938</v>
      </c>
      <c r="E28" s="834"/>
      <c r="F28" s="834">
        <v>0</v>
      </c>
      <c r="G28" s="834"/>
      <c r="H28" s="834"/>
      <c r="I28" s="834">
        <f t="shared" si="0"/>
        <v>100316.62938</v>
      </c>
    </row>
    <row r="29" spans="1:16" ht="15" customHeight="1">
      <c r="A29" s="6"/>
      <c r="B29" s="42" t="s">
        <v>252</v>
      </c>
      <c r="C29" s="834"/>
      <c r="D29" s="1031">
        <f>'[1]M7 GL 2016 11 - EU CRB-B'!C41</f>
        <v>29966.876829999997</v>
      </c>
      <c r="E29" s="834"/>
      <c r="F29" s="834">
        <v>0</v>
      </c>
      <c r="G29" s="834"/>
      <c r="H29" s="834"/>
      <c r="I29" s="834">
        <f t="shared" si="0"/>
        <v>29966.876829999997</v>
      </c>
    </row>
    <row r="30" spans="1:16" ht="15" customHeight="1">
      <c r="A30" s="6"/>
      <c r="B30" s="42" t="s">
        <v>253</v>
      </c>
      <c r="C30" s="834"/>
      <c r="D30" s="1031">
        <f>'[1]M7 GL 2016 11 - EU CRB-B'!C42</f>
        <v>90941.052439999999</v>
      </c>
      <c r="E30" s="834"/>
      <c r="F30" s="834">
        <v>0</v>
      </c>
      <c r="G30" s="834"/>
      <c r="H30" s="834"/>
      <c r="I30" s="834">
        <f t="shared" si="0"/>
        <v>90941.052439999999</v>
      </c>
    </row>
    <row r="31" spans="1:16" ht="20.100000000000001" customHeight="1">
      <c r="A31" s="6"/>
      <c r="B31" s="74" t="s">
        <v>254</v>
      </c>
      <c r="C31" s="835">
        <f>SUM(C15:C30)</f>
        <v>882512.09856538032</v>
      </c>
      <c r="D31" s="835">
        <f>SUM(D15:D30)</f>
        <v>41417060.645102844</v>
      </c>
      <c r="E31" s="835"/>
      <c r="F31" s="835">
        <f>SUM(F15:F30)</f>
        <v>573387.62361643265</v>
      </c>
      <c r="G31" s="835"/>
      <c r="H31" s="835"/>
      <c r="I31" s="835">
        <f t="shared" si="0"/>
        <v>41726185.120051786</v>
      </c>
    </row>
    <row r="32" spans="1:16" ht="20.100000000000001" customHeight="1" thickBot="1">
      <c r="A32" s="6"/>
      <c r="B32" s="75" t="s">
        <v>2</v>
      </c>
      <c r="C32" s="836">
        <f>C14+C31</f>
        <v>3622802.4159429381</v>
      </c>
      <c r="D32" s="836">
        <f>D31+D14</f>
        <v>91702634.45639205</v>
      </c>
      <c r="E32" s="836"/>
      <c r="F32" s="836">
        <f>F14+F31</f>
        <v>2174183.5123158246</v>
      </c>
      <c r="G32" s="836"/>
      <c r="H32" s="836"/>
      <c r="I32" s="836">
        <f>I14+I31</f>
        <v>93151253.360019147</v>
      </c>
    </row>
    <row r="33" spans="1:9" ht="15" customHeight="1" thickTop="1">
      <c r="A33" s="6"/>
      <c r="B33" s="248"/>
      <c r="C33" s="307"/>
      <c r="D33" s="307"/>
      <c r="E33" s="307"/>
      <c r="F33" s="307"/>
      <c r="G33" s="307"/>
      <c r="H33" s="307"/>
      <c r="I33" s="307"/>
    </row>
    <row r="34" spans="1:9" ht="15" customHeight="1">
      <c r="A34" s="6"/>
      <c r="C34" s="307"/>
      <c r="D34" s="307"/>
      <c r="E34" s="307"/>
      <c r="F34" s="307"/>
      <c r="G34" s="307"/>
      <c r="H34" s="1695"/>
      <c r="I34" s="1695"/>
    </row>
    <row r="35" spans="1:9" ht="15" customHeight="1">
      <c r="A35" s="6"/>
      <c r="C35" s="1657" t="s">
        <v>1685</v>
      </c>
      <c r="D35" s="1657"/>
      <c r="E35" s="1657"/>
      <c r="F35" s="1657"/>
      <c r="G35" s="1657"/>
      <c r="H35" s="1657"/>
      <c r="I35" s="1657"/>
    </row>
    <row r="36" spans="1:9" ht="15" customHeight="1">
      <c r="A36" s="6"/>
      <c r="B36" s="248"/>
      <c r="C36" s="620" t="s">
        <v>219</v>
      </c>
      <c r="D36" s="620" t="s">
        <v>220</v>
      </c>
      <c r="E36" s="620" t="s">
        <v>221</v>
      </c>
      <c r="F36" s="620" t="s">
        <v>222</v>
      </c>
      <c r="G36" s="620" t="s">
        <v>223</v>
      </c>
      <c r="H36" s="620" t="s">
        <v>224</v>
      </c>
      <c r="I36" s="620" t="s">
        <v>225</v>
      </c>
    </row>
    <row r="37" spans="1:9" ht="35.1" customHeight="1">
      <c r="B37" s="198"/>
      <c r="C37" s="1690" t="s">
        <v>226</v>
      </c>
      <c r="D37" s="1690"/>
      <c r="E37" s="1691" t="s">
        <v>227</v>
      </c>
      <c r="F37" s="1691" t="s">
        <v>228</v>
      </c>
      <c r="G37" s="1693" t="s">
        <v>229</v>
      </c>
      <c r="H37" s="1691" t="s">
        <v>230</v>
      </c>
      <c r="I37" s="69" t="s">
        <v>231</v>
      </c>
    </row>
    <row r="38" spans="1:9" ht="35.1" customHeight="1">
      <c r="B38" s="199"/>
      <c r="C38" s="197" t="s">
        <v>232</v>
      </c>
      <c r="D38" s="197" t="s">
        <v>233</v>
      </c>
      <c r="E38" s="1692"/>
      <c r="F38" s="1692"/>
      <c r="G38" s="1694"/>
      <c r="H38" s="1692"/>
      <c r="I38" s="197" t="s">
        <v>234</v>
      </c>
    </row>
    <row r="39" spans="1:9" s="28" customFormat="1" ht="15" customHeight="1">
      <c r="B39" s="70" t="s">
        <v>235</v>
      </c>
      <c r="C39" s="833"/>
      <c r="D39" s="833"/>
      <c r="E39" s="833"/>
      <c r="F39" s="833"/>
      <c r="G39" s="833"/>
      <c r="H39" s="833"/>
      <c r="I39" s="833"/>
    </row>
    <row r="40" spans="1:9" s="28" customFormat="1" ht="15" customHeight="1">
      <c r="B40" s="42" t="s">
        <v>236</v>
      </c>
      <c r="C40" s="834"/>
      <c r="D40" s="834"/>
      <c r="E40" s="834"/>
      <c r="F40" s="834"/>
      <c r="G40" s="834"/>
      <c r="H40" s="834"/>
      <c r="I40" s="834"/>
    </row>
    <row r="41" spans="1:9" s="28" customFormat="1" ht="15" customHeight="1">
      <c r="B41" s="42" t="s">
        <v>237</v>
      </c>
      <c r="C41" s="834">
        <v>2183778.0596071193</v>
      </c>
      <c r="D41" s="834">
        <v>16731084.301551146</v>
      </c>
      <c r="E41" s="834"/>
      <c r="F41" s="834">
        <v>1417095.5324758382</v>
      </c>
      <c r="G41" s="834"/>
      <c r="H41" s="834"/>
      <c r="I41" s="834">
        <f>C41+D41-E41-F41</f>
        <v>17497766.82868243</v>
      </c>
    </row>
    <row r="42" spans="1:9" ht="15" customHeight="1">
      <c r="B42" s="42" t="s">
        <v>238</v>
      </c>
      <c r="C42" s="834">
        <v>1087740.4120341386</v>
      </c>
      <c r="D42" s="834">
        <v>30589734.648758613</v>
      </c>
      <c r="E42" s="834"/>
      <c r="F42" s="834">
        <v>348215.25834074296</v>
      </c>
      <c r="G42" s="834"/>
      <c r="H42" s="834"/>
      <c r="I42" s="834">
        <f t="shared" ref="I42:I61" si="4">C42+D42-E42-F42</f>
        <v>31329259.802452009</v>
      </c>
    </row>
    <row r="43" spans="1:9" ht="15" customHeight="1">
      <c r="B43" s="42" t="s">
        <v>240</v>
      </c>
      <c r="C43" s="834"/>
      <c r="D43" s="834">
        <v>1379789.2727486733</v>
      </c>
      <c r="E43" s="834"/>
      <c r="F43" s="834">
        <v>18246.536727842249</v>
      </c>
      <c r="G43" s="834"/>
      <c r="H43" s="834"/>
      <c r="I43" s="834">
        <f t="shared" si="4"/>
        <v>1361542.7360208312</v>
      </c>
    </row>
    <row r="44" spans="1:9" ht="20.100000000000001" customHeight="1">
      <c r="B44" s="47" t="s">
        <v>241</v>
      </c>
      <c r="C44" s="835">
        <f>SUM(C39:C43)</f>
        <v>3271518.4716412579</v>
      </c>
      <c r="D44" s="835">
        <f t="shared" ref="D44" si="5">SUM(D39:D43)</f>
        <v>48700608.223058432</v>
      </c>
      <c r="E44" s="835"/>
      <c r="F44" s="835">
        <f t="shared" ref="F44" si="6">SUM(F39:F43)</f>
        <v>1783557.3275444233</v>
      </c>
      <c r="G44" s="835"/>
      <c r="H44" s="835"/>
      <c r="I44" s="835">
        <f t="shared" si="4"/>
        <v>50188569.367155269</v>
      </c>
    </row>
    <row r="45" spans="1:9" ht="15" customHeight="1">
      <c r="B45" s="42" t="s">
        <v>235</v>
      </c>
      <c r="C45" s="834"/>
      <c r="D45" s="834">
        <v>18863771.703561503</v>
      </c>
      <c r="E45" s="834"/>
      <c r="F45" s="834">
        <v>3500.6757285041999</v>
      </c>
      <c r="G45" s="834"/>
      <c r="H45" s="834"/>
      <c r="I45" s="834">
        <f t="shared" si="4"/>
        <v>18860271.027833</v>
      </c>
    </row>
    <row r="46" spans="1:9" ht="15" customHeight="1">
      <c r="B46" s="42" t="s">
        <v>242</v>
      </c>
      <c r="C46" s="834"/>
      <c r="D46" s="834">
        <v>1129881.1776469604</v>
      </c>
      <c r="E46" s="834"/>
      <c r="F46" s="834">
        <v>2136.8640499951994</v>
      </c>
      <c r="G46" s="834"/>
      <c r="H46" s="834"/>
      <c r="I46" s="834">
        <f t="shared" si="4"/>
        <v>1127744.3135969653</v>
      </c>
    </row>
    <row r="47" spans="1:9" ht="15" customHeight="1">
      <c r="B47" s="42" t="s">
        <v>243</v>
      </c>
      <c r="C47" s="834"/>
      <c r="D47" s="834">
        <v>305893.27029638481</v>
      </c>
      <c r="E47" s="834"/>
      <c r="F47" s="834">
        <v>389.89094017640002</v>
      </c>
      <c r="G47" s="834"/>
      <c r="H47" s="834"/>
      <c r="I47" s="834">
        <f t="shared" si="4"/>
        <v>305503.37935620843</v>
      </c>
    </row>
    <row r="48" spans="1:9" ht="15" customHeight="1">
      <c r="B48" s="42" t="s">
        <v>244</v>
      </c>
      <c r="C48" s="834"/>
      <c r="D48" s="834">
        <v>40856.468874575301</v>
      </c>
      <c r="E48" s="834"/>
      <c r="F48" s="834">
        <v>0</v>
      </c>
      <c r="G48" s="834"/>
      <c r="H48" s="834"/>
      <c r="I48" s="834">
        <f t="shared" si="4"/>
        <v>40856.468874575301</v>
      </c>
    </row>
    <row r="49" spans="1:9" ht="15" customHeight="1">
      <c r="B49" s="42" t="s">
        <v>245</v>
      </c>
      <c r="C49" s="834"/>
      <c r="D49" s="834">
        <v>0</v>
      </c>
      <c r="E49" s="834"/>
      <c r="F49" s="834">
        <v>0</v>
      </c>
      <c r="G49" s="834"/>
      <c r="H49" s="834"/>
      <c r="I49" s="834">
        <f t="shared" si="4"/>
        <v>0</v>
      </c>
    </row>
    <row r="50" spans="1:9" ht="15" customHeight="1">
      <c r="B50" s="42" t="s">
        <v>236</v>
      </c>
      <c r="C50" s="834"/>
      <c r="D50" s="834">
        <v>3048875.1867095623</v>
      </c>
      <c r="E50" s="834"/>
      <c r="F50" s="834">
        <v>3155.832206342699</v>
      </c>
      <c r="G50" s="834"/>
      <c r="H50" s="834"/>
      <c r="I50" s="834">
        <f t="shared" si="4"/>
        <v>3045719.3545032195</v>
      </c>
    </row>
    <row r="51" spans="1:9" ht="15" customHeight="1">
      <c r="B51" s="42" t="s">
        <v>237</v>
      </c>
      <c r="C51" s="834"/>
      <c r="D51" s="834">
        <v>9346320.2443113755</v>
      </c>
      <c r="E51" s="834"/>
      <c r="F51" s="834">
        <v>53069.976820445423</v>
      </c>
      <c r="G51" s="834"/>
      <c r="H51" s="834"/>
      <c r="I51" s="834">
        <f t="shared" si="4"/>
        <v>9293250.2674909309</v>
      </c>
    </row>
    <row r="52" spans="1:9" ht="15" customHeight="1">
      <c r="B52" s="42" t="s">
        <v>238</v>
      </c>
      <c r="C52" s="834"/>
      <c r="D52" s="834">
        <v>5726280.6149756238</v>
      </c>
      <c r="E52" s="834"/>
      <c r="F52" s="834">
        <v>65319.667339051564</v>
      </c>
      <c r="G52" s="834"/>
      <c r="H52" s="834"/>
      <c r="I52" s="834">
        <f t="shared" si="4"/>
        <v>5660960.9476365726</v>
      </c>
    </row>
    <row r="53" spans="1:9" ht="15" customHeight="1">
      <c r="B53" s="42" t="s">
        <v>246</v>
      </c>
      <c r="C53" s="834"/>
      <c r="D53" s="834">
        <v>2249681.1037303805</v>
      </c>
      <c r="E53" s="834"/>
      <c r="F53" s="834">
        <v>13222.065948732492</v>
      </c>
      <c r="G53" s="834"/>
      <c r="H53" s="834"/>
      <c r="I53" s="834">
        <f t="shared" si="4"/>
        <v>2236459.0377816479</v>
      </c>
    </row>
    <row r="54" spans="1:9" ht="15" customHeight="1">
      <c r="B54" s="42" t="s">
        <v>247</v>
      </c>
      <c r="C54" s="834">
        <v>916355.94818113686</v>
      </c>
      <c r="D54" s="834">
        <v>0</v>
      </c>
      <c r="E54" s="834"/>
      <c r="F54" s="834">
        <v>365487.55509105197</v>
      </c>
      <c r="G54" s="834"/>
      <c r="H54" s="834"/>
      <c r="I54" s="834">
        <f t="shared" si="4"/>
        <v>550868.39309008489</v>
      </c>
    </row>
    <row r="55" spans="1:9" ht="15" customHeight="1">
      <c r="A55" s="6"/>
      <c r="B55" s="42" t="s">
        <v>248</v>
      </c>
      <c r="C55" s="834"/>
      <c r="D55" s="834">
        <v>1540.6673134178</v>
      </c>
      <c r="E55" s="834"/>
      <c r="F55" s="834">
        <v>5.9211874729999998</v>
      </c>
      <c r="G55" s="834"/>
      <c r="H55" s="834"/>
      <c r="I55" s="834">
        <f t="shared" si="4"/>
        <v>1534.7461259448</v>
      </c>
    </row>
    <row r="56" spans="1:9" ht="15" customHeight="1">
      <c r="A56" s="6"/>
      <c r="B56" s="42" t="s">
        <v>249</v>
      </c>
      <c r="C56" s="834"/>
      <c r="D56" s="834">
        <v>0</v>
      </c>
      <c r="E56" s="834"/>
      <c r="F56" s="834">
        <v>0</v>
      </c>
      <c r="G56" s="834"/>
      <c r="H56" s="834"/>
      <c r="I56" s="834">
        <f t="shared" si="4"/>
        <v>0</v>
      </c>
    </row>
    <row r="57" spans="1:9" ht="15" customHeight="1">
      <c r="A57" s="6"/>
      <c r="B57" s="42" t="s">
        <v>250</v>
      </c>
      <c r="C57" s="834"/>
      <c r="D57" s="834">
        <v>0</v>
      </c>
      <c r="E57" s="834"/>
      <c r="F57" s="834">
        <v>0</v>
      </c>
      <c r="G57" s="834"/>
      <c r="H57" s="834"/>
      <c r="I57" s="834">
        <f t="shared" si="4"/>
        <v>0</v>
      </c>
    </row>
    <row r="58" spans="1:9" ht="15" customHeight="1">
      <c r="A58" s="6"/>
      <c r="B58" s="42" t="s">
        <v>251</v>
      </c>
      <c r="C58" s="834"/>
      <c r="D58" s="1031">
        <v>108898.84514</v>
      </c>
      <c r="E58" s="834"/>
      <c r="F58" s="834">
        <v>0</v>
      </c>
      <c r="G58" s="834"/>
      <c r="H58" s="834"/>
      <c r="I58" s="834">
        <f t="shared" si="4"/>
        <v>108898.84514</v>
      </c>
    </row>
    <row r="59" spans="1:9" ht="15" customHeight="1">
      <c r="A59" s="6"/>
      <c r="B59" s="42" t="s">
        <v>252</v>
      </c>
      <c r="C59" s="834"/>
      <c r="D59" s="1031">
        <v>32832.181190000003</v>
      </c>
      <c r="E59" s="834"/>
      <c r="F59" s="834">
        <v>0</v>
      </c>
      <c r="G59" s="834"/>
      <c r="H59" s="834"/>
      <c r="I59" s="834">
        <f t="shared" si="4"/>
        <v>32832.181190000003</v>
      </c>
    </row>
    <row r="60" spans="1:9" ht="15" customHeight="1">
      <c r="A60" s="6"/>
      <c r="B60" s="42" t="s">
        <v>253</v>
      </c>
      <c r="C60" s="834"/>
      <c r="D60" s="834">
        <v>0</v>
      </c>
      <c r="E60" s="834"/>
      <c r="F60" s="834">
        <v>0</v>
      </c>
      <c r="G60" s="834"/>
      <c r="H60" s="834"/>
      <c r="I60" s="834">
        <f t="shared" si="4"/>
        <v>0</v>
      </c>
    </row>
    <row r="61" spans="1:9" ht="20.100000000000001" customHeight="1">
      <c r="A61" s="6"/>
      <c r="B61" s="74" t="s">
        <v>254</v>
      </c>
      <c r="C61" s="835">
        <f>SUM(C45:C60)</f>
        <v>916355.94818113686</v>
      </c>
      <c r="D61" s="835">
        <f>SUM(D45:D60)</f>
        <v>40854831.463749789</v>
      </c>
      <c r="E61" s="835"/>
      <c r="F61" s="835">
        <f>SUM(F45:F60)</f>
        <v>506288.44931177294</v>
      </c>
      <c r="G61" s="835"/>
      <c r="H61" s="835"/>
      <c r="I61" s="835">
        <f t="shared" si="4"/>
        <v>41264898.962619156</v>
      </c>
    </row>
    <row r="62" spans="1:9" ht="20.100000000000001" customHeight="1" thickBot="1">
      <c r="A62" s="6"/>
      <c r="B62" s="75" t="s">
        <v>2</v>
      </c>
      <c r="C62" s="836">
        <f>C44+C61</f>
        <v>4187874.4198223948</v>
      </c>
      <c r="D62" s="836">
        <f>D61+D44</f>
        <v>89555439.686808228</v>
      </c>
      <c r="E62" s="836"/>
      <c r="F62" s="836">
        <f>F44+F61</f>
        <v>2289845.7768561961</v>
      </c>
      <c r="G62" s="836"/>
      <c r="H62" s="836"/>
      <c r="I62" s="836">
        <f>I44+I61</f>
        <v>91453468.329774424</v>
      </c>
    </row>
    <row r="63" spans="1:9" ht="15" customHeight="1" thickTop="1">
      <c r="A63" s="6"/>
    </row>
    <row r="64" spans="1:9" ht="15" customHeight="1">
      <c r="A64" s="6"/>
      <c r="I64"/>
    </row>
    <row r="65" spans="1:9" ht="15" customHeight="1">
      <c r="A65" s="6"/>
      <c r="I65"/>
    </row>
  </sheetData>
  <mergeCells count="14">
    <mergeCell ref="H37:H38"/>
    <mergeCell ref="C35:I35"/>
    <mergeCell ref="C5:I5"/>
    <mergeCell ref="H34:I34"/>
    <mergeCell ref="C7:D7"/>
    <mergeCell ref="E7:E8"/>
    <mergeCell ref="F7:F8"/>
    <mergeCell ref="G7:G8"/>
    <mergeCell ref="H7:H8"/>
    <mergeCell ref="B3:D3"/>
    <mergeCell ref="C37:D37"/>
    <mergeCell ref="E37:E38"/>
    <mergeCell ref="F37:F38"/>
    <mergeCell ref="G37:G38"/>
  </mergeCells>
  <hyperlinks>
    <hyperlink ref="K5" location="Índice!A1" display="Back to the Index" xr:uid="{EACA84AC-9E91-4505-B2E0-85042F81DA43}"/>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36"/>
  <sheetViews>
    <sheetView showGridLines="0" showZeros="0" zoomScaleNormal="100" workbookViewId="0">
      <selection activeCell="K6" sqref="K6"/>
    </sheetView>
  </sheetViews>
  <sheetFormatPr defaultColWidth="9.140625" defaultRowHeight="15" customHeight="1"/>
  <cols>
    <col min="1" max="1" width="12.7109375" style="2" customWidth="1"/>
    <col min="2" max="2" width="25.7109375" style="2" customWidth="1"/>
    <col min="3" max="9" width="15.7109375" style="2" customWidth="1"/>
    <col min="10" max="10" width="8.7109375" style="2" customWidth="1"/>
    <col min="11" max="11" width="19.7109375" style="2" customWidth="1"/>
    <col min="12" max="16384" width="9.140625" style="2"/>
  </cols>
  <sheetData>
    <row r="2" spans="2:11" ht="15" customHeight="1">
      <c r="B2" s="728" t="s">
        <v>255</v>
      </c>
      <c r="C2" s="728"/>
      <c r="D2" s="787" t="s">
        <v>1463</v>
      </c>
      <c r="E2" s="728"/>
      <c r="F2" s="728"/>
    </row>
    <row r="3" spans="2:11" ht="15" customHeight="1">
      <c r="B3" s="1679" t="s">
        <v>256</v>
      </c>
      <c r="C3" s="1679"/>
      <c r="D3" s="1679"/>
      <c r="E3" s="1679"/>
      <c r="F3" s="1679"/>
    </row>
    <row r="4" spans="2:11" ht="15" customHeight="1">
      <c r="B4" s="659"/>
      <c r="C4" s="659"/>
      <c r="H4" s="1695"/>
      <c r="I4" s="1695"/>
    </row>
    <row r="5" spans="2:11" ht="15" customHeight="1">
      <c r="B5" s="637"/>
      <c r="C5" s="637"/>
      <c r="H5" s="610"/>
      <c r="I5" s="610"/>
      <c r="K5"/>
    </row>
    <row r="6" spans="2:11" ht="15" customHeight="1">
      <c r="B6" s="1527" t="s">
        <v>0</v>
      </c>
      <c r="C6" s="1657" t="s">
        <v>1730</v>
      </c>
      <c r="D6" s="1657"/>
      <c r="E6" s="1657"/>
      <c r="F6" s="1657"/>
      <c r="G6" s="1657"/>
      <c r="H6" s="1657"/>
      <c r="I6" s="1657"/>
      <c r="K6" s="957" t="s">
        <v>503</v>
      </c>
    </row>
    <row r="7" spans="2:11" s="28" customFormat="1" ht="15" customHeight="1">
      <c r="B7" s="248"/>
      <c r="C7" s="620" t="s">
        <v>219</v>
      </c>
      <c r="D7" s="620" t="s">
        <v>220</v>
      </c>
      <c r="E7" s="620" t="s">
        <v>221</v>
      </c>
      <c r="F7" s="620" t="s">
        <v>222</v>
      </c>
      <c r="G7" s="620" t="s">
        <v>223</v>
      </c>
      <c r="H7" s="620" t="s">
        <v>224</v>
      </c>
      <c r="I7" s="620" t="s">
        <v>225</v>
      </c>
      <c r="K7"/>
    </row>
    <row r="8" spans="2:11" s="28" customFormat="1" ht="35.1" customHeight="1">
      <c r="B8" s="248"/>
      <c r="C8" s="1690" t="s">
        <v>226</v>
      </c>
      <c r="D8" s="1690"/>
      <c r="E8" s="1691" t="s">
        <v>227</v>
      </c>
      <c r="F8" s="1691" t="s">
        <v>228</v>
      </c>
      <c r="G8" s="1693" t="s">
        <v>229</v>
      </c>
      <c r="H8" s="1691" t="s">
        <v>230</v>
      </c>
      <c r="I8" s="69" t="s">
        <v>231</v>
      </c>
    </row>
    <row r="9" spans="2:11" s="28" customFormat="1" ht="35.1" customHeight="1">
      <c r="B9" s="32"/>
      <c r="C9" s="196" t="s">
        <v>232</v>
      </c>
      <c r="D9" s="196" t="s">
        <v>233</v>
      </c>
      <c r="E9" s="1692"/>
      <c r="F9" s="1692"/>
      <c r="G9" s="1694"/>
      <c r="H9" s="1692"/>
      <c r="I9" s="30" t="s">
        <v>234</v>
      </c>
    </row>
    <row r="10" spans="2:11" ht="15" customHeight="1">
      <c r="B10" s="77" t="s">
        <v>257</v>
      </c>
      <c r="C10" s="837">
        <v>622878.07929590705</v>
      </c>
      <c r="D10" s="837">
        <v>24301411.314035755</v>
      </c>
      <c r="E10" s="837"/>
      <c r="F10" s="837">
        <v>174075.57481399798</v>
      </c>
      <c r="G10" s="837"/>
      <c r="H10" s="837"/>
      <c r="I10" s="79">
        <f>C10+D10-E10-F10</f>
        <v>24750213.818517663</v>
      </c>
    </row>
    <row r="11" spans="2:11" ht="15" customHeight="1">
      <c r="B11" s="42" t="s">
        <v>258</v>
      </c>
      <c r="C11" s="79">
        <v>697801.61737246916</v>
      </c>
      <c r="D11" s="79">
        <v>10091768.701545186</v>
      </c>
      <c r="E11" s="79"/>
      <c r="F11" s="79">
        <v>411319.37832749845</v>
      </c>
      <c r="G11" s="79"/>
      <c r="H11" s="79"/>
      <c r="I11" s="79">
        <f t="shared" ref="I11:I17" si="0">C11+D11-E11-F11</f>
        <v>10378250.940590158</v>
      </c>
    </row>
    <row r="12" spans="2:11" ht="15" customHeight="1">
      <c r="B12" s="42" t="s">
        <v>259</v>
      </c>
      <c r="C12" s="79">
        <v>746580.04369694251</v>
      </c>
      <c r="D12" s="79">
        <v>14556133.883956883</v>
      </c>
      <c r="E12" s="79"/>
      <c r="F12" s="79">
        <v>602663.93806307518</v>
      </c>
      <c r="G12" s="79"/>
      <c r="H12" s="79"/>
      <c r="I12" s="79">
        <f t="shared" si="0"/>
        <v>14700049.989590749</v>
      </c>
    </row>
    <row r="13" spans="2:11" ht="15" customHeight="1">
      <c r="B13" s="42" t="s">
        <v>260</v>
      </c>
      <c r="C13" s="79">
        <v>447796.81138450006</v>
      </c>
      <c r="D13" s="79">
        <v>2334136.668308062</v>
      </c>
      <c r="E13" s="79"/>
      <c r="F13" s="79">
        <v>173514.31279925321</v>
      </c>
      <c r="G13" s="79"/>
      <c r="H13" s="79"/>
      <c r="I13" s="79">
        <f t="shared" si="0"/>
        <v>2608419.166893309</v>
      </c>
    </row>
    <row r="14" spans="2:11" ht="15" customHeight="1">
      <c r="B14" s="42" t="s">
        <v>261</v>
      </c>
      <c r="C14" s="79">
        <v>601580.79333423451</v>
      </c>
      <c r="D14" s="79">
        <v>25317833.313030627</v>
      </c>
      <c r="E14" s="79"/>
      <c r="F14" s="79">
        <v>417607.52219865873</v>
      </c>
      <c r="G14" s="79"/>
      <c r="H14" s="79"/>
      <c r="I14" s="79">
        <f t="shared" si="0"/>
        <v>25501806.584166203</v>
      </c>
    </row>
    <row r="15" spans="2:11" ht="15" customHeight="1">
      <c r="B15" s="42" t="s">
        <v>262</v>
      </c>
      <c r="C15" s="79">
        <v>1.62971</v>
      </c>
      <c r="D15" s="79">
        <v>291.56880910919995</v>
      </c>
      <c r="E15" s="79"/>
      <c r="F15" s="79">
        <v>0.7796079385000001</v>
      </c>
      <c r="G15" s="79"/>
      <c r="H15" s="79"/>
      <c r="I15" s="79">
        <f t="shared" si="0"/>
        <v>292.41891117069991</v>
      </c>
    </row>
    <row r="16" spans="2:11" ht="15" customHeight="1">
      <c r="B16" s="42" t="s">
        <v>263</v>
      </c>
      <c r="C16" s="79">
        <v>89842.147581025172</v>
      </c>
      <c r="D16" s="79">
        <v>2298609.8984449864</v>
      </c>
      <c r="E16" s="79"/>
      <c r="F16" s="79">
        <v>71346.656200327227</v>
      </c>
      <c r="G16" s="79"/>
      <c r="H16" s="79"/>
      <c r="I16" s="79">
        <f t="shared" si="0"/>
        <v>2317105.389825684</v>
      </c>
    </row>
    <row r="17" spans="2:9" ht="15" customHeight="1">
      <c r="B17" s="42" t="s">
        <v>264</v>
      </c>
      <c r="C17" s="79">
        <v>416321.29356786521</v>
      </c>
      <c r="D17" s="79">
        <v>11189334.280783338</v>
      </c>
      <c r="E17" s="79"/>
      <c r="F17" s="79">
        <v>301084.02591564</v>
      </c>
      <c r="G17" s="79"/>
      <c r="H17" s="79"/>
      <c r="I17" s="79">
        <f t="shared" si="0"/>
        <v>11304571.548435565</v>
      </c>
    </row>
    <row r="18" spans="2:9" ht="15" customHeight="1" thickBot="1">
      <c r="B18" s="75" t="s">
        <v>2</v>
      </c>
      <c r="C18" s="836">
        <f>SUM(C10:C17)</f>
        <v>3622802.4159429437</v>
      </c>
      <c r="D18" s="836">
        <f>SUM(D10:D17)</f>
        <v>90089519.628913939</v>
      </c>
      <c r="E18" s="836"/>
      <c r="F18" s="836">
        <f>SUM(F10:F17)</f>
        <v>2151612.1879263893</v>
      </c>
      <c r="G18" s="836"/>
      <c r="H18" s="836"/>
      <c r="I18" s="836">
        <f>C18+D18-E18-F18</f>
        <v>91560709.856930494</v>
      </c>
    </row>
    <row r="19" spans="2:9" ht="15" customHeight="1" thickTop="1">
      <c r="B19" s="1696"/>
      <c r="C19" s="1696"/>
      <c r="D19" s="1696"/>
      <c r="E19" s="1696"/>
      <c r="F19" s="1696"/>
      <c r="G19" s="1696"/>
      <c r="H19" s="1696"/>
      <c r="I19" s="1696"/>
    </row>
    <row r="20" spans="2:9" ht="15" customHeight="1">
      <c r="B20" s="418"/>
      <c r="C20" s="418"/>
      <c r="D20" s="418"/>
      <c r="E20" s="418"/>
      <c r="F20" s="418"/>
      <c r="G20" s="418"/>
      <c r="H20" s="1695"/>
      <c r="I20" s="1695"/>
    </row>
    <row r="21" spans="2:9" ht="15" customHeight="1">
      <c r="C21" s="1657" t="s">
        <v>1685</v>
      </c>
      <c r="D21" s="1657"/>
      <c r="E21" s="1657"/>
      <c r="F21" s="1657"/>
      <c r="G21" s="1657"/>
      <c r="H21" s="1657"/>
      <c r="I21" s="1657"/>
    </row>
    <row r="22" spans="2:9" ht="15" customHeight="1">
      <c r="B22" s="248"/>
      <c r="C22" s="620" t="s">
        <v>219</v>
      </c>
      <c r="D22" s="620" t="s">
        <v>220</v>
      </c>
      <c r="E22" s="620" t="s">
        <v>221</v>
      </c>
      <c r="F22" s="620" t="s">
        <v>222</v>
      </c>
      <c r="G22" s="620" t="s">
        <v>223</v>
      </c>
      <c r="H22" s="620" t="s">
        <v>224</v>
      </c>
      <c r="I22" s="620" t="s">
        <v>225</v>
      </c>
    </row>
    <row r="23" spans="2:9" ht="24.95" customHeight="1">
      <c r="B23" s="248"/>
      <c r="C23" s="1691" t="s">
        <v>226</v>
      </c>
      <c r="D23" s="1691"/>
      <c r="E23" s="1691" t="s">
        <v>227</v>
      </c>
      <c r="F23" s="1691" t="s">
        <v>228</v>
      </c>
      <c r="G23" s="1693" t="s">
        <v>229</v>
      </c>
      <c r="H23" s="1691" t="s">
        <v>230</v>
      </c>
      <c r="I23" s="69" t="s">
        <v>231</v>
      </c>
    </row>
    <row r="24" spans="2:9" ht="35.1" customHeight="1">
      <c r="B24" s="32"/>
      <c r="C24" s="196" t="s">
        <v>232</v>
      </c>
      <c r="D24" s="196" t="s">
        <v>233</v>
      </c>
      <c r="E24" s="1692"/>
      <c r="F24" s="1692"/>
      <c r="G24" s="1694"/>
      <c r="H24" s="1692"/>
      <c r="I24" s="30" t="s">
        <v>234</v>
      </c>
    </row>
    <row r="25" spans="2:9" ht="15" customHeight="1">
      <c r="B25" s="77" t="s">
        <v>257</v>
      </c>
      <c r="C25" s="837">
        <v>684345.68269066734</v>
      </c>
      <c r="D25" s="837">
        <v>24150349.682060771</v>
      </c>
      <c r="E25" s="837"/>
      <c r="F25" s="837">
        <v>143220.51004516735</v>
      </c>
      <c r="G25" s="837"/>
      <c r="H25" s="837"/>
      <c r="I25" s="79">
        <f>C25+D25-E25-F25</f>
        <v>24691474.854706272</v>
      </c>
    </row>
    <row r="26" spans="2:9" ht="15" customHeight="1">
      <c r="B26" s="42" t="s">
        <v>258</v>
      </c>
      <c r="C26" s="79">
        <v>680097.00921521499</v>
      </c>
      <c r="D26" s="79">
        <v>9809007.5615930986</v>
      </c>
      <c r="E26" s="79"/>
      <c r="F26" s="79">
        <v>388146.50421060662</v>
      </c>
      <c r="G26" s="79"/>
      <c r="H26" s="79"/>
      <c r="I26" s="79">
        <f t="shared" ref="I26:I32" si="1">C26+D26-E26-F26</f>
        <v>10100958.066597708</v>
      </c>
    </row>
    <row r="27" spans="2:9" ht="15" customHeight="1">
      <c r="B27" s="42" t="s">
        <v>259</v>
      </c>
      <c r="C27" s="79">
        <v>1069162.2535064551</v>
      </c>
      <c r="D27" s="79">
        <v>13403512.720254578</v>
      </c>
      <c r="E27" s="79"/>
      <c r="F27" s="79">
        <v>834913.52500908019</v>
      </c>
      <c r="G27" s="79"/>
      <c r="H27" s="79"/>
      <c r="I27" s="79">
        <f t="shared" si="1"/>
        <v>13637761.448751952</v>
      </c>
    </row>
    <row r="28" spans="2:9" ht="15" customHeight="1">
      <c r="B28" s="42" t="s">
        <v>260</v>
      </c>
      <c r="C28" s="79">
        <v>488688.41653969872</v>
      </c>
      <c r="D28" s="79">
        <v>2191513.4840848735</v>
      </c>
      <c r="E28" s="79"/>
      <c r="F28" s="79">
        <v>146571.83480464731</v>
      </c>
      <c r="G28" s="79"/>
      <c r="H28" s="79"/>
      <c r="I28" s="79">
        <f t="shared" si="1"/>
        <v>2533630.0658199252</v>
      </c>
    </row>
    <row r="29" spans="2:9" ht="15" customHeight="1">
      <c r="B29" s="42" t="s">
        <v>261</v>
      </c>
      <c r="C29" s="79">
        <v>580161.62215835636</v>
      </c>
      <c r="D29" s="79">
        <v>25558582.501391765</v>
      </c>
      <c r="E29" s="79"/>
      <c r="F29" s="79">
        <v>325857.53680546774</v>
      </c>
      <c r="G29" s="79"/>
      <c r="H29" s="79"/>
      <c r="I29" s="79">
        <f t="shared" si="1"/>
        <v>25812886.586744651</v>
      </c>
    </row>
    <row r="30" spans="2:9" ht="15" customHeight="1">
      <c r="B30" s="42" t="s">
        <v>262</v>
      </c>
      <c r="C30" s="79"/>
      <c r="D30" s="79">
        <v>331.6438580273001</v>
      </c>
      <c r="E30" s="79"/>
      <c r="F30" s="79">
        <v>1.9486351542000002</v>
      </c>
      <c r="G30" s="79"/>
      <c r="H30" s="79"/>
      <c r="I30" s="79">
        <f t="shared" si="1"/>
        <v>329.69522287310008</v>
      </c>
    </row>
    <row r="31" spans="2:9" ht="15" customHeight="1">
      <c r="B31" s="42" t="s">
        <v>263</v>
      </c>
      <c r="C31" s="79">
        <v>116616.23345371646</v>
      </c>
      <c r="D31" s="79">
        <v>2206046.2031378122</v>
      </c>
      <c r="E31" s="79"/>
      <c r="F31" s="79">
        <v>89570.999914712971</v>
      </c>
      <c r="G31" s="79"/>
      <c r="H31" s="79"/>
      <c r="I31" s="79">
        <f t="shared" si="1"/>
        <v>2233091.4366768161</v>
      </c>
    </row>
    <row r="32" spans="2:9" ht="15" customHeight="1">
      <c r="B32" s="42" t="s">
        <v>264</v>
      </c>
      <c r="C32" s="79">
        <v>568799.99286828528</v>
      </c>
      <c r="D32" s="79">
        <v>10714575.591348797</v>
      </c>
      <c r="E32" s="79"/>
      <c r="F32" s="79">
        <v>343316.38070351398</v>
      </c>
      <c r="G32" s="79"/>
      <c r="H32" s="79"/>
      <c r="I32" s="79">
        <f t="shared" si="1"/>
        <v>10940059.203513568</v>
      </c>
    </row>
    <row r="33" spans="2:9" ht="15" customHeight="1" thickBot="1">
      <c r="B33" s="75" t="s">
        <v>2</v>
      </c>
      <c r="C33" s="836">
        <f>SUM(C25:C32)</f>
        <v>4187871.2104323944</v>
      </c>
      <c r="D33" s="836">
        <f>SUM(D25:D32)</f>
        <v>88033919.387729734</v>
      </c>
      <c r="E33" s="836"/>
      <c r="F33" s="836">
        <f>SUM(F25:F32)</f>
        <v>2271599.2401283504</v>
      </c>
      <c r="G33" s="836"/>
      <c r="H33" s="836"/>
      <c r="I33" s="836">
        <f>C33+D33-E33-F33</f>
        <v>89950191.358033776</v>
      </c>
    </row>
    <row r="34" spans="2:9" ht="15" customHeight="1" thickTop="1"/>
    <row r="35" spans="2:9" ht="15" customHeight="1">
      <c r="I35" s="1555"/>
    </row>
    <row r="36" spans="2:9" ht="15" customHeight="1">
      <c r="I36"/>
    </row>
  </sheetData>
  <mergeCells count="16">
    <mergeCell ref="B3:F3"/>
    <mergeCell ref="H4:I4"/>
    <mergeCell ref="C23:D23"/>
    <mergeCell ref="E23:E24"/>
    <mergeCell ref="F23:F24"/>
    <mergeCell ref="H20:I20"/>
    <mergeCell ref="C6:I6"/>
    <mergeCell ref="C21:I21"/>
    <mergeCell ref="G23:G24"/>
    <mergeCell ref="H23:H24"/>
    <mergeCell ref="B19:I19"/>
    <mergeCell ref="H8:H9"/>
    <mergeCell ref="C8:D8"/>
    <mergeCell ref="E8:E9"/>
    <mergeCell ref="F8:F9"/>
    <mergeCell ref="G8:G9"/>
  </mergeCells>
  <hyperlinks>
    <hyperlink ref="K6" location="Índice!A1" display="Back to the Index" xr:uid="{DCD79962-7200-4A6B-BE1B-EC0A0A99AF2D}"/>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27"/>
  <sheetViews>
    <sheetView showGridLines="0" showZeros="0" zoomScaleNormal="100" workbookViewId="0">
      <selection activeCell="K6" sqref="K6"/>
    </sheetView>
  </sheetViews>
  <sheetFormatPr defaultColWidth="9.140625" defaultRowHeight="15" customHeight="1"/>
  <cols>
    <col min="1" max="1" width="12.7109375" style="2" customWidth="1"/>
    <col min="2" max="2" width="20.7109375" style="2" customWidth="1"/>
    <col min="3" max="9" width="15.7109375" style="2" customWidth="1"/>
    <col min="10" max="10" width="12.7109375" style="2" customWidth="1"/>
    <col min="11" max="11" width="18" style="2" customWidth="1"/>
    <col min="12" max="16384" width="9.140625" style="2"/>
  </cols>
  <sheetData>
    <row r="2" spans="2:11" s="181" customFormat="1" ht="15" customHeight="1">
      <c r="B2" s="1679" t="s">
        <v>265</v>
      </c>
      <c r="C2" s="1679"/>
      <c r="D2" s="787" t="s">
        <v>1463</v>
      </c>
      <c r="E2" s="728"/>
      <c r="F2" s="287"/>
      <c r="G2" s="287"/>
      <c r="H2" s="287"/>
      <c r="I2" s="287"/>
    </row>
    <row r="3" spans="2:11" s="181" customFormat="1" ht="15" customHeight="1">
      <c r="B3" s="1679" t="s">
        <v>266</v>
      </c>
      <c r="C3" s="1679"/>
      <c r="D3" s="1679"/>
      <c r="E3" s="1679"/>
      <c r="F3" s="287"/>
      <c r="G3" s="287"/>
      <c r="H3" s="287"/>
      <c r="I3" s="287"/>
    </row>
    <row r="4" spans="2:11" s="181" customFormat="1" ht="15" customHeight="1">
      <c r="B4" s="659" t="s">
        <v>0</v>
      </c>
      <c r="C4" s="659"/>
      <c r="D4" s="287"/>
      <c r="E4" s="287"/>
      <c r="F4" s="287"/>
      <c r="G4" s="287"/>
      <c r="H4" s="1695"/>
      <c r="I4" s="1695"/>
    </row>
    <row r="5" spans="2:11" s="181" customFormat="1" ht="15" customHeight="1">
      <c r="B5" s="638"/>
      <c r="C5" s="638"/>
      <c r="D5" s="287"/>
      <c r="E5" s="287"/>
      <c r="F5" s="287"/>
      <c r="G5" s="287"/>
      <c r="H5" s="610"/>
      <c r="I5" s="610"/>
    </row>
    <row r="6" spans="2:11" ht="15" customHeight="1">
      <c r="C6" s="1657" t="s">
        <v>1730</v>
      </c>
      <c r="D6" s="1657"/>
      <c r="E6" s="1657"/>
      <c r="F6" s="1657"/>
      <c r="G6" s="1657"/>
      <c r="H6" s="1657"/>
      <c r="I6" s="1657"/>
      <c r="K6" s="957" t="s">
        <v>503</v>
      </c>
    </row>
    <row r="7" spans="2:11" s="28" customFormat="1" ht="15" customHeight="1">
      <c r="B7" s="248"/>
      <c r="C7" s="620" t="s">
        <v>219</v>
      </c>
      <c r="D7" s="620" t="s">
        <v>220</v>
      </c>
      <c r="E7" s="620" t="s">
        <v>221</v>
      </c>
      <c r="F7" s="620" t="s">
        <v>222</v>
      </c>
      <c r="G7" s="620" t="s">
        <v>223</v>
      </c>
      <c r="H7" s="620" t="s">
        <v>224</v>
      </c>
      <c r="I7" s="620" t="s">
        <v>225</v>
      </c>
    </row>
    <row r="8" spans="2:11" s="28" customFormat="1" ht="35.1" customHeight="1">
      <c r="B8" s="248"/>
      <c r="C8" s="1693" t="s">
        <v>226</v>
      </c>
      <c r="D8" s="1693"/>
      <c r="E8" s="1691" t="s">
        <v>227</v>
      </c>
      <c r="F8" s="1691" t="s">
        <v>228</v>
      </c>
      <c r="G8" s="1693" t="s">
        <v>229</v>
      </c>
      <c r="H8" s="1691" t="s">
        <v>230</v>
      </c>
      <c r="I8" s="69" t="s">
        <v>231</v>
      </c>
    </row>
    <row r="9" spans="2:11" s="28" customFormat="1" ht="35.1" customHeight="1">
      <c r="B9" s="30"/>
      <c r="C9" s="196" t="s">
        <v>232</v>
      </c>
      <c r="D9" s="196" t="s">
        <v>233</v>
      </c>
      <c r="E9" s="1692"/>
      <c r="F9" s="1692"/>
      <c r="G9" s="1694"/>
      <c r="H9" s="1692"/>
      <c r="I9" s="30" t="s">
        <v>234</v>
      </c>
    </row>
    <row r="10" spans="2:11" ht="15" customHeight="1">
      <c r="B10" s="42" t="s">
        <v>267</v>
      </c>
      <c r="C10" s="79">
        <v>2665037.7765556211</v>
      </c>
      <c r="D10" s="79">
        <v>64190346.205737472</v>
      </c>
      <c r="E10" s="79"/>
      <c r="F10" s="79">
        <v>1586370.6073630259</v>
      </c>
      <c r="G10" s="79"/>
      <c r="H10" s="79"/>
      <c r="I10" s="78">
        <f>C10+D10-E10-F10</f>
        <v>65269013.374930069</v>
      </c>
    </row>
    <row r="11" spans="2:11" ht="15" customHeight="1">
      <c r="B11" s="42" t="s">
        <v>268</v>
      </c>
      <c r="C11" s="79">
        <v>860480.78168711171</v>
      </c>
      <c r="D11" s="79">
        <v>23250319.88746025</v>
      </c>
      <c r="E11" s="79"/>
      <c r="F11" s="79">
        <v>522726.53887767269</v>
      </c>
      <c r="G11" s="79"/>
      <c r="H11" s="79"/>
      <c r="I11" s="78">
        <f t="shared" ref="I11:I13" si="0">C11+D11-E11-F11</f>
        <v>23588074.130269688</v>
      </c>
    </row>
    <row r="12" spans="2:11" ht="15" customHeight="1">
      <c r="B12" s="80" t="s">
        <v>504</v>
      </c>
      <c r="C12" s="81">
        <v>97283.857700208362</v>
      </c>
      <c r="D12" s="81">
        <v>2648853.5357172219</v>
      </c>
      <c r="E12" s="81"/>
      <c r="F12" s="81">
        <v>42515.04168569934</v>
      </c>
      <c r="G12" s="81"/>
      <c r="H12" s="81"/>
      <c r="I12" s="78">
        <f t="shared" si="0"/>
        <v>2703622.3517317306</v>
      </c>
    </row>
    <row r="13" spans="2:11" ht="15" customHeight="1" thickBot="1">
      <c r="B13" s="75" t="s">
        <v>2</v>
      </c>
      <c r="C13" s="76">
        <f>SUM(C10:C12)</f>
        <v>3622802.4159429409</v>
      </c>
      <c r="D13" s="76">
        <f>SUM(D10:D12)</f>
        <v>90089519.628914937</v>
      </c>
      <c r="E13" s="76"/>
      <c r="F13" s="76">
        <f>SUM(F10:F12)</f>
        <v>2151612.1879263981</v>
      </c>
      <c r="G13" s="76"/>
      <c r="H13" s="76"/>
      <c r="I13" s="76">
        <f t="shared" si="0"/>
        <v>91560709.856931478</v>
      </c>
    </row>
    <row r="14" spans="2:11" ht="15" customHeight="1" thickTop="1"/>
    <row r="15" spans="2:11" ht="15" customHeight="1">
      <c r="H15" s="1695"/>
      <c r="I15" s="1695"/>
    </row>
    <row r="16" spans="2:11" ht="15" customHeight="1">
      <c r="C16" s="1697" t="s">
        <v>1685</v>
      </c>
      <c r="D16" s="1697"/>
      <c r="E16" s="1697"/>
      <c r="F16" s="1697"/>
      <c r="G16" s="1697"/>
      <c r="H16" s="1697"/>
      <c r="I16" s="1697"/>
    </row>
    <row r="17" spans="2:9" ht="12" customHeight="1">
      <c r="B17" s="248"/>
      <c r="C17" s="1032" t="s">
        <v>219</v>
      </c>
      <c r="D17" s="1032" t="s">
        <v>220</v>
      </c>
      <c r="E17" s="1032" t="s">
        <v>221</v>
      </c>
      <c r="F17" s="1032" t="s">
        <v>222</v>
      </c>
      <c r="G17" s="1032" t="s">
        <v>223</v>
      </c>
      <c r="H17" s="1032" t="s">
        <v>224</v>
      </c>
      <c r="I17" s="1032" t="s">
        <v>225</v>
      </c>
    </row>
    <row r="18" spans="2:9" ht="35.1" customHeight="1">
      <c r="B18" s="248"/>
      <c r="C18" s="1698" t="s">
        <v>226</v>
      </c>
      <c r="D18" s="1698"/>
      <c r="E18" s="1699" t="s">
        <v>227</v>
      </c>
      <c r="F18" s="1699" t="s">
        <v>228</v>
      </c>
      <c r="G18" s="1698" t="s">
        <v>229</v>
      </c>
      <c r="H18" s="1699" t="s">
        <v>230</v>
      </c>
      <c r="I18" s="1033" t="s">
        <v>231</v>
      </c>
    </row>
    <row r="19" spans="2:9" ht="35.1" customHeight="1">
      <c r="B19" s="30"/>
      <c r="C19" s="1034" t="s">
        <v>232</v>
      </c>
      <c r="D19" s="1034" t="s">
        <v>233</v>
      </c>
      <c r="E19" s="1700"/>
      <c r="F19" s="1700"/>
      <c r="G19" s="1701"/>
      <c r="H19" s="1700"/>
      <c r="I19" s="1035" t="s">
        <v>234</v>
      </c>
    </row>
    <row r="20" spans="2:9" ht="15" customHeight="1">
      <c r="B20" s="42" t="s">
        <v>267</v>
      </c>
      <c r="C20" s="79">
        <v>3190794.4050845141</v>
      </c>
      <c r="D20" s="79">
        <v>60466135.646003924</v>
      </c>
      <c r="E20" s="79"/>
      <c r="F20" s="79">
        <v>1735294.2057808158</v>
      </c>
      <c r="G20" s="79"/>
      <c r="H20" s="79"/>
      <c r="I20" s="78">
        <f>C20+D20-E20-F20</f>
        <v>61921635.845307618</v>
      </c>
    </row>
    <row r="21" spans="2:9" ht="15" customHeight="1">
      <c r="B21" s="42" t="s">
        <v>268</v>
      </c>
      <c r="C21" s="79">
        <v>813839.89875263872</v>
      </c>
      <c r="D21" s="79">
        <v>24780863.439148862</v>
      </c>
      <c r="E21" s="79"/>
      <c r="F21" s="79">
        <v>446581.42667636613</v>
      </c>
      <c r="G21" s="79"/>
      <c r="H21" s="79"/>
      <c r="I21" s="78">
        <f t="shared" ref="I21:I23" si="1">C21+D21-E21-F21</f>
        <v>25148121.911225133</v>
      </c>
    </row>
    <row r="22" spans="2:9" ht="15" customHeight="1">
      <c r="B22" s="80" t="s">
        <v>504</v>
      </c>
      <c r="C22" s="81">
        <v>183240.11598523206</v>
      </c>
      <c r="D22" s="81">
        <v>2786920.3025777605</v>
      </c>
      <c r="E22" s="81"/>
      <c r="F22" s="81">
        <v>89723.607671155522</v>
      </c>
      <c r="G22" s="81"/>
      <c r="H22" s="81"/>
      <c r="I22" s="78">
        <f t="shared" si="1"/>
        <v>2880436.8108918369</v>
      </c>
    </row>
    <row r="23" spans="2:9" ht="15" customHeight="1" thickBot="1">
      <c r="B23" s="75" t="s">
        <v>2</v>
      </c>
      <c r="C23" s="76">
        <f>SUM(C20:C22)</f>
        <v>4187874.4198223846</v>
      </c>
      <c r="D23" s="76">
        <f>SUM(D20:D22)</f>
        <v>88033919.387730554</v>
      </c>
      <c r="E23" s="76"/>
      <c r="F23" s="76">
        <f>SUM(F20:F22)</f>
        <v>2271599.2401283374</v>
      </c>
      <c r="G23" s="76"/>
      <c r="H23" s="76"/>
      <c r="I23" s="76">
        <f t="shared" si="1"/>
        <v>89950194.567424595</v>
      </c>
    </row>
    <row r="24" spans="2:9" ht="15" customHeight="1" thickTop="1"/>
    <row r="26" spans="2:9" ht="15" customHeight="1">
      <c r="I26"/>
    </row>
    <row r="27" spans="2:9" ht="15" customHeight="1">
      <c r="I27"/>
    </row>
  </sheetData>
  <mergeCells count="16">
    <mergeCell ref="C18:D18"/>
    <mergeCell ref="E18:E19"/>
    <mergeCell ref="F18:F19"/>
    <mergeCell ref="G18:G19"/>
    <mergeCell ref="H18:H19"/>
    <mergeCell ref="B2:C2"/>
    <mergeCell ref="C6:I6"/>
    <mergeCell ref="B3:E3"/>
    <mergeCell ref="C16:I16"/>
    <mergeCell ref="H15:I15"/>
    <mergeCell ref="H4:I4"/>
    <mergeCell ref="H8:H9"/>
    <mergeCell ref="C8:D8"/>
    <mergeCell ref="E8:E9"/>
    <mergeCell ref="F8:F9"/>
    <mergeCell ref="G8:G9"/>
  </mergeCells>
  <hyperlinks>
    <hyperlink ref="K6" location="Índice!A1" display="Back to the Index" xr:uid="{0A896C95-675F-44D1-B4B7-7D048C096CC7}"/>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Q25"/>
  <sheetViews>
    <sheetView showGridLines="0" showZeros="0" zoomScaleNormal="100" workbookViewId="0">
      <selection activeCell="I6" sqref="I6"/>
    </sheetView>
  </sheetViews>
  <sheetFormatPr defaultColWidth="9.140625" defaultRowHeight="15" customHeight="1"/>
  <cols>
    <col min="1" max="1" width="12.7109375" style="125" customWidth="1"/>
    <col min="2" max="2" width="64.5703125" style="125" customWidth="1"/>
    <col min="3" max="4" width="22.7109375" style="125" customWidth="1"/>
    <col min="5" max="5" width="5.7109375" style="125" customWidth="1"/>
    <col min="6" max="7" width="22.7109375" style="125" customWidth="1"/>
    <col min="8" max="8" width="8.7109375" style="125" customWidth="1"/>
    <col min="9" max="9" width="16.85546875" style="125" customWidth="1"/>
    <col min="10" max="10" width="22.7109375" style="125" customWidth="1"/>
    <col min="11" max="12" width="11.85546875" style="125" customWidth="1"/>
    <col min="13" max="15" width="9.140625" style="125"/>
    <col min="16" max="17" width="10.28515625" style="125" customWidth="1"/>
    <col min="18" max="18" width="10.7109375" style="125" customWidth="1"/>
    <col min="19" max="16384" width="9.140625" style="125"/>
  </cols>
  <sheetData>
    <row r="2" spans="2:17" s="481" customFormat="1" ht="15" customHeight="1">
      <c r="B2" s="728" t="s">
        <v>490</v>
      </c>
      <c r="C2" s="728"/>
      <c r="D2" s="787" t="s">
        <v>1463</v>
      </c>
      <c r="E2" s="417"/>
      <c r="F2" s="417"/>
      <c r="G2"/>
      <c r="H2" s="417"/>
      <c r="I2" s="417"/>
      <c r="J2" s="417"/>
      <c r="K2" s="179"/>
      <c r="L2" s="179"/>
      <c r="M2" s="179"/>
      <c r="N2" s="179"/>
      <c r="O2" s="179"/>
      <c r="P2" s="179"/>
      <c r="Q2" s="179"/>
    </row>
    <row r="3" spans="2:17" ht="15" customHeight="1">
      <c r="B3" s="1679" t="s">
        <v>467</v>
      </c>
      <c r="C3" s="1679"/>
      <c r="D3" s="292"/>
      <c r="G3" s="480"/>
    </row>
    <row r="4" spans="2:17" ht="15" customHeight="1">
      <c r="B4" s="1703" t="s">
        <v>0</v>
      </c>
      <c r="C4" s="1703"/>
      <c r="G4" s="480"/>
    </row>
    <row r="5" spans="2:17" ht="15" customHeight="1">
      <c r="B5" s="638"/>
      <c r="C5" s="638"/>
      <c r="G5" s="611"/>
    </row>
    <row r="6" spans="2:17" ht="15" customHeight="1">
      <c r="C6" s="1648" t="s">
        <v>1730</v>
      </c>
      <c r="D6" s="1648"/>
      <c r="E6" s="133"/>
      <c r="F6" s="1702" t="s">
        <v>1685</v>
      </c>
      <c r="G6" s="1702"/>
      <c r="I6" s="957" t="s">
        <v>503</v>
      </c>
    </row>
    <row r="7" spans="2:17" s="481" customFormat="1" ht="15" customHeight="1">
      <c r="C7" s="621" t="s">
        <v>219</v>
      </c>
      <c r="D7" s="621" t="s">
        <v>220</v>
      </c>
      <c r="E7" s="630"/>
      <c r="F7" s="1036" t="s">
        <v>219</v>
      </c>
      <c r="G7" s="1036" t="s">
        <v>220</v>
      </c>
      <c r="I7"/>
    </row>
    <row r="8" spans="2:17" ht="39.950000000000003" customHeight="1">
      <c r="B8" s="474"/>
      <c r="C8" s="1602" t="s">
        <v>2344</v>
      </c>
      <c r="D8" s="419" t="s">
        <v>2343</v>
      </c>
      <c r="F8" s="978" t="s">
        <v>2344</v>
      </c>
      <c r="G8" s="978" t="s">
        <v>2343</v>
      </c>
    </row>
    <row r="9" spans="2:17" ht="20.100000000000001" customHeight="1">
      <c r="B9" s="119" t="s">
        <v>1642</v>
      </c>
      <c r="C9" s="1037">
        <f>+F17</f>
        <v>1888853.5254999995</v>
      </c>
      <c r="D9" s="1037">
        <f>+G17</f>
        <v>368732.12654000008</v>
      </c>
      <c r="F9" s="1037">
        <v>2128413.4980599997</v>
      </c>
      <c r="G9" s="1037">
        <v>304683.27394000004</v>
      </c>
    </row>
    <row r="10" spans="2:17" ht="30" customHeight="1">
      <c r="B10" s="204" t="s">
        <v>468</v>
      </c>
      <c r="C10" s="940">
        <v>264590</v>
      </c>
      <c r="D10" s="940">
        <v>100459</v>
      </c>
      <c r="F10" s="940">
        <v>223497.04778936986</v>
      </c>
      <c r="G10" s="940">
        <v>88284.740189999997</v>
      </c>
    </row>
    <row r="11" spans="2:17" ht="30" customHeight="1">
      <c r="B11" s="204" t="s">
        <v>469</v>
      </c>
      <c r="C11" s="940">
        <v>-471316</v>
      </c>
      <c r="D11" s="940">
        <v>-2414</v>
      </c>
      <c r="F11" s="940">
        <v>-423933.7857399999</v>
      </c>
      <c r="G11" s="940">
        <v>-1469.7362000000001</v>
      </c>
    </row>
    <row r="12" spans="2:17" ht="30" customHeight="1">
      <c r="B12" s="204" t="s">
        <v>470</v>
      </c>
      <c r="C12" s="940">
        <v>-39564</v>
      </c>
      <c r="D12" s="940">
        <v>-55023</v>
      </c>
      <c r="F12" s="940">
        <v>-62515.724560000075</v>
      </c>
      <c r="G12" s="940">
        <v>-13598.13213936986</v>
      </c>
    </row>
    <row r="13" spans="2:17" ht="20.100000000000001" customHeight="1">
      <c r="B13" s="204" t="s">
        <v>471</v>
      </c>
      <c r="C13" s="940">
        <v>-6773</v>
      </c>
      <c r="D13" s="940">
        <v>6773</v>
      </c>
      <c r="F13" s="940">
        <v>9168.0192506301391</v>
      </c>
      <c r="G13" s="940">
        <v>-9168.0192506301391</v>
      </c>
    </row>
    <row r="14" spans="2:17" ht="20.100000000000001" customHeight="1">
      <c r="B14" s="206" t="s">
        <v>472</v>
      </c>
      <c r="C14" s="940"/>
      <c r="D14" s="940"/>
      <c r="F14" s="940">
        <v>0</v>
      </c>
      <c r="G14" s="940">
        <v>0</v>
      </c>
    </row>
    <row r="15" spans="2:17" ht="30" customHeight="1">
      <c r="B15" s="204" t="s">
        <v>473</v>
      </c>
      <c r="C15" s="940"/>
      <c r="D15" s="940"/>
      <c r="F15" s="940">
        <v>0</v>
      </c>
      <c r="G15" s="940">
        <v>0</v>
      </c>
    </row>
    <row r="16" spans="2:17" ht="20.100000000000001" customHeight="1">
      <c r="B16" s="206" t="s">
        <v>474</v>
      </c>
      <c r="C16" s="940">
        <v>-55</v>
      </c>
      <c r="D16" s="940">
        <v>0</v>
      </c>
      <c r="F16" s="940">
        <v>14224.4707</v>
      </c>
      <c r="G16" s="940">
        <v>0</v>
      </c>
    </row>
    <row r="17" spans="2:12" ht="20.100000000000001" customHeight="1">
      <c r="B17" s="119" t="s">
        <v>1643</v>
      </c>
      <c r="C17" s="941">
        <v>1635736.443</v>
      </c>
      <c r="D17" s="941">
        <v>418526.97200000001</v>
      </c>
      <c r="F17" s="941">
        <v>1888853.5254999995</v>
      </c>
      <c r="G17" s="941">
        <v>368732.12654000008</v>
      </c>
    </row>
    <row r="18" spans="2:12" ht="30" customHeight="1">
      <c r="B18" s="204" t="s">
        <v>475</v>
      </c>
      <c r="C18" s="940">
        <v>9791</v>
      </c>
      <c r="D18" s="940"/>
      <c r="F18" s="940">
        <v>12889.292890000001</v>
      </c>
      <c r="G18" s="940"/>
    </row>
    <row r="19" spans="2:12" ht="30" customHeight="1" thickBot="1">
      <c r="B19" s="207" t="s">
        <v>476</v>
      </c>
      <c r="C19" s="942"/>
      <c r="D19" s="942"/>
      <c r="F19" s="942"/>
      <c r="G19" s="942"/>
    </row>
    <row r="20" spans="2:12" ht="15" customHeight="1" thickTop="1">
      <c r="B20" s="132"/>
      <c r="C20" s="132"/>
      <c r="D20" s="132"/>
    </row>
    <row r="21" spans="2:12" ht="15" customHeight="1">
      <c r="B21" s="943" t="s">
        <v>1733</v>
      </c>
      <c r="C21" s="145" t="s">
        <v>2345</v>
      </c>
    </row>
    <row r="22" spans="2:12" ht="12">
      <c r="B22" s="943" t="s">
        <v>1734</v>
      </c>
      <c r="C22" s="145" t="s">
        <v>2346</v>
      </c>
      <c r="E22" s="140"/>
      <c r="F22" s="140"/>
      <c r="G22" s="140"/>
      <c r="H22" s="140"/>
      <c r="I22" s="140"/>
      <c r="J22" s="140"/>
      <c r="K22" s="140"/>
      <c r="L22" s="140"/>
    </row>
    <row r="23" spans="2:12" ht="15" customHeight="1">
      <c r="C23"/>
    </row>
    <row r="24" spans="2:12" ht="31.5" customHeight="1">
      <c r="B24" s="1268"/>
      <c r="C24"/>
    </row>
    <row r="25" spans="2:12" ht="15" customHeight="1">
      <c r="C25"/>
    </row>
  </sheetData>
  <mergeCells count="4">
    <mergeCell ref="C6:D6"/>
    <mergeCell ref="F6:G6"/>
    <mergeCell ref="B4:C4"/>
    <mergeCell ref="B3:C3"/>
  </mergeCells>
  <hyperlinks>
    <hyperlink ref="I6" location="Índice!A1" display="Back to the Index" xr:uid="{FF1D582E-B595-47C7-8FE8-92729FB7553C}"/>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G17"/>
  <sheetViews>
    <sheetView showGridLines="0" showZeros="0" zoomScaleNormal="100" workbookViewId="0">
      <selection activeCell="G6" sqref="G6"/>
    </sheetView>
  </sheetViews>
  <sheetFormatPr defaultColWidth="9.140625" defaultRowHeight="15" customHeight="1"/>
  <cols>
    <col min="1" max="1" width="12.7109375" style="125" customWidth="1"/>
    <col min="2" max="2" width="55.7109375" style="125" customWidth="1"/>
    <col min="3" max="3" width="24.7109375" style="125" customWidth="1"/>
    <col min="4" max="4" width="5.7109375" style="125" customWidth="1"/>
    <col min="5" max="5" width="24.7109375" style="125" customWidth="1"/>
    <col min="6" max="6" width="8.7109375" style="125" customWidth="1"/>
    <col min="7" max="7" width="15.7109375" style="125" customWidth="1"/>
    <col min="8" max="10" width="9.140625" style="125"/>
    <col min="11" max="12" width="10.28515625" style="125" customWidth="1"/>
    <col min="13" max="13" width="10.7109375" style="125" customWidth="1"/>
    <col min="14" max="16384" width="9.140625" style="125"/>
  </cols>
  <sheetData>
    <row r="2" spans="2:7" ht="15" customHeight="1">
      <c r="B2" s="744" t="s">
        <v>1605</v>
      </c>
      <c r="C2" s="728"/>
      <c r="D2" s="787" t="s">
        <v>1463</v>
      </c>
      <c r="E2" s="728"/>
    </row>
    <row r="3" spans="2:7" ht="15" customHeight="1">
      <c r="B3" s="1679" t="s">
        <v>477</v>
      </c>
      <c r="C3" s="1679"/>
      <c r="D3" s="1679"/>
      <c r="E3" s="1679"/>
    </row>
    <row r="4" spans="2:7" ht="15" customHeight="1">
      <c r="B4" s="659" t="s">
        <v>0</v>
      </c>
      <c r="C4" s="659"/>
    </row>
    <row r="5" spans="2:7" ht="15" customHeight="1">
      <c r="E5" s="480"/>
    </row>
    <row r="6" spans="2:7" ht="15" customHeight="1">
      <c r="B6" s="133"/>
      <c r="C6" s="974" t="s">
        <v>1730</v>
      </c>
      <c r="E6" s="1038" t="s">
        <v>1685</v>
      </c>
      <c r="G6" s="957" t="s">
        <v>503</v>
      </c>
    </row>
    <row r="7" spans="2:7" s="481" customFormat="1" ht="15" customHeight="1">
      <c r="B7" s="630"/>
      <c r="C7" s="621" t="s">
        <v>219</v>
      </c>
      <c r="E7" s="1036" t="s">
        <v>219</v>
      </c>
    </row>
    <row r="8" spans="2:7" s="135" customFormat="1" ht="39.950000000000003" customHeight="1">
      <c r="B8" s="474"/>
      <c r="C8" s="419" t="s">
        <v>478</v>
      </c>
      <c r="E8" s="978" t="s">
        <v>478</v>
      </c>
      <c r="G8"/>
    </row>
    <row r="9" spans="2:7" ht="20.100000000000001" customHeight="1">
      <c r="B9" s="119" t="s">
        <v>1331</v>
      </c>
      <c r="C9" s="1039">
        <v>3954703.1405071821</v>
      </c>
      <c r="E9" s="1039">
        <v>4217701.6398337148</v>
      </c>
    </row>
    <row r="10" spans="2:7" ht="24.95" customHeight="1">
      <c r="B10" s="204" t="s">
        <v>479</v>
      </c>
      <c r="C10" s="1040">
        <v>339180.73482812103</v>
      </c>
      <c r="E10" s="1040">
        <v>612892.14049501508</v>
      </c>
    </row>
    <row r="11" spans="2:7" ht="20.100000000000001" customHeight="1">
      <c r="B11" s="209" t="s">
        <v>480</v>
      </c>
      <c r="C11" s="1040">
        <v>-125648.036491151</v>
      </c>
      <c r="E11" s="1040">
        <v>-135882.26661304201</v>
      </c>
    </row>
    <row r="12" spans="2:7" ht="20.100000000000001" customHeight="1">
      <c r="B12" s="209" t="s">
        <v>481</v>
      </c>
      <c r="C12" s="1040">
        <v>-176304.00282520099</v>
      </c>
      <c r="E12" s="1040">
        <v>-117169.8561906</v>
      </c>
    </row>
    <row r="13" spans="2:7" ht="20.100000000000001" customHeight="1">
      <c r="B13" s="209" t="s">
        <v>482</v>
      </c>
      <c r="C13" s="1040">
        <v>-670610.45253806096</v>
      </c>
      <c r="E13" s="1040">
        <v>-622838.51701790479</v>
      </c>
    </row>
    <row r="14" spans="2:7" ht="20.100000000000001" customHeight="1" thickBot="1">
      <c r="B14" s="384" t="s">
        <v>1332</v>
      </c>
      <c r="C14" s="1041">
        <v>3321321.3834808902</v>
      </c>
      <c r="E14" s="1041">
        <v>3954703.140507183</v>
      </c>
    </row>
    <row r="15" spans="2:7" ht="15" customHeight="1" thickTop="1">
      <c r="B15" s="1704"/>
      <c r="C15" s="1704"/>
    </row>
    <row r="16" spans="2:7" ht="33.75" customHeight="1">
      <c r="B16" s="1268"/>
    </row>
    <row r="17" spans="2:2" ht="15" customHeight="1">
      <c r="B17" s="132"/>
    </row>
  </sheetData>
  <mergeCells count="2">
    <mergeCell ref="B15:C15"/>
    <mergeCell ref="B3:E3"/>
  </mergeCells>
  <hyperlinks>
    <hyperlink ref="G6" location="Índice!A1" display="Back to the Index" xr:uid="{EE82B2AF-0E4C-441A-8ED4-A6A43D0FFC2A}"/>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O22"/>
  <sheetViews>
    <sheetView showGridLines="0" showZeros="0" zoomScaleNormal="100" workbookViewId="0">
      <selection activeCell="O6" sqref="O6"/>
    </sheetView>
  </sheetViews>
  <sheetFormatPr defaultColWidth="9.140625" defaultRowHeight="15" customHeight="1"/>
  <cols>
    <col min="1" max="1" width="12.7109375" style="125" customWidth="1"/>
    <col min="2" max="2" width="33.85546875" style="125" customWidth="1"/>
    <col min="3" max="7" width="15.7109375" style="125" customWidth="1"/>
    <col min="8" max="8" width="5.7109375" style="125" customWidth="1"/>
    <col min="9" max="13" width="15.7109375" style="125" customWidth="1"/>
    <col min="14" max="14" width="12.7109375" style="125" customWidth="1"/>
    <col min="15" max="15" width="14.7109375" style="125" customWidth="1"/>
    <col min="16" max="16384" width="9.140625" style="125"/>
  </cols>
  <sheetData>
    <row r="2" spans="2:15" ht="15" customHeight="1">
      <c r="B2" s="738" t="s">
        <v>491</v>
      </c>
      <c r="C2" s="738"/>
      <c r="D2" s="787" t="s">
        <v>1463</v>
      </c>
    </row>
    <row r="3" spans="2:15" ht="15" customHeight="1">
      <c r="B3" s="292" t="s">
        <v>483</v>
      </c>
    </row>
    <row r="4" spans="2:15" ht="15" customHeight="1">
      <c r="B4" s="659" t="s">
        <v>0</v>
      </c>
      <c r="C4" s="659"/>
      <c r="M4" s="480"/>
    </row>
    <row r="5" spans="2:15" ht="15" customHeight="1">
      <c r="B5" s="638"/>
      <c r="C5" s="638"/>
      <c r="M5" s="611"/>
    </row>
    <row r="6" spans="2:15" ht="15" customHeight="1">
      <c r="C6" s="1648" t="s">
        <v>1730</v>
      </c>
      <c r="D6" s="1648"/>
      <c r="E6" s="1648"/>
      <c r="F6" s="1648"/>
      <c r="G6" s="1648"/>
      <c r="I6" s="1702" t="s">
        <v>1685</v>
      </c>
      <c r="J6" s="1702"/>
      <c r="K6" s="1702"/>
      <c r="L6" s="1702"/>
      <c r="M6" s="1702"/>
      <c r="O6" s="957" t="s">
        <v>503</v>
      </c>
    </row>
    <row r="7" spans="2:15" s="481" customFormat="1" ht="15" customHeight="1">
      <c r="C7" s="620" t="s">
        <v>219</v>
      </c>
      <c r="D7" s="620" t="s">
        <v>220</v>
      </c>
      <c r="E7" s="620" t="s">
        <v>221</v>
      </c>
      <c r="F7" s="620" t="s">
        <v>222</v>
      </c>
      <c r="G7" s="620" t="s">
        <v>223</v>
      </c>
      <c r="I7" s="1032" t="s">
        <v>219</v>
      </c>
      <c r="J7" s="1032" t="s">
        <v>220</v>
      </c>
      <c r="K7" s="1032" t="s">
        <v>221</v>
      </c>
      <c r="L7" s="1032" t="s">
        <v>222</v>
      </c>
      <c r="M7" s="1032" t="s">
        <v>223</v>
      </c>
    </row>
    <row r="8" spans="2:15" ht="45" customHeight="1">
      <c r="B8" s="175" t="s">
        <v>1266</v>
      </c>
      <c r="C8" s="482" t="s">
        <v>1264</v>
      </c>
      <c r="D8" s="482" t="s">
        <v>1265</v>
      </c>
      <c r="E8" s="482" t="s">
        <v>485</v>
      </c>
      <c r="F8" s="482" t="s">
        <v>486</v>
      </c>
      <c r="G8" s="482" t="s">
        <v>487</v>
      </c>
      <c r="I8" s="1042" t="s">
        <v>1264</v>
      </c>
      <c r="J8" s="1042" t="s">
        <v>1265</v>
      </c>
      <c r="K8" s="1042" t="s">
        <v>485</v>
      </c>
      <c r="L8" s="1042" t="s">
        <v>486</v>
      </c>
      <c r="M8" s="1042" t="s">
        <v>487</v>
      </c>
    </row>
    <row r="9" spans="2:15" ht="20.100000000000001" customHeight="1">
      <c r="B9" s="70" t="s">
        <v>488</v>
      </c>
      <c r="C9" s="944">
        <v>13404787.657900002</v>
      </c>
      <c r="D9" s="944">
        <v>40090291.244449995</v>
      </c>
      <c r="E9" s="944">
        <v>33222622.024514765</v>
      </c>
      <c r="F9" s="944">
        <v>6867669.2199352337</v>
      </c>
      <c r="G9" s="944">
        <v>0</v>
      </c>
      <c r="I9" s="944">
        <v>13811249.846705772</v>
      </c>
      <c r="J9" s="944">
        <v>38869761.331874229</v>
      </c>
      <c r="K9" s="944">
        <v>32716168.217559211</v>
      </c>
      <c r="L9" s="944">
        <v>6153593.114315019</v>
      </c>
      <c r="M9" s="944"/>
    </row>
    <row r="10" spans="2:15" ht="20.100000000000001" customHeight="1">
      <c r="B10" s="80" t="s">
        <v>489</v>
      </c>
      <c r="C10" s="945">
        <v>18466126.828431975</v>
      </c>
      <c r="D10" s="945">
        <v>1083363.3008880236</v>
      </c>
      <c r="E10" s="945">
        <v>262033.63604714951</v>
      </c>
      <c r="F10" s="945">
        <v>821329.66484087415</v>
      </c>
      <c r="G10" s="945">
        <v>0</v>
      </c>
      <c r="I10" s="945">
        <v>19270306.572984837</v>
      </c>
      <c r="J10" s="945">
        <v>1011044.9725051651</v>
      </c>
      <c r="K10" s="945">
        <v>638379.44122999988</v>
      </c>
      <c r="L10" s="945">
        <v>372665.53127516527</v>
      </c>
      <c r="M10" s="945"/>
    </row>
    <row r="11" spans="2:15" ht="20.100000000000001" customHeight="1">
      <c r="B11" s="178" t="s">
        <v>466</v>
      </c>
      <c r="C11" s="946">
        <v>31870914.486331977</v>
      </c>
      <c r="D11" s="946">
        <v>41173654.54533802</v>
      </c>
      <c r="E11" s="946">
        <v>33484655.660561915</v>
      </c>
      <c r="F11" s="946">
        <v>7688998.884776108</v>
      </c>
      <c r="G11" s="946">
        <v>0</v>
      </c>
      <c r="I11" s="946">
        <v>33081556.419690609</v>
      </c>
      <c r="J11" s="946">
        <v>39880806.304379396</v>
      </c>
      <c r="K11" s="946">
        <v>33354547.65878921</v>
      </c>
      <c r="L11" s="946">
        <v>6526258.6455901843</v>
      </c>
      <c r="M11" s="946"/>
    </row>
    <row r="12" spans="2:15" ht="20.100000000000001" customHeight="1" thickBot="1">
      <c r="B12" s="210" t="s">
        <v>1806</v>
      </c>
      <c r="C12" s="947">
        <v>442120.44707025489</v>
      </c>
      <c r="D12" s="947">
        <v>1223450.856108526</v>
      </c>
      <c r="E12" s="947">
        <v>1066761.371650181</v>
      </c>
      <c r="F12" s="947">
        <v>156689.48445834499</v>
      </c>
      <c r="G12" s="947">
        <v>0</v>
      </c>
      <c r="I12" s="947">
        <v>446457.12079834915</v>
      </c>
      <c r="J12" s="947">
        <v>1570058.542222586</v>
      </c>
      <c r="K12" s="947">
        <v>1363917.5964130568</v>
      </c>
      <c r="L12" s="947">
        <v>206140.94580952908</v>
      </c>
      <c r="M12" s="947"/>
    </row>
    <row r="13" spans="2:15" ht="15" customHeight="1" thickTop="1">
      <c r="B13" s="117" t="s">
        <v>1804</v>
      </c>
    </row>
    <row r="14" spans="2:15" ht="15" customHeight="1">
      <c r="B14" s="1705" t="s">
        <v>1805</v>
      </c>
      <c r="C14" s="1705"/>
      <c r="D14" s="1705"/>
      <c r="E14" s="1705"/>
      <c r="F14" s="1705"/>
      <c r="G14" s="1705"/>
      <c r="M14"/>
    </row>
    <row r="15" spans="2:15" ht="15" customHeight="1">
      <c r="B15" s="1706"/>
      <c r="C15" s="1706"/>
      <c r="D15" s="1706"/>
      <c r="E15" s="117"/>
      <c r="M15"/>
    </row>
    <row r="16" spans="2:15" ht="15" customHeight="1">
      <c r="B16" s="117"/>
      <c r="C16" s="1269"/>
      <c r="D16" s="1269"/>
      <c r="E16" s="1269"/>
      <c r="F16" s="1269"/>
      <c r="G16" s="1269"/>
      <c r="H16"/>
      <c r="I16"/>
      <c r="J16"/>
      <c r="K16"/>
      <c r="L16"/>
      <c r="M16"/>
      <c r="N16" s="686">
        <v>0</v>
      </c>
    </row>
    <row r="17" spans="3:14" ht="15" customHeight="1">
      <c r="C17"/>
      <c r="D17"/>
      <c r="E17"/>
      <c r="F17"/>
      <c r="G17"/>
      <c r="H17"/>
      <c r="I17"/>
      <c r="J17"/>
      <c r="K17"/>
      <c r="L17"/>
      <c r="M17"/>
      <c r="N17" s="686">
        <v>0</v>
      </c>
    </row>
    <row r="18" spans="3:14" ht="15" customHeight="1">
      <c r="C18"/>
      <c r="D18"/>
      <c r="E18"/>
      <c r="F18"/>
      <c r="G18"/>
      <c r="H18"/>
      <c r="I18"/>
      <c r="J18"/>
      <c r="K18"/>
      <c r="L18"/>
      <c r="M18"/>
      <c r="N18" s="686">
        <v>0</v>
      </c>
    </row>
    <row r="19" spans="3:14" ht="15" customHeight="1">
      <c r="C19"/>
      <c r="D19"/>
      <c r="E19"/>
      <c r="F19"/>
      <c r="G19"/>
      <c r="H19"/>
      <c r="I19"/>
      <c r="J19"/>
      <c r="K19"/>
      <c r="L19"/>
      <c r="M19"/>
      <c r="N19" s="686"/>
    </row>
    <row r="20" spans="3:14" ht="15" customHeight="1">
      <c r="C20">
        <f t="shared" ref="C20" si="0">C13*1000</f>
        <v>0</v>
      </c>
      <c r="M20" s="125">
        <f t="shared" ref="M20" si="1">M11/1000</f>
        <v>0</v>
      </c>
    </row>
    <row r="21" spans="3:14" ht="15" customHeight="1">
      <c r="M21" s="125">
        <f t="shared" ref="M21" si="2">M12/1000</f>
        <v>0</v>
      </c>
    </row>
    <row r="22" spans="3:14" ht="15" customHeight="1">
      <c r="I22" s="125">
        <f t="shared" ref="I22:M22" si="3">I13/1000</f>
        <v>0</v>
      </c>
      <c r="J22" s="125">
        <f t="shared" si="3"/>
        <v>0</v>
      </c>
      <c r="K22" s="125">
        <f t="shared" si="3"/>
        <v>0</v>
      </c>
      <c r="L22" s="125">
        <f t="shared" si="3"/>
        <v>0</v>
      </c>
      <c r="M22" s="125">
        <f t="shared" si="3"/>
        <v>0</v>
      </c>
    </row>
  </sheetData>
  <mergeCells count="4">
    <mergeCell ref="C6:G6"/>
    <mergeCell ref="I6:M6"/>
    <mergeCell ref="B14:G14"/>
    <mergeCell ref="B15:D15"/>
  </mergeCells>
  <hyperlinks>
    <hyperlink ref="O6" location="Índice!A1" display="Back to the Index" xr:uid="{C4E0B5B5-1CFA-4072-A4E2-C9B660A7C33F}"/>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52"/>
  <sheetViews>
    <sheetView showGridLines="0" showZeros="0" zoomScaleNormal="100" workbookViewId="0">
      <selection activeCell="J5" sqref="J5"/>
    </sheetView>
  </sheetViews>
  <sheetFormatPr defaultColWidth="9.140625" defaultRowHeight="12"/>
  <cols>
    <col min="1" max="1" width="12.7109375" style="2" customWidth="1"/>
    <col min="2" max="2" width="43.28515625" style="2" customWidth="1"/>
    <col min="3" max="8" width="15.7109375" style="2" customWidth="1"/>
    <col min="9" max="9" width="8.7109375" style="2" customWidth="1"/>
    <col min="10" max="10" width="16.7109375" style="2" customWidth="1"/>
    <col min="11" max="11" width="32.7109375" style="2" customWidth="1"/>
    <col min="12" max="16384" width="9.140625" style="2"/>
  </cols>
  <sheetData>
    <row r="1" spans="2:11" ht="15" customHeight="1"/>
    <row r="2" spans="2:11" ht="15" customHeight="1">
      <c r="B2" s="728" t="s">
        <v>269</v>
      </c>
      <c r="C2" s="728"/>
      <c r="D2" s="787" t="s">
        <v>1463</v>
      </c>
    </row>
    <row r="3" spans="2:11" ht="15" customHeight="1">
      <c r="B3" s="1679" t="s">
        <v>270</v>
      </c>
      <c r="C3" s="1679"/>
    </row>
    <row r="4" spans="2:11" ht="15" customHeight="1">
      <c r="B4" s="659" t="s">
        <v>0</v>
      </c>
      <c r="C4" s="659"/>
      <c r="H4" s="480"/>
    </row>
    <row r="5" spans="2:11" ht="15" customHeight="1">
      <c r="C5" s="1657" t="s">
        <v>1730</v>
      </c>
      <c r="D5" s="1657"/>
      <c r="E5" s="1657"/>
      <c r="F5" s="1657"/>
      <c r="G5" s="1657"/>
      <c r="H5" s="1657"/>
      <c r="J5" s="957" t="s">
        <v>503</v>
      </c>
    </row>
    <row r="6" spans="2:11" s="181" customFormat="1" ht="15" customHeight="1">
      <c r="C6" s="620" t="s">
        <v>219</v>
      </c>
      <c r="D6" s="620" t="s">
        <v>220</v>
      </c>
      <c r="E6" s="620" t="s">
        <v>221</v>
      </c>
      <c r="F6" s="620" t="s">
        <v>222</v>
      </c>
      <c r="G6" s="620" t="s">
        <v>223</v>
      </c>
      <c r="H6" s="620" t="s">
        <v>224</v>
      </c>
    </row>
    <row r="7" spans="2:11" ht="24.95" customHeight="1">
      <c r="B7" s="111"/>
      <c r="C7" s="1694" t="s">
        <v>271</v>
      </c>
      <c r="D7" s="1694"/>
      <c r="E7" s="1694" t="s">
        <v>272</v>
      </c>
      <c r="F7" s="1694"/>
      <c r="G7" s="1694" t="s">
        <v>273</v>
      </c>
      <c r="H7" s="1694"/>
    </row>
    <row r="8" spans="2:11" ht="24.95" customHeight="1">
      <c r="B8" s="38"/>
      <c r="C8" s="82" t="s">
        <v>274</v>
      </c>
      <c r="D8" s="82" t="s">
        <v>275</v>
      </c>
      <c r="E8" s="82" t="s">
        <v>274</v>
      </c>
      <c r="F8" s="82" t="s">
        <v>275</v>
      </c>
      <c r="G8" s="83" t="s">
        <v>1</v>
      </c>
      <c r="H8" s="83" t="s">
        <v>276</v>
      </c>
    </row>
    <row r="9" spans="2:11" s="68" customFormat="1" ht="15" customHeight="1">
      <c r="B9" s="84" t="s">
        <v>235</v>
      </c>
      <c r="C9" s="834">
        <v>19376540.10328</v>
      </c>
      <c r="D9" s="834">
        <v>344302.91668000002</v>
      </c>
      <c r="E9" s="834">
        <v>22947396.446619999</v>
      </c>
      <c r="F9" s="834">
        <v>184614.89169999998</v>
      </c>
      <c r="G9" s="834">
        <v>1440259.3832</v>
      </c>
      <c r="H9" s="838">
        <f>G9/(E9+F9)</f>
        <v>6.2262609253268736E-2</v>
      </c>
      <c r="J9"/>
    </row>
    <row r="10" spans="2:11" s="28" customFormat="1" ht="15" customHeight="1">
      <c r="B10" s="42" t="s">
        <v>242</v>
      </c>
      <c r="C10" s="834">
        <v>1156817.2272000001</v>
      </c>
      <c r="D10" s="834">
        <v>105470.79712999999</v>
      </c>
      <c r="E10" s="834">
        <v>698708.21082000004</v>
      </c>
      <c r="F10" s="834">
        <v>3469.59809</v>
      </c>
      <c r="G10" s="834">
        <v>140435.91188999999</v>
      </c>
      <c r="H10" s="838">
        <f t="shared" ref="H10:H23" si="0">G10/(E10+F10)</f>
        <v>0.20000049860305402</v>
      </c>
      <c r="J10"/>
    </row>
    <row r="11" spans="2:11" s="28" customFormat="1" ht="15" customHeight="1">
      <c r="B11" s="42" t="s">
        <v>243</v>
      </c>
      <c r="C11" s="834">
        <v>249367.16013</v>
      </c>
      <c r="D11" s="834">
        <v>51300.365189999997</v>
      </c>
      <c r="E11" s="834">
        <v>204351.27919</v>
      </c>
      <c r="F11" s="834">
        <v>15767.414859999999</v>
      </c>
      <c r="G11" s="834">
        <v>212334.42676999999</v>
      </c>
      <c r="H11" s="838">
        <f t="shared" si="0"/>
        <v>0.96463604641306933</v>
      </c>
      <c r="J11"/>
      <c r="K11" s="68"/>
    </row>
    <row r="12" spans="2:11" ht="15" customHeight="1">
      <c r="B12" s="42" t="s">
        <v>244</v>
      </c>
      <c r="C12" s="834">
        <v>40028.8992</v>
      </c>
      <c r="D12" s="834">
        <v>0</v>
      </c>
      <c r="E12" s="834">
        <v>40028.8992</v>
      </c>
      <c r="F12" s="834">
        <v>0</v>
      </c>
      <c r="G12" s="834">
        <v>0</v>
      </c>
      <c r="H12" s="838">
        <f t="shared" si="0"/>
        <v>0</v>
      </c>
      <c r="I12" s="72"/>
      <c r="K12" s="68"/>
    </row>
    <row r="13" spans="2:11" ht="15" customHeight="1">
      <c r="B13" s="42" t="s">
        <v>245</v>
      </c>
      <c r="C13" s="834"/>
      <c r="D13" s="834"/>
      <c r="E13" s="834"/>
      <c r="F13" s="834"/>
      <c r="G13" s="834"/>
      <c r="H13" s="838"/>
      <c r="I13" s="73"/>
      <c r="K13" s="68"/>
    </row>
    <row r="14" spans="2:11" ht="15" customHeight="1">
      <c r="B14" s="42" t="s">
        <v>236</v>
      </c>
      <c r="C14" s="834">
        <v>1280011.33473</v>
      </c>
      <c r="D14" s="834">
        <v>906524.03714999999</v>
      </c>
      <c r="E14" s="834">
        <v>1287014.86831</v>
      </c>
      <c r="F14" s="834">
        <v>33056.246379999997</v>
      </c>
      <c r="G14" s="834">
        <v>438099.50005000003</v>
      </c>
      <c r="H14" s="838">
        <f t="shared" si="0"/>
        <v>0.33187568091957037</v>
      </c>
      <c r="I14" s="73"/>
      <c r="K14" s="68"/>
    </row>
    <row r="15" spans="2:11" ht="15" customHeight="1">
      <c r="B15" s="42" t="s">
        <v>237</v>
      </c>
      <c r="C15" s="834">
        <v>5444818.4405500004</v>
      </c>
      <c r="D15" s="834">
        <v>3679113.2423700001</v>
      </c>
      <c r="E15" s="834">
        <v>4683608.4978100006</v>
      </c>
      <c r="F15" s="834">
        <v>434817.56466999999</v>
      </c>
      <c r="G15" s="834">
        <v>4788016.8008000003</v>
      </c>
      <c r="H15" s="838">
        <f t="shared" si="0"/>
        <v>0.93544709689136174</v>
      </c>
      <c r="I15" s="72"/>
      <c r="K15" s="68"/>
    </row>
    <row r="16" spans="2:11" ht="15" customHeight="1">
      <c r="B16" s="42" t="s">
        <v>238</v>
      </c>
      <c r="C16" s="834">
        <v>5442098.2820299994</v>
      </c>
      <c r="D16" s="834">
        <v>518374.48952999996</v>
      </c>
      <c r="E16" s="834">
        <v>5290587.7282700008</v>
      </c>
      <c r="F16" s="834">
        <v>3388.8424799999998</v>
      </c>
      <c r="G16" s="834">
        <v>3873322.80595</v>
      </c>
      <c r="H16" s="838">
        <f t="shared" si="0"/>
        <v>0.73164713787187463</v>
      </c>
      <c r="I16" s="73"/>
      <c r="K16" s="68"/>
    </row>
    <row r="17" spans="1:11" ht="15" customHeight="1">
      <c r="B17" s="42" t="s">
        <v>246</v>
      </c>
      <c r="C17" s="834">
        <v>1902100.83818</v>
      </c>
      <c r="D17" s="834">
        <v>181549.34694999998</v>
      </c>
      <c r="E17" s="834">
        <v>1811654.29158</v>
      </c>
      <c r="F17" s="834">
        <v>62302.762590000006</v>
      </c>
      <c r="G17" s="834">
        <v>917386.60074999998</v>
      </c>
      <c r="H17" s="838">
        <f t="shared" si="0"/>
        <v>0.48954515724284969</v>
      </c>
      <c r="I17" s="72"/>
      <c r="K17" s="68"/>
    </row>
    <row r="18" spans="1:11" ht="15" customHeight="1">
      <c r="B18" s="42" t="s">
        <v>247</v>
      </c>
      <c r="C18" s="834">
        <v>818488.04032999999</v>
      </c>
      <c r="D18" s="834">
        <v>63128.834170000002</v>
      </c>
      <c r="E18" s="834">
        <v>472515.79313999997</v>
      </c>
      <c r="F18" s="834">
        <v>7768.4070099999999</v>
      </c>
      <c r="G18" s="834">
        <v>533404.28313</v>
      </c>
      <c r="H18" s="838">
        <f t="shared" si="0"/>
        <v>1.1106013542885853</v>
      </c>
      <c r="I18" s="71"/>
      <c r="K18" s="68"/>
    </row>
    <row r="19" spans="1:11" ht="15" customHeight="1">
      <c r="B19" s="42" t="s">
        <v>248</v>
      </c>
      <c r="C19" s="834">
        <v>3307.7498599999999</v>
      </c>
      <c r="D19" s="834">
        <v>2429.9753999999998</v>
      </c>
      <c r="E19" s="834">
        <v>3201.97642</v>
      </c>
      <c r="F19" s="834">
        <v>1247.6089399999998</v>
      </c>
      <c r="G19" s="834">
        <v>6674.3780399999996</v>
      </c>
      <c r="H19" s="838">
        <f t="shared" si="0"/>
        <v>1.5</v>
      </c>
      <c r="I19" s="71"/>
      <c r="K19" s="68"/>
    </row>
    <row r="20" spans="1:11" ht="15" customHeight="1">
      <c r="B20" s="42" t="s">
        <v>249</v>
      </c>
      <c r="C20" s="834"/>
      <c r="D20" s="834">
        <v>0</v>
      </c>
      <c r="E20" s="834"/>
      <c r="F20" s="834">
        <v>0</v>
      </c>
      <c r="G20" s="834"/>
      <c r="H20" s="838"/>
      <c r="I20" s="71"/>
      <c r="K20" s="68"/>
    </row>
    <row r="21" spans="1:11" s="6" customFormat="1" ht="15" customHeight="1">
      <c r="A21" s="2"/>
      <c r="B21" s="42" t="s">
        <v>250</v>
      </c>
      <c r="C21" s="834"/>
      <c r="D21" s="834">
        <v>0</v>
      </c>
      <c r="E21" s="834"/>
      <c r="F21" s="834">
        <v>0</v>
      </c>
      <c r="G21" s="834"/>
      <c r="H21" s="838"/>
      <c r="I21" s="71"/>
      <c r="J21" s="2"/>
      <c r="K21" s="68"/>
    </row>
    <row r="22" spans="1:11" s="6" customFormat="1" ht="15" customHeight="1">
      <c r="B22" s="42" t="s">
        <v>251</v>
      </c>
      <c r="C22" s="834">
        <v>100316.62938</v>
      </c>
      <c r="D22" s="834">
        <v>0</v>
      </c>
      <c r="E22" s="834">
        <v>100316.62940000001</v>
      </c>
      <c r="F22" s="834">
        <v>0</v>
      </c>
      <c r="G22" s="834">
        <v>86200.664850000001</v>
      </c>
      <c r="H22" s="838">
        <f t="shared" si="0"/>
        <v>0.85928589672092792</v>
      </c>
      <c r="I22" s="12"/>
      <c r="J22" s="2"/>
      <c r="K22" s="68"/>
    </row>
    <row r="23" spans="1:11" s="6" customFormat="1" ht="15" customHeight="1">
      <c r="B23" s="42" t="s">
        <v>240</v>
      </c>
      <c r="C23" s="834">
        <v>29966.876829999997</v>
      </c>
      <c r="D23" s="834">
        <v>0</v>
      </c>
      <c r="E23" s="834">
        <v>29966.876829999997</v>
      </c>
      <c r="F23" s="834">
        <v>0</v>
      </c>
      <c r="G23" s="834">
        <v>74917.192060000001</v>
      </c>
      <c r="H23" s="838">
        <f t="shared" si="0"/>
        <v>2.4999999994994475</v>
      </c>
      <c r="I23" s="71"/>
      <c r="J23" s="2"/>
      <c r="K23" s="68"/>
    </row>
    <row r="24" spans="1:11" s="6" customFormat="1" ht="15" customHeight="1">
      <c r="B24" s="42" t="s">
        <v>277</v>
      </c>
      <c r="C24" s="834">
        <v>90941.052439999999</v>
      </c>
      <c r="D24" s="834">
        <v>0</v>
      </c>
      <c r="E24" s="834">
        <v>90941.052439999999</v>
      </c>
      <c r="F24" s="834">
        <v>0</v>
      </c>
      <c r="G24" s="834">
        <v>90941.052439999999</v>
      </c>
      <c r="H24" s="838"/>
      <c r="I24" s="71"/>
      <c r="K24" s="68"/>
    </row>
    <row r="25" spans="1:11" s="6" customFormat="1" ht="20.100000000000001" customHeight="1" thickBot="1">
      <c r="B25" s="687" t="s">
        <v>2</v>
      </c>
      <c r="C25" s="839">
        <f>SUM(C9:C24)</f>
        <v>35934802.634140007</v>
      </c>
      <c r="D25" s="839">
        <f>SUM(D9:D24)</f>
        <v>5852194.0045699999</v>
      </c>
      <c r="E25" s="839">
        <f>SUM(E9:E24)</f>
        <v>37660292.550030001</v>
      </c>
      <c r="F25" s="839">
        <f>SUM(F9:F24)</f>
        <v>746433.3367199999</v>
      </c>
      <c r="G25" s="839">
        <f>SUM(G9:G24)</f>
        <v>12601992.99993</v>
      </c>
      <c r="H25" s="840">
        <f>G25/(E25+F25)</f>
        <v>0.32811942983865705</v>
      </c>
      <c r="I25" s="12"/>
      <c r="K25" s="68"/>
    </row>
    <row r="26" spans="1:11" s="6" customFormat="1" ht="15" customHeight="1" thickTop="1">
      <c r="B26" s="85"/>
      <c r="C26" s="85"/>
      <c r="D26" s="85"/>
      <c r="E26" s="85"/>
      <c r="F26" s="85"/>
      <c r="G26" s="85"/>
      <c r="H26" s="85"/>
      <c r="I26" s="12"/>
      <c r="K26" s="68"/>
    </row>
    <row r="27" spans="1:11" s="6" customFormat="1" ht="15" customHeight="1">
      <c r="B27" s="85"/>
      <c r="C27" s="85"/>
      <c r="D27" s="85"/>
      <c r="E27" s="85"/>
      <c r="F27" s="85"/>
      <c r="G27" s="85"/>
      <c r="H27" s="480"/>
      <c r="I27" s="12"/>
      <c r="K27" s="68"/>
    </row>
    <row r="28" spans="1:11" s="6" customFormat="1" ht="15" customHeight="1">
      <c r="C28" s="1697" t="s">
        <v>1685</v>
      </c>
      <c r="D28" s="1697"/>
      <c r="E28" s="1697"/>
      <c r="F28" s="1697"/>
      <c r="G28" s="1697"/>
      <c r="H28" s="1697"/>
      <c r="I28" s="12"/>
      <c r="K28" s="68"/>
    </row>
    <row r="29" spans="1:11" s="631" customFormat="1" ht="15" customHeight="1">
      <c r="C29" s="1032" t="s">
        <v>219</v>
      </c>
      <c r="D29" s="1032" t="s">
        <v>220</v>
      </c>
      <c r="E29" s="1032" t="s">
        <v>221</v>
      </c>
      <c r="F29" s="1032" t="s">
        <v>222</v>
      </c>
      <c r="G29" s="1032" t="s">
        <v>223</v>
      </c>
      <c r="H29" s="1032" t="s">
        <v>224</v>
      </c>
      <c r="I29" s="632"/>
      <c r="K29" s="35"/>
    </row>
    <row r="30" spans="1:11" s="6" customFormat="1" ht="24.95" customHeight="1">
      <c r="A30" s="2"/>
      <c r="B30" s="111"/>
      <c r="C30" s="1701" t="s">
        <v>271</v>
      </c>
      <c r="D30" s="1701"/>
      <c r="E30" s="1701" t="s">
        <v>272</v>
      </c>
      <c r="F30" s="1701"/>
      <c r="G30" s="1701" t="s">
        <v>273</v>
      </c>
      <c r="H30" s="1701"/>
      <c r="I30" s="2"/>
      <c r="J30" s="2"/>
      <c r="K30" s="2"/>
    </row>
    <row r="31" spans="1:11" s="6" customFormat="1" ht="24.95" customHeight="1">
      <c r="A31" s="2"/>
      <c r="B31" s="38"/>
      <c r="C31" s="82" t="s">
        <v>274</v>
      </c>
      <c r="D31" s="82" t="s">
        <v>275</v>
      </c>
      <c r="E31" s="82" t="s">
        <v>274</v>
      </c>
      <c r="F31" s="82" t="s">
        <v>275</v>
      </c>
      <c r="G31" s="83" t="s">
        <v>1</v>
      </c>
      <c r="H31" s="83" t="s">
        <v>276</v>
      </c>
      <c r="I31" s="2"/>
      <c r="J31" s="2"/>
      <c r="K31" s="2"/>
    </row>
    <row r="32" spans="1:11" s="6" customFormat="1" ht="15" customHeight="1">
      <c r="A32" s="2"/>
      <c r="B32" s="84" t="s">
        <v>235</v>
      </c>
      <c r="C32" s="834">
        <v>18503105.601</v>
      </c>
      <c r="D32" s="834">
        <v>353497.74242000002</v>
      </c>
      <c r="E32" s="834">
        <v>21419218.310990002</v>
      </c>
      <c r="F32" s="834">
        <v>180009.70465999999</v>
      </c>
      <c r="G32" s="834">
        <v>1474599.4269100002</v>
      </c>
      <c r="H32" s="838">
        <f>G32/(E32+F32)</f>
        <v>6.8270931990789679E-2</v>
      </c>
      <c r="I32" s="2"/>
      <c r="J32" s="2"/>
      <c r="K32" s="2"/>
    </row>
    <row r="33" spans="1:11" s="6" customFormat="1" ht="15" customHeight="1">
      <c r="A33" s="2"/>
      <c r="B33" s="42" t="s">
        <v>242</v>
      </c>
      <c r="C33" s="834">
        <v>988303.59588000004</v>
      </c>
      <c r="D33" s="834">
        <v>141577.58177000002</v>
      </c>
      <c r="E33" s="834">
        <v>694395.94487999997</v>
      </c>
      <c r="F33" s="834">
        <v>7146.9672799999998</v>
      </c>
      <c r="G33" s="834">
        <v>140308.61109999998</v>
      </c>
      <c r="H33" s="838">
        <f t="shared" ref="H33:H46" si="1">G33/(E33+F33)</f>
        <v>0.20000004086421441</v>
      </c>
      <c r="I33" s="2"/>
      <c r="J33" s="2"/>
      <c r="K33" s="2"/>
    </row>
    <row r="34" spans="1:11" s="6" customFormat="1" ht="15" customHeight="1">
      <c r="A34" s="2"/>
      <c r="B34" s="42" t="s">
        <v>243</v>
      </c>
      <c r="C34" s="834">
        <v>273076.71941000002</v>
      </c>
      <c r="D34" s="834">
        <v>32815.688869999998</v>
      </c>
      <c r="E34" s="834">
        <v>210924.43755</v>
      </c>
      <c r="F34" s="834">
        <v>5780.7749800000001</v>
      </c>
      <c r="G34" s="834">
        <v>201831.75675999999</v>
      </c>
      <c r="H34" s="838">
        <f t="shared" si="1"/>
        <v>0.93136549141409797</v>
      </c>
      <c r="I34" s="2"/>
      <c r="J34" s="2"/>
      <c r="K34" s="2"/>
    </row>
    <row r="35" spans="1:11" s="6" customFormat="1" ht="15" customHeight="1">
      <c r="A35" s="2"/>
      <c r="B35" s="42" t="s">
        <v>244</v>
      </c>
      <c r="C35" s="834">
        <v>40856.468869999997</v>
      </c>
      <c r="D35" s="834">
        <v>0</v>
      </c>
      <c r="E35" s="834">
        <v>40856.468869999997</v>
      </c>
      <c r="F35" s="834">
        <v>0</v>
      </c>
      <c r="G35" s="834">
        <v>0</v>
      </c>
      <c r="H35" s="838">
        <f t="shared" si="1"/>
        <v>0</v>
      </c>
      <c r="I35" s="2"/>
      <c r="J35" s="2"/>
      <c r="K35" s="2"/>
    </row>
    <row r="36" spans="1:11" s="6" customFormat="1" ht="15" customHeight="1">
      <c r="A36" s="2"/>
      <c r="B36" s="42" t="s">
        <v>245</v>
      </c>
      <c r="C36" s="834">
        <v>0</v>
      </c>
      <c r="D36" s="834">
        <v>0</v>
      </c>
      <c r="E36" s="834">
        <v>0</v>
      </c>
      <c r="F36" s="834">
        <v>0</v>
      </c>
      <c r="G36" s="834"/>
      <c r="H36" s="838"/>
      <c r="I36" s="2"/>
      <c r="J36" s="2"/>
      <c r="K36" s="2"/>
    </row>
    <row r="37" spans="1:11" ht="15" customHeight="1">
      <c r="B37" s="42" t="s">
        <v>236</v>
      </c>
      <c r="C37" s="834">
        <v>1524968.2375</v>
      </c>
      <c r="D37" s="834">
        <v>893880.57246000005</v>
      </c>
      <c r="E37" s="834">
        <v>1525886.4899899999</v>
      </c>
      <c r="F37" s="834">
        <v>37444.69715</v>
      </c>
      <c r="G37" s="834">
        <v>444503.74345000001</v>
      </c>
      <c r="H37" s="838">
        <f t="shared" si="1"/>
        <v>0.28433114307863783</v>
      </c>
    </row>
    <row r="38" spans="1:11" ht="15" customHeight="1">
      <c r="B38" s="42" t="s">
        <v>237</v>
      </c>
      <c r="C38" s="834">
        <v>5522181.06886</v>
      </c>
      <c r="D38" s="834">
        <v>3741755.6270500002</v>
      </c>
      <c r="E38" s="834">
        <v>4819640.4053400001</v>
      </c>
      <c r="F38" s="834">
        <v>424715.57999</v>
      </c>
      <c r="G38" s="834">
        <v>4985787.1089399997</v>
      </c>
      <c r="H38" s="838">
        <f t="shared" si="1"/>
        <v>0.95069578092843166</v>
      </c>
    </row>
    <row r="39" spans="1:11" ht="15" customHeight="1">
      <c r="B39" s="42" t="s">
        <v>238</v>
      </c>
      <c r="C39" s="834">
        <v>5237895.97212</v>
      </c>
      <c r="D39" s="834">
        <v>488316.78967000003</v>
      </c>
      <c r="E39" s="834">
        <v>5121675.43016</v>
      </c>
      <c r="F39" s="834">
        <v>3684.9684600000001</v>
      </c>
      <c r="G39" s="834">
        <v>3738906.7891199999</v>
      </c>
      <c r="H39" s="838">
        <f t="shared" si="1"/>
        <v>0.72949148905249628</v>
      </c>
    </row>
    <row r="40" spans="1:11" ht="15" customHeight="1">
      <c r="B40" s="42" t="s">
        <v>246</v>
      </c>
      <c r="C40" s="834">
        <v>2098401.4448000002</v>
      </c>
      <c r="D40" s="834">
        <v>151279.65893000001</v>
      </c>
      <c r="E40" s="834">
        <v>2050459.92551</v>
      </c>
      <c r="F40" s="834">
        <v>55419.000090000001</v>
      </c>
      <c r="G40" s="834">
        <v>1078332.73618</v>
      </c>
      <c r="H40" s="838">
        <f t="shared" si="1"/>
        <v>0.51205827793388692</v>
      </c>
    </row>
    <row r="41" spans="1:11" ht="15" customHeight="1">
      <c r="B41" s="42" t="s">
        <v>247</v>
      </c>
      <c r="C41" s="834">
        <v>854007.60045999999</v>
      </c>
      <c r="D41" s="834">
        <v>62256.950270000001</v>
      </c>
      <c r="E41" s="834">
        <v>491659.92121</v>
      </c>
      <c r="F41" s="834">
        <v>12238.509980000001</v>
      </c>
      <c r="G41" s="834">
        <v>597410.42167000007</v>
      </c>
      <c r="H41" s="838">
        <f t="shared" si="1"/>
        <v>1.1855770621455666</v>
      </c>
    </row>
    <row r="42" spans="1:11" ht="15" customHeight="1">
      <c r="B42" s="42" t="s">
        <v>248</v>
      </c>
      <c r="C42" s="834">
        <v>1531.9951000000001</v>
      </c>
      <c r="D42" s="834">
        <v>8.6722099999999998</v>
      </c>
      <c r="E42" s="834">
        <v>1526.0739099999998</v>
      </c>
      <c r="F42" s="834">
        <v>0</v>
      </c>
      <c r="G42" s="834">
        <v>2289.11087</v>
      </c>
      <c r="H42" s="838">
        <f t="shared" si="1"/>
        <v>1.5000000032763814</v>
      </c>
    </row>
    <row r="43" spans="1:11" ht="15" customHeight="1">
      <c r="B43" s="42" t="s">
        <v>249</v>
      </c>
      <c r="C43" s="834">
        <v>0</v>
      </c>
      <c r="D43" s="834">
        <v>0</v>
      </c>
      <c r="E43" s="834">
        <v>0</v>
      </c>
      <c r="F43" s="834">
        <v>0</v>
      </c>
      <c r="G43" s="834">
        <v>0</v>
      </c>
      <c r="H43" s="838"/>
    </row>
    <row r="44" spans="1:11" ht="15" customHeight="1">
      <c r="B44" s="42" t="s">
        <v>250</v>
      </c>
      <c r="C44" s="834">
        <v>0</v>
      </c>
      <c r="D44" s="834">
        <v>0</v>
      </c>
      <c r="E44" s="834">
        <v>0</v>
      </c>
      <c r="F44" s="834">
        <v>0</v>
      </c>
      <c r="G44" s="834">
        <v>0</v>
      </c>
      <c r="H44" s="838"/>
    </row>
    <row r="45" spans="1:11" ht="15" customHeight="1">
      <c r="B45" s="42" t="s">
        <v>251</v>
      </c>
      <c r="C45" s="834">
        <v>108898.84514</v>
      </c>
      <c r="D45" s="834">
        <v>0</v>
      </c>
      <c r="E45" s="834">
        <v>108898.84514</v>
      </c>
      <c r="F45" s="834">
        <v>0</v>
      </c>
      <c r="G45" s="834">
        <v>88492.005969999998</v>
      </c>
      <c r="H45" s="838">
        <f t="shared" si="1"/>
        <v>0.81260738675635136</v>
      </c>
    </row>
    <row r="46" spans="1:11" ht="15" customHeight="1">
      <c r="B46" s="42" t="s">
        <v>240</v>
      </c>
      <c r="C46" s="834">
        <v>32832.181190000003</v>
      </c>
      <c r="D46" s="834">
        <v>0</v>
      </c>
      <c r="E46" s="834">
        <v>32832.181190000003</v>
      </c>
      <c r="F46" s="834">
        <v>0</v>
      </c>
      <c r="G46" s="834">
        <v>80528.342099999994</v>
      </c>
      <c r="H46" s="838">
        <f t="shared" si="1"/>
        <v>2.4527259286850929</v>
      </c>
    </row>
    <row r="47" spans="1:11" ht="15" customHeight="1">
      <c r="B47" s="42" t="s">
        <v>277</v>
      </c>
      <c r="C47" s="834">
        <v>0</v>
      </c>
      <c r="D47" s="834">
        <v>0</v>
      </c>
      <c r="E47" s="834">
        <v>0</v>
      </c>
      <c r="F47" s="834">
        <v>0</v>
      </c>
      <c r="G47" s="834">
        <v>0</v>
      </c>
      <c r="H47" s="838"/>
    </row>
    <row r="48" spans="1:11" ht="20.100000000000001" customHeight="1" thickBot="1">
      <c r="B48" s="687" t="s">
        <v>2</v>
      </c>
      <c r="C48" s="839">
        <f>SUM(C32:C47)</f>
        <v>35186059.730329998</v>
      </c>
      <c r="D48" s="839">
        <f>SUM(D32:D47)</f>
        <v>5865389.2836500006</v>
      </c>
      <c r="E48" s="839">
        <f>SUM(E32:E47)</f>
        <v>36517974.434739999</v>
      </c>
      <c r="F48" s="839">
        <f>SUM(F32:F47)</f>
        <v>726440.20258999988</v>
      </c>
      <c r="G48" s="839">
        <f>SUM(G32:G47)</f>
        <v>12832990.053070001</v>
      </c>
      <c r="H48" s="840">
        <f>G48/(E48+F48)</f>
        <v>0.34456146453185288</v>
      </c>
    </row>
    <row r="49" spans="8:8" ht="15" customHeight="1" thickTop="1"/>
    <row r="50" spans="8:8" ht="15" customHeight="1"/>
    <row r="51" spans="8:8" ht="15" customHeight="1">
      <c r="H51"/>
    </row>
    <row r="52" spans="8:8" ht="12.75">
      <c r="H52"/>
    </row>
  </sheetData>
  <mergeCells count="9">
    <mergeCell ref="B3:C3"/>
    <mergeCell ref="C5:H5"/>
    <mergeCell ref="C28:H28"/>
    <mergeCell ref="C30:D30"/>
    <mergeCell ref="E30:F30"/>
    <mergeCell ref="G30:H30"/>
    <mergeCell ref="C7:D7"/>
    <mergeCell ref="E7:F7"/>
    <mergeCell ref="G7:H7"/>
  </mergeCells>
  <hyperlinks>
    <hyperlink ref="J5" location="Índice!A1" display="Back to the Index" xr:uid="{5C14DE78-16F6-4511-8BFB-CEDDCFB2B485}"/>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M142"/>
  <sheetViews>
    <sheetView showGridLines="0" showZeros="0" zoomScaleNormal="100" workbookViewId="0">
      <selection activeCell="M6" sqref="M6"/>
    </sheetView>
  </sheetViews>
  <sheetFormatPr defaultColWidth="9.140625" defaultRowHeight="11.25"/>
  <cols>
    <col min="1" max="1" width="12.7109375" style="58" customWidth="1"/>
    <col min="2" max="2" width="76.42578125" style="58" customWidth="1"/>
    <col min="3" max="5" width="20.7109375" style="58" customWidth="1"/>
    <col min="6" max="6" width="9.7109375" style="1236" customWidth="1"/>
    <col min="7" max="7" width="5.7109375" style="58" customWidth="1"/>
    <col min="8" max="10" width="20.7109375" style="58" customWidth="1"/>
    <col min="11" max="11" width="9.7109375" style="1236" customWidth="1"/>
    <col min="12" max="12" width="9.140625" style="58"/>
    <col min="13" max="13" width="16.5703125" style="58" customWidth="1"/>
    <col min="14" max="16384" width="9.140625" style="58"/>
  </cols>
  <sheetData>
    <row r="1" spans="2:13" ht="15" customHeight="1">
      <c r="B1" s="1646"/>
      <c r="C1" s="1646"/>
      <c r="D1" s="1646"/>
      <c r="E1" s="1646"/>
      <c r="F1" s="1646"/>
      <c r="G1" s="1646"/>
      <c r="H1" s="1646"/>
      <c r="I1" s="1646"/>
      <c r="J1" s="1646"/>
      <c r="K1" s="1244"/>
    </row>
    <row r="2" spans="2:13" ht="15" customHeight="1">
      <c r="B2" s="726" t="s">
        <v>1241</v>
      </c>
      <c r="C2" s="726"/>
      <c r="D2" s="786" t="s">
        <v>1463</v>
      </c>
      <c r="E2" s="726"/>
      <c r="F2" s="1234"/>
      <c r="G2" s="726"/>
      <c r="H2" s="726"/>
      <c r="I2" s="289"/>
      <c r="K2" s="1234"/>
    </row>
    <row r="3" spans="2:13" ht="15" customHeight="1">
      <c r="B3" s="1647" t="s">
        <v>1240</v>
      </c>
      <c r="C3" s="1647"/>
      <c r="D3" s="1647"/>
      <c r="E3" s="1647"/>
      <c r="F3" s="1647"/>
      <c r="G3" s="1647"/>
      <c r="H3" s="1647"/>
      <c r="I3"/>
    </row>
    <row r="4" spans="2:13" ht="15" customHeight="1">
      <c r="B4" s="268" t="s">
        <v>0</v>
      </c>
      <c r="C4" s="463"/>
      <c r="D4" s="463"/>
      <c r="E4" s="463"/>
      <c r="F4" s="1235"/>
      <c r="G4" s="463"/>
      <c r="H4" s="463"/>
      <c r="I4"/>
      <c r="K4" s="1235"/>
    </row>
    <row r="5" spans="2:13" ht="15" customHeight="1">
      <c r="C5" s="404"/>
      <c r="D5" s="404"/>
      <c r="G5" s="404"/>
      <c r="H5" s="404"/>
      <c r="I5"/>
      <c r="J5" s="467"/>
    </row>
    <row r="6" spans="2:13" ht="15" customHeight="1">
      <c r="C6" s="1648" t="s">
        <v>1730</v>
      </c>
      <c r="D6" s="1649"/>
      <c r="E6" s="1649"/>
      <c r="F6" s="1219"/>
      <c r="H6" s="1648" t="s">
        <v>1504</v>
      </c>
      <c r="I6" s="1649"/>
      <c r="J6" s="1649"/>
      <c r="K6" s="1219"/>
      <c r="M6" s="957" t="s">
        <v>503</v>
      </c>
    </row>
    <row r="7" spans="2:13" s="337" customFormat="1" ht="15" customHeight="1">
      <c r="C7" s="627"/>
      <c r="D7" s="628"/>
      <c r="E7" s="629" t="s">
        <v>219</v>
      </c>
      <c r="F7" s="1232"/>
      <c r="H7" s="627"/>
      <c r="I7" s="628"/>
      <c r="J7" s="629" t="s">
        <v>219</v>
      </c>
      <c r="K7" s="1232"/>
    </row>
    <row r="8" spans="2:13" ht="45" customHeight="1">
      <c r="B8" s="249"/>
      <c r="C8" s="453" t="s">
        <v>1252</v>
      </c>
      <c r="D8" s="453" t="s">
        <v>553</v>
      </c>
      <c r="E8" s="453" t="s">
        <v>579</v>
      </c>
      <c r="F8" s="1237" t="s">
        <v>1766</v>
      </c>
      <c r="H8" s="453" t="s">
        <v>1252</v>
      </c>
      <c r="I8" s="453" t="s">
        <v>553</v>
      </c>
      <c r="J8" s="453" t="s">
        <v>579</v>
      </c>
      <c r="K8" s="1237" t="s">
        <v>1766</v>
      </c>
    </row>
    <row r="9" spans="2:13" ht="20.100000000000001" customHeight="1">
      <c r="B9" s="327" t="s">
        <v>586</v>
      </c>
      <c r="C9" s="328"/>
      <c r="D9" s="328"/>
      <c r="E9" s="328"/>
      <c r="F9" s="1238"/>
      <c r="G9" s="1233"/>
      <c r="H9" s="328"/>
      <c r="I9" s="328"/>
      <c r="J9" s="328"/>
      <c r="K9" s="1238"/>
      <c r="L9"/>
      <c r="M9"/>
    </row>
    <row r="10" spans="2:13" ht="15" customHeight="1">
      <c r="B10" s="261" t="s">
        <v>554</v>
      </c>
      <c r="C10" s="78">
        <v>5303864</v>
      </c>
      <c r="D10" s="78">
        <f>+E10-C10</f>
        <v>-2</v>
      </c>
      <c r="E10" s="78">
        <v>5303862</v>
      </c>
      <c r="F10" s="680"/>
      <c r="G10" s="1233"/>
      <c r="H10" s="78">
        <v>5166551</v>
      </c>
      <c r="I10" s="78">
        <v>-3</v>
      </c>
      <c r="J10" s="78">
        <v>5166548</v>
      </c>
      <c r="K10" s="680"/>
      <c r="L10"/>
    </row>
    <row r="11" spans="2:13" ht="15" customHeight="1">
      <c r="B11" s="261" t="s">
        <v>555</v>
      </c>
      <c r="C11" s="78">
        <v>262395</v>
      </c>
      <c r="D11" s="78">
        <f>+E11-C11</f>
        <v>-1021</v>
      </c>
      <c r="E11" s="78">
        <v>261374</v>
      </c>
      <c r="F11" s="680" t="s">
        <v>1767</v>
      </c>
      <c r="G11" s="1233"/>
      <c r="H11" s="78">
        <v>320857</v>
      </c>
      <c r="I11" s="78">
        <v>-221</v>
      </c>
      <c r="J11" s="78">
        <v>320636</v>
      </c>
      <c r="K11" s="680" t="s">
        <v>1767</v>
      </c>
      <c r="L11"/>
    </row>
    <row r="12" spans="2:13" ht="15" customHeight="1">
      <c r="B12" s="261" t="s">
        <v>1111</v>
      </c>
      <c r="C12" s="78"/>
      <c r="D12" s="78"/>
      <c r="E12" s="78"/>
      <c r="F12" s="680"/>
      <c r="G12" s="1233"/>
      <c r="H12" s="78"/>
      <c r="I12" s="78"/>
      <c r="J12" s="78"/>
      <c r="K12" s="680"/>
      <c r="L12"/>
    </row>
    <row r="13" spans="2:13" ht="15" customHeight="1">
      <c r="B13" s="506" t="s">
        <v>556</v>
      </c>
      <c r="C13" s="78">
        <v>1015087</v>
      </c>
      <c r="D13" s="78">
        <f t="shared" ref="D13:D15" si="0">+E13-C13</f>
        <v>-8947</v>
      </c>
      <c r="E13" s="78">
        <v>1006140</v>
      </c>
      <c r="F13" s="680" t="s">
        <v>1768</v>
      </c>
      <c r="G13" s="1233"/>
      <c r="H13" s="78">
        <v>892995</v>
      </c>
      <c r="I13" s="78">
        <v>-218</v>
      </c>
      <c r="J13" s="78">
        <v>892777</v>
      </c>
      <c r="K13" s="680" t="s">
        <v>1768</v>
      </c>
      <c r="L13"/>
    </row>
    <row r="14" spans="2:13" ht="15" customHeight="1">
      <c r="B14" s="506" t="s">
        <v>1117</v>
      </c>
      <c r="C14" s="78">
        <v>52120815</v>
      </c>
      <c r="D14" s="78">
        <f t="shared" si="0"/>
        <v>13816</v>
      </c>
      <c r="E14" s="78">
        <v>52134631</v>
      </c>
      <c r="F14" s="680" t="s">
        <v>1769</v>
      </c>
      <c r="G14" s="1233"/>
      <c r="H14" s="78">
        <v>49847829</v>
      </c>
      <c r="I14" s="78">
        <v>13671</v>
      </c>
      <c r="J14" s="78">
        <v>49861500</v>
      </c>
      <c r="K14" s="680" t="s">
        <v>1769</v>
      </c>
      <c r="L14"/>
    </row>
    <row r="15" spans="2:13" ht="15" customHeight="1">
      <c r="B15" s="507" t="s">
        <v>168</v>
      </c>
      <c r="C15" s="78">
        <v>6234545</v>
      </c>
      <c r="D15" s="78">
        <f t="shared" si="0"/>
        <v>-20488</v>
      </c>
      <c r="E15" s="78">
        <v>6214057</v>
      </c>
      <c r="F15" s="680" t="s">
        <v>1770</v>
      </c>
      <c r="G15" s="1233"/>
      <c r="H15" s="78">
        <v>3185876</v>
      </c>
      <c r="I15" s="78">
        <v>-15777</v>
      </c>
      <c r="J15" s="78">
        <v>3170099</v>
      </c>
      <c r="K15" s="680" t="s">
        <v>1770</v>
      </c>
      <c r="L15"/>
    </row>
    <row r="16" spans="2:13" ht="15" customHeight="1">
      <c r="B16" s="261" t="s">
        <v>1112</v>
      </c>
      <c r="C16" s="78"/>
      <c r="D16" s="78"/>
      <c r="E16" s="78"/>
      <c r="F16" s="680"/>
      <c r="G16" s="1233"/>
      <c r="H16" s="78"/>
      <c r="I16" s="78"/>
      <c r="J16" s="78"/>
      <c r="K16" s="680"/>
      <c r="L16"/>
    </row>
    <row r="17" spans="2:12" ht="15" customHeight="1">
      <c r="B17" s="506" t="s">
        <v>558</v>
      </c>
      <c r="C17" s="78">
        <v>1031201</v>
      </c>
      <c r="D17" s="78">
        <f t="shared" ref="D17:D18" si="1">+E17-C17</f>
        <v>-6139</v>
      </c>
      <c r="E17" s="78">
        <v>1025062</v>
      </c>
      <c r="F17" s="680" t="s">
        <v>1771</v>
      </c>
      <c r="G17" s="1233"/>
      <c r="H17" s="78">
        <v>878334</v>
      </c>
      <c r="I17" s="78">
        <v>-5557</v>
      </c>
      <c r="J17" s="78">
        <v>872777</v>
      </c>
      <c r="K17" s="680" t="s">
        <v>1771</v>
      </c>
      <c r="L17"/>
    </row>
    <row r="18" spans="2:12" ht="15" customHeight="1">
      <c r="B18" s="507" t="s">
        <v>1118</v>
      </c>
      <c r="C18" s="78">
        <v>1315467</v>
      </c>
      <c r="D18" s="78">
        <f t="shared" si="1"/>
        <v>310869</v>
      </c>
      <c r="E18" s="78">
        <v>1626336</v>
      </c>
      <c r="F18" s="680" t="s">
        <v>1772</v>
      </c>
      <c r="G18" s="1233"/>
      <c r="H18" s="78">
        <v>1405513</v>
      </c>
      <c r="I18" s="78">
        <v>361591</v>
      </c>
      <c r="J18" s="78">
        <v>1767104</v>
      </c>
      <c r="K18" s="680" t="s">
        <v>1772</v>
      </c>
      <c r="L18"/>
    </row>
    <row r="19" spans="2:12" ht="15" customHeight="1">
      <c r="B19" s="507" t="s">
        <v>1119</v>
      </c>
      <c r="C19" s="78">
        <v>0</v>
      </c>
      <c r="D19" s="78">
        <f>+E19-C19</f>
        <v>0</v>
      </c>
      <c r="E19" s="78">
        <v>0</v>
      </c>
      <c r="F19" s="680"/>
      <c r="G19" s="1233"/>
      <c r="H19" s="78">
        <v>31496</v>
      </c>
      <c r="I19" s="78">
        <v>0</v>
      </c>
      <c r="J19" s="78">
        <v>31496</v>
      </c>
      <c r="K19" s="680"/>
      <c r="L19"/>
    </row>
    <row r="20" spans="2:12" ht="15" customHeight="1">
      <c r="B20" s="338" t="s">
        <v>1113</v>
      </c>
      <c r="C20" s="78">
        <v>12140392</v>
      </c>
      <c r="D20" s="78">
        <f>+E20-C20</f>
        <v>20207</v>
      </c>
      <c r="E20" s="78">
        <v>12160599</v>
      </c>
      <c r="F20" s="680" t="s">
        <v>1773</v>
      </c>
      <c r="G20" s="1233"/>
      <c r="H20" s="78">
        <v>13216701</v>
      </c>
      <c r="I20" s="78">
        <v>29921</v>
      </c>
      <c r="J20" s="78">
        <v>13246622</v>
      </c>
      <c r="K20" s="680" t="s">
        <v>1773</v>
      </c>
      <c r="L20"/>
    </row>
    <row r="21" spans="2:12" ht="15" customHeight="1">
      <c r="B21" s="261" t="s">
        <v>559</v>
      </c>
      <c r="C21" s="78">
        <v>0</v>
      </c>
      <c r="D21" s="78"/>
      <c r="E21" s="78">
        <v>0</v>
      </c>
      <c r="F21" s="680"/>
      <c r="G21" s="1233"/>
      <c r="H21" s="78">
        <v>0</v>
      </c>
      <c r="I21" s="78">
        <v>0</v>
      </c>
      <c r="J21" s="78">
        <v>0</v>
      </c>
      <c r="K21" s="680"/>
      <c r="L21"/>
    </row>
    <row r="22" spans="2:12" ht="15" customHeight="1">
      <c r="B22" s="261" t="s">
        <v>560</v>
      </c>
      <c r="C22" s="78">
        <v>91249</v>
      </c>
      <c r="D22" s="78">
        <f t="shared" ref="D22:D30" si="2">+E22-C22</f>
        <v>0</v>
      </c>
      <c r="E22" s="78">
        <v>91249</v>
      </c>
      <c r="F22" s="680"/>
      <c r="G22" s="1233"/>
      <c r="H22" s="78">
        <v>45141</v>
      </c>
      <c r="I22" s="78">
        <v>0</v>
      </c>
      <c r="J22" s="78">
        <v>45141</v>
      </c>
      <c r="K22" s="680"/>
      <c r="L22"/>
    </row>
    <row r="23" spans="2:12" ht="15" customHeight="1">
      <c r="B23" s="261" t="s">
        <v>1114</v>
      </c>
      <c r="C23" s="78">
        <v>434959</v>
      </c>
      <c r="D23" s="78">
        <f t="shared" si="2"/>
        <v>31715</v>
      </c>
      <c r="E23" s="78">
        <v>466674</v>
      </c>
      <c r="F23" s="680" t="s">
        <v>1774</v>
      </c>
      <c r="G23" s="1233"/>
      <c r="H23" s="78">
        <v>400391</v>
      </c>
      <c r="I23" s="78">
        <v>38837</v>
      </c>
      <c r="J23" s="78">
        <v>439228</v>
      </c>
      <c r="K23" s="680" t="s">
        <v>1774</v>
      </c>
      <c r="L23"/>
    </row>
    <row r="24" spans="2:12" ht="15" customHeight="1">
      <c r="B24" s="261" t="s">
        <v>561</v>
      </c>
      <c r="C24" s="78">
        <v>1026481</v>
      </c>
      <c r="D24" s="78">
        <f t="shared" si="2"/>
        <v>-232948</v>
      </c>
      <c r="E24" s="78">
        <v>793533</v>
      </c>
      <c r="F24" s="680" t="s">
        <v>1775</v>
      </c>
      <c r="G24" s="1233"/>
      <c r="H24" s="78">
        <v>1279841</v>
      </c>
      <c r="I24" s="78">
        <v>-296467</v>
      </c>
      <c r="J24" s="78">
        <v>983374</v>
      </c>
      <c r="K24" s="680" t="s">
        <v>1775</v>
      </c>
      <c r="L24"/>
    </row>
    <row r="25" spans="2:12" ht="15" customHeight="1">
      <c r="B25" s="261" t="s">
        <v>562</v>
      </c>
      <c r="C25" s="78">
        <v>7909</v>
      </c>
      <c r="D25" s="78">
        <f t="shared" si="2"/>
        <v>-5018</v>
      </c>
      <c r="E25" s="78">
        <v>2891</v>
      </c>
      <c r="F25" s="680" t="s">
        <v>1776</v>
      </c>
      <c r="G25" s="1233"/>
      <c r="H25" s="78">
        <v>13291</v>
      </c>
      <c r="I25" s="78">
        <v>-7121</v>
      </c>
      <c r="J25" s="78">
        <v>6170</v>
      </c>
      <c r="K25" s="680" t="s">
        <v>1776</v>
      </c>
      <c r="L25"/>
    </row>
    <row r="26" spans="2:12" ht="15" customHeight="1">
      <c r="B26" s="261" t="s">
        <v>563</v>
      </c>
      <c r="C26" s="78">
        <v>640824</v>
      </c>
      <c r="D26" s="78">
        <f t="shared" si="2"/>
        <v>-71205</v>
      </c>
      <c r="E26" s="78">
        <v>569619</v>
      </c>
      <c r="F26" s="680" t="s">
        <v>1777</v>
      </c>
      <c r="G26" s="1233"/>
      <c r="H26" s="78">
        <v>729442</v>
      </c>
      <c r="I26" s="78">
        <v>-74671</v>
      </c>
      <c r="J26" s="78">
        <v>654771</v>
      </c>
      <c r="K26" s="680" t="s">
        <v>1777</v>
      </c>
      <c r="L26"/>
    </row>
    <row r="27" spans="2:12" ht="15" customHeight="1">
      <c r="B27" s="261" t="s">
        <v>1115</v>
      </c>
      <c r="C27" s="78">
        <v>245954</v>
      </c>
      <c r="D27" s="78">
        <f t="shared" si="2"/>
        <v>-751</v>
      </c>
      <c r="E27" s="78">
        <v>245203</v>
      </c>
      <c r="F27" s="680"/>
      <c r="G27" s="1233"/>
      <c r="H27" s="78">
        <v>242630</v>
      </c>
      <c r="I27" s="78">
        <v>-938</v>
      </c>
      <c r="J27" s="78">
        <v>241692</v>
      </c>
      <c r="K27" s="680"/>
      <c r="L27"/>
    </row>
    <row r="28" spans="2:12" ht="15" customHeight="1">
      <c r="B28" s="261" t="s">
        <v>565</v>
      </c>
      <c r="C28" s="244">
        <v>11676</v>
      </c>
      <c r="D28" s="78">
        <f t="shared" si="2"/>
        <v>-14</v>
      </c>
      <c r="E28" s="244">
        <v>11662</v>
      </c>
      <c r="F28" s="1239"/>
      <c r="G28" s="1233"/>
      <c r="H28" s="244">
        <v>26738</v>
      </c>
      <c r="I28" s="244">
        <v>-15</v>
      </c>
      <c r="J28" s="244">
        <v>26723</v>
      </c>
      <c r="K28" s="1239"/>
      <c r="L28"/>
    </row>
    <row r="29" spans="2:12" ht="15" customHeight="1">
      <c r="B29" s="261" t="s">
        <v>1116</v>
      </c>
      <c r="C29" s="78">
        <v>2633790</v>
      </c>
      <c r="D29" s="78">
        <f t="shared" si="2"/>
        <v>-5063</v>
      </c>
      <c r="E29" s="78">
        <v>2628727</v>
      </c>
      <c r="F29" s="680" t="s">
        <v>1778</v>
      </c>
      <c r="G29" s="1233"/>
      <c r="H29" s="78">
        <v>2720648</v>
      </c>
      <c r="I29" s="78">
        <v>-4046</v>
      </c>
      <c r="J29" s="78">
        <v>2716602</v>
      </c>
      <c r="K29" s="680" t="s">
        <v>1778</v>
      </c>
      <c r="L29"/>
    </row>
    <row r="30" spans="2:12" ht="15" customHeight="1">
      <c r="B30" s="261" t="s">
        <v>567</v>
      </c>
      <c r="C30" s="275">
        <v>1296811</v>
      </c>
      <c r="D30" s="78">
        <f t="shared" si="2"/>
        <v>-33955</v>
      </c>
      <c r="E30" s="275">
        <v>1262856</v>
      </c>
      <c r="F30" s="1240" t="s">
        <v>1779</v>
      </c>
      <c r="G30" s="1233"/>
      <c r="H30" s="275">
        <v>1239134</v>
      </c>
      <c r="I30" s="275">
        <v>-31502</v>
      </c>
      <c r="J30" s="275">
        <v>1207632</v>
      </c>
      <c r="K30" s="1240" t="s">
        <v>1779</v>
      </c>
      <c r="L30"/>
    </row>
    <row r="31" spans="2:12" ht="15" customHeight="1">
      <c r="B31" s="709" t="s">
        <v>1254</v>
      </c>
      <c r="C31" s="508">
        <f>SUM(C10:C30)</f>
        <v>85813419</v>
      </c>
      <c r="D31" s="508">
        <f t="shared" ref="D31:E31" si="3">SUM(D10:D30)</f>
        <v>-8944</v>
      </c>
      <c r="E31" s="508">
        <f t="shared" si="3"/>
        <v>85804475</v>
      </c>
      <c r="F31" s="1241"/>
      <c r="G31" s="1233"/>
      <c r="H31" s="508">
        <f>SUM(H10:H30)</f>
        <v>81643408</v>
      </c>
      <c r="I31" s="508">
        <f t="shared" ref="I31:J31" si="4">SUM(I10:I30)</f>
        <v>7484</v>
      </c>
      <c r="J31" s="508">
        <f t="shared" si="4"/>
        <v>81650892</v>
      </c>
      <c r="K31" s="1241"/>
      <c r="L31"/>
    </row>
    <row r="32" spans="2:12" ht="20.100000000000001" customHeight="1">
      <c r="B32" s="329" t="s">
        <v>1253</v>
      </c>
      <c r="C32" s="244"/>
      <c r="D32" s="244"/>
      <c r="E32" s="244"/>
      <c r="F32" s="1242"/>
      <c r="H32" s="244"/>
      <c r="I32" s="244"/>
      <c r="J32" s="244"/>
      <c r="K32" s="1242"/>
      <c r="L32"/>
    </row>
    <row r="33" spans="2:12" ht="15" customHeight="1">
      <c r="B33" s="261" t="s">
        <v>1120</v>
      </c>
      <c r="C33" s="78"/>
      <c r="D33" s="78"/>
      <c r="E33" s="78"/>
      <c r="F33" s="680"/>
      <c r="G33" s="1233"/>
      <c r="H33" s="78"/>
      <c r="I33" s="78"/>
      <c r="J33" s="78"/>
      <c r="K33" s="680"/>
      <c r="L33"/>
    </row>
    <row r="34" spans="2:12" ht="15" customHeight="1">
      <c r="B34" s="509" t="s">
        <v>587</v>
      </c>
      <c r="C34" s="78">
        <v>8898759</v>
      </c>
      <c r="D34" s="78">
        <f t="shared" ref="D34:D37" si="5">+E34-C34</f>
        <v>0</v>
      </c>
      <c r="E34" s="78">
        <v>8898759</v>
      </c>
      <c r="F34" s="680"/>
      <c r="G34" s="1233"/>
      <c r="H34" s="78">
        <v>6366958</v>
      </c>
      <c r="I34" s="78">
        <v>-1771</v>
      </c>
      <c r="J34" s="78">
        <v>6365187</v>
      </c>
      <c r="K34" s="680"/>
      <c r="L34"/>
    </row>
    <row r="35" spans="2:12" ht="15" customHeight="1">
      <c r="B35" s="509" t="s">
        <v>1122</v>
      </c>
      <c r="C35" s="78">
        <v>63000829</v>
      </c>
      <c r="D35" s="78">
        <f t="shared" si="5"/>
        <v>47133</v>
      </c>
      <c r="E35" s="78">
        <v>63047962</v>
      </c>
      <c r="F35" s="680" t="s">
        <v>1780</v>
      </c>
      <c r="G35" s="1233"/>
      <c r="H35" s="78">
        <v>59127005</v>
      </c>
      <c r="I35" s="78">
        <v>62572</v>
      </c>
      <c r="J35" s="78">
        <v>59189577</v>
      </c>
      <c r="K35" s="680" t="s">
        <v>1780</v>
      </c>
      <c r="L35"/>
    </row>
    <row r="36" spans="2:12" ht="15" customHeight="1">
      <c r="B36" s="509" t="s">
        <v>1123</v>
      </c>
      <c r="C36" s="78">
        <v>1388849</v>
      </c>
      <c r="D36" s="78">
        <f t="shared" si="5"/>
        <v>0</v>
      </c>
      <c r="E36" s="78">
        <v>1388849</v>
      </c>
      <c r="F36" s="680"/>
      <c r="G36" s="1233"/>
      <c r="H36" s="78">
        <v>1594724</v>
      </c>
      <c r="I36" s="78">
        <v>0</v>
      </c>
      <c r="J36" s="78">
        <v>1594724</v>
      </c>
      <c r="K36" s="680"/>
      <c r="L36"/>
    </row>
    <row r="37" spans="2:12" ht="15" customHeight="1">
      <c r="B37" s="509" t="s">
        <v>27</v>
      </c>
      <c r="C37" s="78">
        <v>1405172</v>
      </c>
      <c r="D37" s="78">
        <f t="shared" si="5"/>
        <v>0</v>
      </c>
      <c r="E37" s="78">
        <v>1405172</v>
      </c>
      <c r="F37" s="680"/>
      <c r="G37" s="1233"/>
      <c r="H37" s="78">
        <v>1577706</v>
      </c>
      <c r="I37" s="78">
        <v>0</v>
      </c>
      <c r="J37" s="78">
        <v>1577706</v>
      </c>
      <c r="K37" s="680"/>
      <c r="L37"/>
    </row>
    <row r="38" spans="2:12" ht="15" customHeight="1">
      <c r="B38" s="261" t="s">
        <v>1121</v>
      </c>
      <c r="C38" s="78"/>
      <c r="D38" s="78"/>
      <c r="E38" s="78"/>
      <c r="F38" s="680"/>
      <c r="G38" s="1233"/>
      <c r="H38" s="78"/>
      <c r="I38" s="78"/>
      <c r="J38" s="78"/>
      <c r="K38" s="680"/>
      <c r="L38"/>
    </row>
    <row r="39" spans="2:12" ht="15" customHeight="1">
      <c r="B39" s="510" t="s">
        <v>570</v>
      </c>
      <c r="C39" s="78">
        <v>278851</v>
      </c>
      <c r="D39" s="78">
        <f t="shared" ref="D39:D46" si="6">+E39-C39</f>
        <v>0</v>
      </c>
      <c r="E39" s="78">
        <v>278851</v>
      </c>
      <c r="F39" s="680"/>
      <c r="G39" s="1233"/>
      <c r="H39" s="78">
        <v>343933</v>
      </c>
      <c r="I39" s="78">
        <v>0</v>
      </c>
      <c r="J39" s="78">
        <v>343933</v>
      </c>
      <c r="K39" s="680"/>
      <c r="L39"/>
    </row>
    <row r="40" spans="2:12" ht="15" customHeight="1">
      <c r="B40" s="510" t="s">
        <v>1124</v>
      </c>
      <c r="C40" s="78">
        <v>1599405</v>
      </c>
      <c r="D40" s="78">
        <f t="shared" si="6"/>
        <v>0</v>
      </c>
      <c r="E40" s="78">
        <v>1599405</v>
      </c>
      <c r="F40" s="680"/>
      <c r="G40" s="1233"/>
      <c r="H40" s="78">
        <v>3201309</v>
      </c>
      <c r="I40" s="78">
        <v>0</v>
      </c>
      <c r="J40" s="78">
        <v>3201309</v>
      </c>
      <c r="K40" s="680"/>
      <c r="L40"/>
    </row>
    <row r="41" spans="2:12" ht="15" customHeight="1">
      <c r="B41" s="261" t="s">
        <v>560</v>
      </c>
      <c r="C41" s="78">
        <v>285766</v>
      </c>
      <c r="D41" s="78">
        <f t="shared" si="6"/>
        <v>0</v>
      </c>
      <c r="E41" s="78">
        <v>285766</v>
      </c>
      <c r="F41" s="680"/>
      <c r="G41" s="1233"/>
      <c r="H41" s="78">
        <v>229923</v>
      </c>
      <c r="I41" s="78">
        <v>0</v>
      </c>
      <c r="J41" s="78">
        <v>229923</v>
      </c>
      <c r="K41" s="680"/>
      <c r="L41"/>
    </row>
    <row r="42" spans="2:12" ht="15" customHeight="1">
      <c r="B42" s="261" t="s">
        <v>572</v>
      </c>
      <c r="C42" s="1245">
        <v>0</v>
      </c>
      <c r="D42" s="78">
        <f t="shared" si="6"/>
        <v>0</v>
      </c>
      <c r="E42" s="78">
        <v>0</v>
      </c>
      <c r="F42" s="680"/>
      <c r="G42" s="1233"/>
      <c r="H42" s="78">
        <v>0</v>
      </c>
      <c r="I42" s="78">
        <v>0</v>
      </c>
      <c r="J42" s="78">
        <v>0</v>
      </c>
      <c r="K42" s="680"/>
      <c r="L42"/>
    </row>
    <row r="43" spans="2:12" ht="15" customHeight="1">
      <c r="B43" s="261" t="s">
        <v>573</v>
      </c>
      <c r="C43" s="78">
        <v>443799</v>
      </c>
      <c r="D43" s="78">
        <f t="shared" si="6"/>
        <v>-35653</v>
      </c>
      <c r="E43" s="1245">
        <v>408146</v>
      </c>
      <c r="F43" s="1246" t="s">
        <v>1781</v>
      </c>
      <c r="G43" s="1233"/>
      <c r="H43" s="1245">
        <v>345312</v>
      </c>
      <c r="I43" s="1245">
        <v>-39697</v>
      </c>
      <c r="J43" s="1245">
        <v>305615</v>
      </c>
      <c r="K43" s="1246" t="s">
        <v>1781</v>
      </c>
      <c r="L43"/>
    </row>
    <row r="44" spans="2:12" ht="15" customHeight="1">
      <c r="B44" s="261" t="s">
        <v>574</v>
      </c>
      <c r="C44" s="78">
        <v>14827</v>
      </c>
      <c r="D44" s="78">
        <f t="shared" si="6"/>
        <v>695</v>
      </c>
      <c r="E44" s="78">
        <v>15522</v>
      </c>
      <c r="F44" s="680"/>
      <c r="G44" s="1233"/>
      <c r="H44" s="78">
        <v>21990</v>
      </c>
      <c r="I44" s="78">
        <v>-475</v>
      </c>
      <c r="J44" s="78">
        <v>21515</v>
      </c>
      <c r="K44" s="680"/>
      <c r="L44"/>
    </row>
    <row r="45" spans="2:12" ht="15" customHeight="1">
      <c r="B45" s="261" t="s">
        <v>575</v>
      </c>
      <c r="C45" s="78">
        <v>7242</v>
      </c>
      <c r="D45" s="78">
        <f t="shared" si="6"/>
        <v>-20</v>
      </c>
      <c r="E45" s="78">
        <v>7222</v>
      </c>
      <c r="F45" s="680"/>
      <c r="G45" s="1233"/>
      <c r="H45" s="78">
        <v>11069</v>
      </c>
      <c r="I45" s="78">
        <v>-447</v>
      </c>
      <c r="J45" s="78">
        <v>10622</v>
      </c>
      <c r="K45" s="680"/>
      <c r="L45"/>
    </row>
    <row r="46" spans="2:12" ht="15" customHeight="1">
      <c r="B46" s="261" t="s">
        <v>576</v>
      </c>
      <c r="C46" s="78">
        <v>1103650</v>
      </c>
      <c r="D46" s="78">
        <f t="shared" si="6"/>
        <v>12619</v>
      </c>
      <c r="E46" s="78">
        <v>1116269</v>
      </c>
      <c r="F46" s="680" t="s">
        <v>1782</v>
      </c>
      <c r="G46" s="1233"/>
      <c r="H46" s="78">
        <v>1442225</v>
      </c>
      <c r="I46" s="78">
        <v>22956</v>
      </c>
      <c r="J46" s="78">
        <v>1465181</v>
      </c>
      <c r="K46" s="680" t="s">
        <v>1782</v>
      </c>
      <c r="L46"/>
    </row>
    <row r="47" spans="2:12" ht="15" customHeight="1">
      <c r="B47" s="709" t="s">
        <v>1255</v>
      </c>
      <c r="C47" s="508">
        <f>SUM(C34:C46)</f>
        <v>78427149</v>
      </c>
      <c r="D47" s="508">
        <f t="shared" ref="D47:E47" si="7">SUM(D34:D46)</f>
        <v>24774</v>
      </c>
      <c r="E47" s="508">
        <f t="shared" si="7"/>
        <v>78451923</v>
      </c>
      <c r="F47" s="1241"/>
      <c r="G47" s="1233"/>
      <c r="H47" s="508">
        <f>SUM(H34:H46)</f>
        <v>74262154</v>
      </c>
      <c r="I47" s="508">
        <f t="shared" ref="I47:J47" si="8">SUM(I34:I46)</f>
        <v>43138</v>
      </c>
      <c r="J47" s="508">
        <f t="shared" si="8"/>
        <v>74305292</v>
      </c>
      <c r="K47" s="1241"/>
      <c r="L47"/>
    </row>
    <row r="48" spans="2:12" ht="20.100000000000001" customHeight="1">
      <c r="B48" s="329" t="s">
        <v>577</v>
      </c>
      <c r="C48" s="78"/>
      <c r="D48" s="78"/>
      <c r="E48" s="78"/>
      <c r="F48" s="1242"/>
      <c r="H48" s="78"/>
      <c r="I48" s="78"/>
      <c r="J48" s="78"/>
      <c r="K48" s="1242"/>
      <c r="L48"/>
    </row>
    <row r="49" spans="2:12" ht="15" customHeight="1">
      <c r="B49" s="512" t="s">
        <v>11</v>
      </c>
      <c r="C49" s="78">
        <v>4725000</v>
      </c>
      <c r="D49" s="78">
        <f t="shared" ref="D49:D56" si="9">+E49-C49</f>
        <v>0</v>
      </c>
      <c r="E49" s="78">
        <v>4725000</v>
      </c>
      <c r="F49" s="680"/>
      <c r="G49" s="1233"/>
      <c r="H49" s="78">
        <v>4725000</v>
      </c>
      <c r="I49" s="78">
        <v>0</v>
      </c>
      <c r="J49" s="78">
        <v>4725000</v>
      </c>
      <c r="K49" s="680"/>
      <c r="L49"/>
    </row>
    <row r="50" spans="2:12" ht="15" customHeight="1">
      <c r="B50" s="512" t="s">
        <v>13</v>
      </c>
      <c r="C50" s="78">
        <v>16471</v>
      </c>
      <c r="D50" s="78">
        <f t="shared" si="9"/>
        <v>0</v>
      </c>
      <c r="E50" s="78">
        <v>16471</v>
      </c>
      <c r="F50" s="680"/>
      <c r="G50" s="1233"/>
      <c r="H50" s="78">
        <v>16471</v>
      </c>
      <c r="I50" s="78">
        <v>0</v>
      </c>
      <c r="J50" s="78">
        <v>16471</v>
      </c>
      <c r="K50" s="680"/>
      <c r="L50"/>
    </row>
    <row r="51" spans="2:12" ht="15" customHeight="1">
      <c r="B51" s="513" t="s">
        <v>1125</v>
      </c>
      <c r="C51" s="78">
        <v>0</v>
      </c>
      <c r="D51" s="78">
        <f t="shared" si="9"/>
        <v>0</v>
      </c>
      <c r="E51" s="78">
        <v>0</v>
      </c>
      <c r="F51" s="680"/>
      <c r="G51" s="1233"/>
      <c r="H51" s="78">
        <v>0</v>
      </c>
      <c r="I51" s="78">
        <v>0</v>
      </c>
      <c r="J51" s="78">
        <v>0</v>
      </c>
      <c r="K51" s="680"/>
      <c r="L51"/>
    </row>
    <row r="52" spans="2:12" ht="15" customHeight="1">
      <c r="B52" s="513" t="s">
        <v>15</v>
      </c>
      <c r="C52" s="275">
        <v>400000</v>
      </c>
      <c r="D52" s="78">
        <f t="shared" si="9"/>
        <v>0</v>
      </c>
      <c r="E52" s="275">
        <v>400000</v>
      </c>
      <c r="F52" s="1240"/>
      <c r="G52" s="1233"/>
      <c r="H52" s="275">
        <v>400000</v>
      </c>
      <c r="I52" s="275">
        <v>0</v>
      </c>
      <c r="J52" s="275">
        <v>400000</v>
      </c>
      <c r="K52" s="1240"/>
      <c r="L52"/>
    </row>
    <row r="53" spans="2:12" ht="15" customHeight="1">
      <c r="B53" s="513" t="s">
        <v>1126</v>
      </c>
      <c r="C53" s="275">
        <v>254464</v>
      </c>
      <c r="D53" s="78">
        <f t="shared" si="9"/>
        <v>0</v>
      </c>
      <c r="E53" s="275">
        <v>254464</v>
      </c>
      <c r="F53" s="1240"/>
      <c r="G53" s="1233"/>
      <c r="H53" s="275">
        <v>240535</v>
      </c>
      <c r="I53" s="275">
        <v>0</v>
      </c>
      <c r="J53" s="275">
        <v>240535</v>
      </c>
      <c r="K53" s="1240"/>
      <c r="L53"/>
    </row>
    <row r="54" spans="2:12" ht="15" customHeight="1">
      <c r="B54" s="513" t="s">
        <v>12</v>
      </c>
      <c r="C54" s="275">
        <v>-40</v>
      </c>
      <c r="D54" s="78">
        <f t="shared" si="9"/>
        <v>0</v>
      </c>
      <c r="E54" s="275">
        <v>-40</v>
      </c>
      <c r="F54" s="1240"/>
      <c r="G54" s="1233"/>
      <c r="H54" s="275">
        <v>-102</v>
      </c>
      <c r="I54" s="275">
        <v>0</v>
      </c>
      <c r="J54" s="275">
        <v>-102</v>
      </c>
      <c r="K54" s="1240"/>
      <c r="L54"/>
    </row>
    <row r="55" spans="2:12" ht="15" customHeight="1">
      <c r="B55" s="513" t="s">
        <v>16</v>
      </c>
      <c r="C55" s="275">
        <v>642397</v>
      </c>
      <c r="D55" s="78">
        <f t="shared" si="9"/>
        <v>0</v>
      </c>
      <c r="E55" s="275">
        <v>642397</v>
      </c>
      <c r="F55" s="1240"/>
      <c r="G55" s="1233"/>
      <c r="H55" s="275">
        <v>435823</v>
      </c>
      <c r="I55" s="275">
        <v>0</v>
      </c>
      <c r="J55" s="275">
        <v>435823</v>
      </c>
      <c r="K55" s="1240"/>
      <c r="L55"/>
    </row>
    <row r="56" spans="2:12" ht="15" customHeight="1">
      <c r="B56" s="514" t="s">
        <v>1127</v>
      </c>
      <c r="C56" s="275">
        <v>183012</v>
      </c>
      <c r="D56" s="78">
        <f t="shared" si="9"/>
        <v>0</v>
      </c>
      <c r="E56" s="275">
        <v>183012</v>
      </c>
      <c r="F56" s="1240"/>
      <c r="G56" s="1233"/>
      <c r="H56" s="275">
        <v>302003</v>
      </c>
      <c r="I56" s="275">
        <v>0</v>
      </c>
      <c r="J56" s="275">
        <v>302003</v>
      </c>
      <c r="K56" s="1240"/>
      <c r="L56"/>
    </row>
    <row r="57" spans="2:12" ht="20.100000000000001" customHeight="1">
      <c r="B57" s="709" t="s">
        <v>1307</v>
      </c>
      <c r="C57" s="508">
        <f>+SUM(C49:C56)</f>
        <v>6221304</v>
      </c>
      <c r="D57" s="508">
        <f>+SUM(D49:D56)</f>
        <v>0</v>
      </c>
      <c r="E57" s="508">
        <f>+SUM(E49:E56)</f>
        <v>6221304</v>
      </c>
      <c r="F57" s="1241"/>
      <c r="G57" s="1233"/>
      <c r="H57" s="508">
        <v>6119730</v>
      </c>
      <c r="I57" s="508">
        <v>0</v>
      </c>
      <c r="J57" s="508">
        <v>6119730</v>
      </c>
      <c r="K57" s="1241"/>
      <c r="L57"/>
    </row>
    <row r="58" spans="2:12" ht="15" customHeight="1">
      <c r="B58" s="708" t="s">
        <v>578</v>
      </c>
      <c r="C58" s="1061">
        <v>1164966</v>
      </c>
      <c r="D58" s="78">
        <f>+E58-C58</f>
        <v>-33718</v>
      </c>
      <c r="E58" s="1061">
        <v>1131248</v>
      </c>
      <c r="F58" s="1247" t="s">
        <v>1783</v>
      </c>
      <c r="G58" s="1233"/>
      <c r="H58" s="1061">
        <v>1261524</v>
      </c>
      <c r="I58" s="1061">
        <v>-35654</v>
      </c>
      <c r="J58" s="1061">
        <v>1225870</v>
      </c>
      <c r="K58" s="1247" t="s">
        <v>1783</v>
      </c>
      <c r="L58"/>
    </row>
    <row r="59" spans="2:12" ht="20.100000000000001" customHeight="1" thickBot="1">
      <c r="B59" s="710" t="s">
        <v>1256</v>
      </c>
      <c r="C59" s="511">
        <f>C47+C57+C58</f>
        <v>85813419</v>
      </c>
      <c r="D59" s="511">
        <f t="shared" ref="D59:E59" si="10">D47+D57+D58</f>
        <v>-8944</v>
      </c>
      <c r="E59" s="511">
        <f t="shared" si="10"/>
        <v>85804475</v>
      </c>
      <c r="F59" s="1248"/>
      <c r="G59" s="1233"/>
      <c r="H59" s="511">
        <f>H47+H57+H58</f>
        <v>81643408</v>
      </c>
      <c r="I59" s="511">
        <f t="shared" ref="I59:J59" si="11">I47+I57+I58</f>
        <v>7484</v>
      </c>
      <c r="J59" s="511">
        <f t="shared" si="11"/>
        <v>81650892</v>
      </c>
      <c r="K59" s="1248"/>
      <c r="L59"/>
    </row>
    <row r="60" spans="2:12" ht="15" customHeight="1" thickTop="1">
      <c r="I60"/>
      <c r="J60"/>
      <c r="L60"/>
    </row>
    <row r="61" spans="2:12" ht="15" customHeight="1">
      <c r="B61" s="1650" t="s">
        <v>1784</v>
      </c>
      <c r="C61" s="1651"/>
      <c r="D61" s="1651"/>
      <c r="E61" s="1651"/>
      <c r="F61" s="1651"/>
      <c r="I61"/>
      <c r="J61"/>
      <c r="L61"/>
    </row>
    <row r="62" spans="2:12" ht="15" customHeight="1">
      <c r="B62" s="1650" t="s">
        <v>1785</v>
      </c>
      <c r="C62" s="1651"/>
      <c r="D62" s="1651"/>
      <c r="E62" s="1651"/>
      <c r="F62" s="1651"/>
      <c r="I62"/>
      <c r="J62"/>
      <c r="L62"/>
    </row>
    <row r="63" spans="2:12" ht="15" customHeight="1">
      <c r="B63" s="1650" t="s">
        <v>1786</v>
      </c>
      <c r="C63" s="1651"/>
      <c r="D63" s="1651"/>
      <c r="E63" s="1651"/>
      <c r="F63" s="1651"/>
      <c r="I63"/>
      <c r="J63"/>
      <c r="L63"/>
    </row>
    <row r="64" spans="2:12" ht="15" customHeight="1">
      <c r="B64" s="1650" t="s">
        <v>1787</v>
      </c>
      <c r="C64" s="1651"/>
      <c r="D64" s="1651"/>
      <c r="E64" s="1651"/>
      <c r="F64" s="1651"/>
      <c r="I64"/>
      <c r="J64"/>
      <c r="K64" s="1243"/>
      <c r="L64"/>
    </row>
    <row r="65" spans="2:12" ht="15" customHeight="1">
      <c r="B65" s="1650" t="s">
        <v>1788</v>
      </c>
      <c r="C65" s="1651"/>
      <c r="D65" s="1651"/>
      <c r="E65" s="1651"/>
      <c r="F65" s="1651"/>
      <c r="I65"/>
      <c r="J65"/>
      <c r="L65"/>
    </row>
    <row r="66" spans="2:12" ht="15" customHeight="1">
      <c r="B66" s="1650" t="s">
        <v>1789</v>
      </c>
      <c r="C66" s="1651"/>
      <c r="D66" s="1651"/>
      <c r="E66" s="1651"/>
      <c r="F66" s="1651"/>
      <c r="I66"/>
      <c r="J66"/>
      <c r="L66"/>
    </row>
    <row r="67" spans="2:12" ht="15" customHeight="1">
      <c r="B67" s="1650" t="s">
        <v>1790</v>
      </c>
      <c r="C67" s="1651"/>
      <c r="D67" s="1651"/>
      <c r="E67" s="1651"/>
      <c r="F67" s="1651"/>
      <c r="I67"/>
      <c r="J67"/>
      <c r="L67"/>
    </row>
    <row r="68" spans="2:12" ht="15" customHeight="1">
      <c r="B68" s="1650" t="s">
        <v>1791</v>
      </c>
      <c r="C68" s="1651"/>
      <c r="D68" s="1651"/>
      <c r="E68" s="1651"/>
      <c r="F68" s="1651"/>
      <c r="I68"/>
      <c r="J68"/>
      <c r="L68"/>
    </row>
    <row r="69" spans="2:12" ht="15" customHeight="1">
      <c r="B69" s="1650" t="s">
        <v>1792</v>
      </c>
      <c r="C69" s="1651"/>
      <c r="D69" s="1651"/>
      <c r="E69" s="1651"/>
      <c r="F69" s="1651"/>
      <c r="I69"/>
      <c r="J69"/>
      <c r="L69"/>
    </row>
    <row r="70" spans="2:12" ht="15" customHeight="1">
      <c r="B70" s="1650" t="s">
        <v>1793</v>
      </c>
      <c r="C70" s="1651"/>
      <c r="D70" s="1651"/>
      <c r="E70" s="1651"/>
      <c r="F70" s="1651"/>
      <c r="I70"/>
      <c r="J70"/>
      <c r="L70"/>
    </row>
    <row r="71" spans="2:12" ht="15" customHeight="1">
      <c r="B71" s="1650" t="s">
        <v>1794</v>
      </c>
      <c r="C71" s="1650"/>
      <c r="D71" s="1650"/>
      <c r="E71" s="1650"/>
      <c r="F71" s="1650"/>
      <c r="I71"/>
      <c r="J71"/>
      <c r="L71"/>
    </row>
    <row r="72" spans="2:12" ht="15" customHeight="1">
      <c r="B72" s="1650" t="s">
        <v>1795</v>
      </c>
      <c r="C72" s="1650"/>
      <c r="D72" s="1650"/>
      <c r="E72" s="1650"/>
      <c r="F72" s="1650"/>
      <c r="I72"/>
      <c r="J72"/>
      <c r="L72"/>
    </row>
    <row r="73" spans="2:12" ht="15" customHeight="1">
      <c r="B73" s="1650" t="s">
        <v>1796</v>
      </c>
      <c r="C73" s="1650"/>
      <c r="D73" s="1650"/>
      <c r="E73" s="1650"/>
      <c r="F73" s="1650"/>
      <c r="I73"/>
      <c r="J73"/>
      <c r="L73"/>
    </row>
    <row r="74" spans="2:12" ht="15" customHeight="1">
      <c r="B74" s="1650" t="s">
        <v>1797</v>
      </c>
      <c r="C74" s="1650"/>
      <c r="D74" s="1650"/>
      <c r="E74" s="1650"/>
      <c r="F74" s="1650"/>
      <c r="I74"/>
      <c r="J74"/>
      <c r="L74"/>
    </row>
    <row r="75" spans="2:12" ht="15" customHeight="1">
      <c r="B75" s="1650" t="s">
        <v>1798</v>
      </c>
      <c r="C75" s="1650"/>
      <c r="D75" s="1650"/>
      <c r="E75" s="1650"/>
      <c r="F75" s="1650"/>
      <c r="I75"/>
      <c r="J75"/>
      <c r="L75"/>
    </row>
    <row r="76" spans="2:12" ht="15" customHeight="1">
      <c r="B76" s="1650" t="s">
        <v>1799</v>
      </c>
      <c r="C76" s="1650"/>
      <c r="D76" s="1650"/>
      <c r="E76" s="1650"/>
      <c r="F76" s="1650"/>
      <c r="I76"/>
      <c r="J76"/>
      <c r="L76"/>
    </row>
    <row r="77" spans="2:12" ht="15" customHeight="1">
      <c r="B77" s="1650" t="s">
        <v>1800</v>
      </c>
      <c r="C77" s="1650"/>
      <c r="D77" s="1650"/>
      <c r="E77" s="1650"/>
      <c r="F77" s="1650"/>
      <c r="I77"/>
      <c r="J77"/>
      <c r="L77"/>
    </row>
    <row r="78" spans="2:12" ht="15" customHeight="1">
      <c r="B78" s="1650" t="s">
        <v>1801</v>
      </c>
      <c r="C78" s="1650"/>
      <c r="D78" s="1650"/>
      <c r="E78" s="1650"/>
      <c r="F78" s="1650"/>
      <c r="I78"/>
      <c r="J78"/>
      <c r="L78"/>
    </row>
    <row r="79" spans="2:12" ht="15" customHeight="1">
      <c r="I79"/>
      <c r="J79"/>
      <c r="L79"/>
    </row>
    <row r="80" spans="2:12" ht="15" customHeight="1">
      <c r="I80"/>
      <c r="J80"/>
      <c r="L80"/>
    </row>
    <row r="81" spans="9:12" ht="15" customHeight="1">
      <c r="I81"/>
      <c r="J81"/>
      <c r="L81"/>
    </row>
    <row r="82" spans="9:12" ht="15" customHeight="1">
      <c r="I82"/>
      <c r="J82"/>
      <c r="L82"/>
    </row>
    <row r="83" spans="9:12" ht="15" customHeight="1">
      <c r="I83"/>
      <c r="J83"/>
      <c r="L83"/>
    </row>
    <row r="84" spans="9:12" ht="15" customHeight="1">
      <c r="I84"/>
      <c r="J84"/>
      <c r="L84"/>
    </row>
    <row r="85" spans="9:12" ht="15" customHeight="1">
      <c r="I85"/>
      <c r="J85"/>
      <c r="L85"/>
    </row>
    <row r="86" spans="9:12" ht="15" customHeight="1">
      <c r="I86"/>
      <c r="J86"/>
      <c r="L86"/>
    </row>
    <row r="87" spans="9:12" ht="15" customHeight="1">
      <c r="I87"/>
      <c r="J87"/>
      <c r="L87"/>
    </row>
    <row r="88" spans="9:12" ht="15" customHeight="1">
      <c r="I88"/>
      <c r="J88"/>
      <c r="L88"/>
    </row>
    <row r="89" spans="9:12" ht="15" customHeight="1">
      <c r="I89"/>
      <c r="J89"/>
      <c r="L89"/>
    </row>
    <row r="90" spans="9:12" ht="15" customHeight="1">
      <c r="I90"/>
      <c r="J90"/>
      <c r="L90"/>
    </row>
    <row r="91" spans="9:12" ht="15" customHeight="1">
      <c r="I91"/>
      <c r="J91"/>
      <c r="L91"/>
    </row>
    <row r="92" spans="9:12" ht="15" customHeight="1">
      <c r="I92"/>
      <c r="J92"/>
      <c r="L92"/>
    </row>
    <row r="93" spans="9:12" ht="15" customHeight="1">
      <c r="I93"/>
      <c r="J93"/>
      <c r="L93"/>
    </row>
    <row r="94" spans="9:12" ht="15" customHeight="1">
      <c r="I94"/>
      <c r="J94"/>
    </row>
    <row r="95" spans="9:12" ht="15" customHeight="1">
      <c r="I95"/>
      <c r="J95"/>
    </row>
    <row r="96" spans="9:12" ht="15" customHeight="1">
      <c r="I96"/>
      <c r="J96"/>
    </row>
    <row r="97" spans="9:10" ht="15" customHeight="1">
      <c r="I97"/>
      <c r="J97"/>
    </row>
    <row r="98" spans="9:10" ht="15" customHeight="1"/>
    <row r="99" spans="9:10" ht="15" customHeight="1"/>
    <row r="100" spans="9:10" ht="15" customHeight="1"/>
    <row r="101" spans="9:10" ht="15" customHeight="1"/>
    <row r="102" spans="9:10" ht="15" customHeight="1"/>
    <row r="103" spans="9:10" ht="15" customHeight="1"/>
    <row r="104" spans="9:10" ht="15" customHeight="1"/>
    <row r="105" spans="9:10" ht="15" customHeight="1"/>
    <row r="106" spans="9:10" ht="15" customHeight="1"/>
    <row r="107" spans="9:10" ht="15" customHeight="1"/>
    <row r="108" spans="9:10" ht="15" customHeight="1"/>
    <row r="109" spans="9:10" ht="15" customHeight="1"/>
    <row r="110" spans="9:10" ht="15" customHeight="1"/>
    <row r="111" spans="9:10" ht="15" customHeight="1"/>
    <row r="112" spans="9:1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22">
    <mergeCell ref="B77:F77"/>
    <mergeCell ref="B78:F78"/>
    <mergeCell ref="B72:F72"/>
    <mergeCell ref="B73:F73"/>
    <mergeCell ref="B74:F74"/>
    <mergeCell ref="B75:F75"/>
    <mergeCell ref="B76:F76"/>
    <mergeCell ref="B67:F67"/>
    <mergeCell ref="B68:F68"/>
    <mergeCell ref="B69:F69"/>
    <mergeCell ref="B70:F70"/>
    <mergeCell ref="B71:F71"/>
    <mergeCell ref="B62:F62"/>
    <mergeCell ref="B63:F63"/>
    <mergeCell ref="B64:F64"/>
    <mergeCell ref="B65:F65"/>
    <mergeCell ref="B66:F66"/>
    <mergeCell ref="B1:J1"/>
    <mergeCell ref="B3:H3"/>
    <mergeCell ref="C6:E6"/>
    <mergeCell ref="H6:J6"/>
    <mergeCell ref="B61:F61"/>
  </mergeCells>
  <hyperlinks>
    <hyperlink ref="M6" location="Índice!A1" display="Back to the Index" xr:uid="{51924EBE-FD70-4276-BE48-26C08C7B3A4E}"/>
  </hyperlinks>
  <pageMargins left="0.7" right="0.7" top="0.75" bottom="0.75" header="0.3" footer="0.3"/>
  <pageSetup paperSize="9" orientation="portrait" r:id="rId1"/>
  <ignoredErrors>
    <ignoredError sqref="D57"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W76"/>
  <sheetViews>
    <sheetView showGridLines="0" showZeros="0" zoomScaleNormal="100" workbookViewId="0">
      <selection activeCell="V6" sqref="V6"/>
    </sheetView>
  </sheetViews>
  <sheetFormatPr defaultColWidth="9.140625" defaultRowHeight="12"/>
  <cols>
    <col min="1" max="1" width="12.7109375" style="2" customWidth="1"/>
    <col min="2" max="2" width="38" style="2" customWidth="1"/>
    <col min="3" max="20" width="9.140625" style="2" customWidth="1"/>
    <col min="21" max="21" width="8.7109375" style="2" customWidth="1"/>
    <col min="22" max="22" width="16.7109375" style="2" customWidth="1"/>
    <col min="23" max="23" width="32.7109375" style="2" customWidth="1"/>
    <col min="24" max="16384" width="9.140625" style="2"/>
  </cols>
  <sheetData>
    <row r="2" spans="2:23" ht="15" customHeight="1">
      <c r="B2" s="738" t="s">
        <v>278</v>
      </c>
      <c r="C2" s="738"/>
      <c r="D2" s="787" t="s">
        <v>1463</v>
      </c>
      <c r="E2" s="738"/>
      <c r="F2" s="738"/>
      <c r="G2" s="738"/>
    </row>
    <row r="3" spans="2:23" ht="15" customHeight="1">
      <c r="B3" s="1679" t="s">
        <v>1251</v>
      </c>
      <c r="C3" s="1679"/>
      <c r="D3" s="1679"/>
      <c r="E3" s="1679"/>
      <c r="F3" s="1679"/>
      <c r="G3" s="1679"/>
    </row>
    <row r="4" spans="2:23" ht="15" customHeight="1">
      <c r="B4" s="659"/>
      <c r="C4" s="659"/>
      <c r="T4" s="480"/>
    </row>
    <row r="5" spans="2:23" ht="15" customHeight="1">
      <c r="B5" s="1527" t="s">
        <v>0</v>
      </c>
      <c r="C5" s="638"/>
      <c r="T5" s="611"/>
    </row>
    <row r="6" spans="2:23" ht="15" customHeight="1">
      <c r="B6" s="71"/>
      <c r="C6" s="1657" t="s">
        <v>1730</v>
      </c>
      <c r="D6" s="1657"/>
      <c r="E6" s="1657"/>
      <c r="F6" s="1657"/>
      <c r="G6" s="1657"/>
      <c r="H6" s="1657"/>
      <c r="I6" s="1657"/>
      <c r="J6" s="1657"/>
      <c r="K6" s="1657"/>
      <c r="L6" s="1657"/>
      <c r="M6" s="1657"/>
      <c r="N6" s="1657"/>
      <c r="O6" s="1657"/>
      <c r="P6" s="1657"/>
      <c r="Q6" s="1657"/>
      <c r="R6" s="1657"/>
      <c r="S6" s="1657"/>
      <c r="T6" s="1657"/>
      <c r="V6" s="957" t="s">
        <v>503</v>
      </c>
    </row>
    <row r="7" spans="2:23" s="28" customFormat="1" ht="15" customHeight="1">
      <c r="B7" s="1707" t="s">
        <v>279</v>
      </c>
      <c r="C7" s="1712" t="s">
        <v>1218</v>
      </c>
      <c r="D7" s="1712"/>
      <c r="E7" s="1712"/>
      <c r="F7" s="1712"/>
      <c r="G7" s="1712"/>
      <c r="H7" s="1712"/>
      <c r="I7" s="1712"/>
      <c r="J7" s="1712"/>
      <c r="K7" s="1712"/>
      <c r="L7" s="1712"/>
      <c r="M7" s="1712"/>
      <c r="N7" s="1712"/>
      <c r="O7" s="1712"/>
      <c r="P7" s="1712"/>
      <c r="Q7" s="1712"/>
      <c r="R7" s="1713" t="s">
        <v>282</v>
      </c>
      <c r="S7" s="1711" t="s">
        <v>210</v>
      </c>
      <c r="T7" s="1711" t="s">
        <v>1765</v>
      </c>
      <c r="V7"/>
    </row>
    <row r="8" spans="2:23" s="28" customFormat="1" ht="15" customHeight="1">
      <c r="B8" s="1708"/>
      <c r="C8" s="87" t="s">
        <v>280</v>
      </c>
      <c r="D8" s="88">
        <v>0.02</v>
      </c>
      <c r="E8" s="88">
        <v>0.04</v>
      </c>
      <c r="F8" s="88">
        <v>0.1</v>
      </c>
      <c r="G8" s="88">
        <v>0.2</v>
      </c>
      <c r="H8" s="88">
        <v>0.35</v>
      </c>
      <c r="I8" s="88">
        <v>0.5</v>
      </c>
      <c r="J8" s="88">
        <v>0.7</v>
      </c>
      <c r="K8" s="88">
        <v>0.75</v>
      </c>
      <c r="L8" s="88">
        <v>1</v>
      </c>
      <c r="M8" s="88">
        <v>1.5</v>
      </c>
      <c r="N8" s="88">
        <v>2.5</v>
      </c>
      <c r="O8" s="88">
        <v>3.7</v>
      </c>
      <c r="P8" s="88">
        <v>12.5</v>
      </c>
      <c r="Q8" s="88" t="s">
        <v>281</v>
      </c>
      <c r="R8" s="1714"/>
      <c r="S8" s="1712"/>
      <c r="T8" s="1712"/>
      <c r="V8"/>
      <c r="W8" s="68"/>
    </row>
    <row r="9" spans="2:23" ht="15" customHeight="1">
      <c r="B9" s="84" t="s">
        <v>235</v>
      </c>
      <c r="C9" s="79">
        <v>21881784.40157</v>
      </c>
      <c r="D9" s="79"/>
      <c r="E9" s="79"/>
      <c r="F9" s="79"/>
      <c r="G9" s="79">
        <v>5682.3088699999998</v>
      </c>
      <c r="H9" s="79"/>
      <c r="I9" s="79">
        <v>29791.48616</v>
      </c>
      <c r="J9" s="79"/>
      <c r="K9" s="79">
        <v>0</v>
      </c>
      <c r="L9" s="79">
        <v>813505.57839000004</v>
      </c>
      <c r="M9" s="79">
        <v>407147.73330000002</v>
      </c>
      <c r="N9" s="79"/>
      <c r="O9" s="79"/>
      <c r="P9" s="79"/>
      <c r="Q9" s="79">
        <v>0</v>
      </c>
      <c r="R9" s="841"/>
      <c r="S9" s="79">
        <f>SUM(C9:Q9)</f>
        <v>23137911.508289997</v>
      </c>
      <c r="T9" s="1290">
        <v>3595664.07226372</v>
      </c>
      <c r="U9" s="72"/>
      <c r="W9" s="68"/>
    </row>
    <row r="10" spans="2:23" ht="15" customHeight="1">
      <c r="B10" s="42" t="s">
        <v>242</v>
      </c>
      <c r="C10" s="79">
        <v>0</v>
      </c>
      <c r="D10" s="79"/>
      <c r="E10" s="79"/>
      <c r="F10" s="79"/>
      <c r="G10" s="79">
        <v>702177.53960000002</v>
      </c>
      <c r="H10" s="79"/>
      <c r="I10" s="79">
        <v>0</v>
      </c>
      <c r="J10" s="79"/>
      <c r="K10" s="79">
        <v>0</v>
      </c>
      <c r="L10" s="79">
        <v>0</v>
      </c>
      <c r="M10" s="79">
        <v>0.26932</v>
      </c>
      <c r="N10" s="79"/>
      <c r="O10" s="79"/>
      <c r="P10" s="79"/>
      <c r="Q10" s="79">
        <v>0</v>
      </c>
      <c r="R10" s="842"/>
      <c r="S10" s="79">
        <f t="shared" ref="S10:S24" si="0">SUM(C10:Q10)</f>
        <v>702177.80891999998</v>
      </c>
      <c r="T10" s="1290">
        <v>702177.80891591997</v>
      </c>
      <c r="U10" s="73"/>
      <c r="W10" s="68"/>
    </row>
    <row r="11" spans="2:23" ht="15" customHeight="1">
      <c r="B11" s="42" t="s">
        <v>243</v>
      </c>
      <c r="C11" s="79">
        <v>103.57332000000001</v>
      </c>
      <c r="D11" s="79"/>
      <c r="E11" s="79"/>
      <c r="F11" s="79"/>
      <c r="G11" s="79">
        <v>7.8530000000000003E-2</v>
      </c>
      <c r="H11" s="79"/>
      <c r="I11" s="79">
        <v>30572.357510000002</v>
      </c>
      <c r="J11" s="79"/>
      <c r="K11" s="79">
        <v>0</v>
      </c>
      <c r="L11" s="79">
        <v>174231.79363999999</v>
      </c>
      <c r="M11" s="79">
        <v>15210.969580000001</v>
      </c>
      <c r="N11" s="79"/>
      <c r="O11" s="79"/>
      <c r="P11" s="79"/>
      <c r="Q11" s="79">
        <v>0</v>
      </c>
      <c r="R11" s="842"/>
      <c r="S11" s="79">
        <f t="shared" si="0"/>
        <v>220118.77257999999</v>
      </c>
      <c r="T11" s="1290">
        <v>42922.9539315695</v>
      </c>
      <c r="U11" s="73"/>
      <c r="W11" s="68"/>
    </row>
    <row r="12" spans="2:23" ht="15" customHeight="1">
      <c r="B12" s="42" t="s">
        <v>244</v>
      </c>
      <c r="C12" s="79">
        <v>40028.8992</v>
      </c>
      <c r="D12" s="79"/>
      <c r="E12" s="79"/>
      <c r="F12" s="79"/>
      <c r="G12" s="79">
        <v>0</v>
      </c>
      <c r="H12" s="79"/>
      <c r="I12" s="79">
        <v>0</v>
      </c>
      <c r="J12" s="79"/>
      <c r="K12" s="79">
        <v>0</v>
      </c>
      <c r="L12" s="79">
        <v>0</v>
      </c>
      <c r="M12" s="79">
        <v>0</v>
      </c>
      <c r="N12" s="79"/>
      <c r="O12" s="79"/>
      <c r="P12" s="79"/>
      <c r="Q12" s="79">
        <v>0</v>
      </c>
      <c r="R12" s="842"/>
      <c r="S12" s="79">
        <f t="shared" si="0"/>
        <v>40028.8992</v>
      </c>
      <c r="T12" s="1290"/>
      <c r="U12" s="72"/>
      <c r="W12" s="68"/>
    </row>
    <row r="13" spans="2:23" ht="15" customHeight="1">
      <c r="B13" s="42" t="s">
        <v>245</v>
      </c>
      <c r="C13" s="79">
        <v>0</v>
      </c>
      <c r="D13" s="79"/>
      <c r="E13" s="79"/>
      <c r="F13" s="79"/>
      <c r="G13" s="79">
        <v>0</v>
      </c>
      <c r="H13" s="79"/>
      <c r="I13" s="79">
        <v>0</v>
      </c>
      <c r="J13" s="79"/>
      <c r="K13" s="79">
        <v>0</v>
      </c>
      <c r="L13" s="79">
        <v>0</v>
      </c>
      <c r="M13" s="79">
        <v>0</v>
      </c>
      <c r="N13" s="79"/>
      <c r="O13" s="79"/>
      <c r="P13" s="79"/>
      <c r="Q13" s="79">
        <v>0</v>
      </c>
      <c r="R13" s="842"/>
      <c r="S13" s="79">
        <f t="shared" si="0"/>
        <v>0</v>
      </c>
      <c r="T13" s="1290"/>
      <c r="U13" s="73"/>
      <c r="W13" s="68"/>
    </row>
    <row r="14" spans="2:23" ht="15" customHeight="1">
      <c r="B14" s="42" t="s">
        <v>236</v>
      </c>
      <c r="C14" s="79">
        <v>0</v>
      </c>
      <c r="D14" s="79">
        <v>303411.04732000001</v>
      </c>
      <c r="E14" s="79"/>
      <c r="F14" s="79"/>
      <c r="G14" s="79">
        <v>1018599.38457</v>
      </c>
      <c r="H14" s="79"/>
      <c r="I14" s="79">
        <v>261365.40375999999</v>
      </c>
      <c r="J14" s="79"/>
      <c r="K14" s="79">
        <v>0</v>
      </c>
      <c r="L14" s="79">
        <v>112783.29029</v>
      </c>
      <c r="M14" s="79">
        <v>10972.197819999999</v>
      </c>
      <c r="N14" s="79"/>
      <c r="O14" s="79"/>
      <c r="P14" s="79"/>
      <c r="Q14" s="79">
        <v>0</v>
      </c>
      <c r="R14" s="842"/>
      <c r="S14" s="79">
        <f t="shared" si="0"/>
        <v>1707131.3237599998</v>
      </c>
      <c r="T14" s="1290">
        <v>736799.00233677099</v>
      </c>
      <c r="U14" s="72"/>
      <c r="W14" s="68"/>
    </row>
    <row r="15" spans="2:23" ht="15" customHeight="1">
      <c r="B15" s="42" t="s">
        <v>237</v>
      </c>
      <c r="C15" s="79">
        <v>0</v>
      </c>
      <c r="D15" s="79"/>
      <c r="E15" s="79"/>
      <c r="F15" s="79"/>
      <c r="G15" s="79">
        <v>0</v>
      </c>
      <c r="H15" s="79"/>
      <c r="I15" s="79">
        <v>0</v>
      </c>
      <c r="J15" s="79"/>
      <c r="K15" s="79">
        <v>0</v>
      </c>
      <c r="L15" s="79">
        <v>5051616.0134799993</v>
      </c>
      <c r="M15" s="79">
        <v>149711.14043</v>
      </c>
      <c r="N15" s="79"/>
      <c r="O15" s="79"/>
      <c r="P15" s="79"/>
      <c r="Q15" s="79">
        <v>0</v>
      </c>
      <c r="R15" s="842"/>
      <c r="S15" s="79">
        <f t="shared" si="0"/>
        <v>5201327.1539099989</v>
      </c>
      <c r="T15" s="1290">
        <v>4676738.0809973804</v>
      </c>
      <c r="U15" s="71"/>
      <c r="W15" s="68"/>
    </row>
    <row r="16" spans="2:23" ht="15" customHeight="1">
      <c r="B16" s="42" t="s">
        <v>238</v>
      </c>
      <c r="C16" s="79">
        <v>0</v>
      </c>
      <c r="D16" s="79"/>
      <c r="E16" s="79"/>
      <c r="F16" s="79"/>
      <c r="G16" s="79">
        <v>0</v>
      </c>
      <c r="H16" s="79"/>
      <c r="I16" s="79">
        <v>0</v>
      </c>
      <c r="J16" s="79"/>
      <c r="K16" s="79">
        <v>5294033.6611599997</v>
      </c>
      <c r="L16" s="79">
        <v>0</v>
      </c>
      <c r="M16" s="79">
        <v>0</v>
      </c>
      <c r="N16" s="79"/>
      <c r="O16" s="79"/>
      <c r="P16" s="79"/>
      <c r="Q16" s="79">
        <v>0</v>
      </c>
      <c r="R16" s="842"/>
      <c r="S16" s="79">
        <f t="shared" si="0"/>
        <v>5294033.6611599997</v>
      </c>
      <c r="T16" s="1290">
        <v>140285.64042323499</v>
      </c>
      <c r="U16" s="71"/>
      <c r="W16" s="68"/>
    </row>
    <row r="17" spans="1:23" ht="15" customHeight="1">
      <c r="B17" s="42" t="s">
        <v>246</v>
      </c>
      <c r="C17" s="79">
        <v>0</v>
      </c>
      <c r="D17" s="79"/>
      <c r="E17" s="79"/>
      <c r="F17" s="79"/>
      <c r="G17" s="79">
        <v>0</v>
      </c>
      <c r="H17" s="79">
        <v>1073617.6551000001</v>
      </c>
      <c r="I17" s="79">
        <v>448234.99433999998</v>
      </c>
      <c r="J17" s="79"/>
      <c r="K17" s="79">
        <v>64844.414950000006</v>
      </c>
      <c r="L17" s="79">
        <v>200944.36537000001</v>
      </c>
      <c r="M17" s="79">
        <v>86315.624420000007</v>
      </c>
      <c r="N17" s="79"/>
      <c r="O17" s="79"/>
      <c r="P17" s="79"/>
      <c r="Q17" s="79">
        <v>0</v>
      </c>
      <c r="R17" s="842"/>
      <c r="S17" s="79">
        <f t="shared" si="0"/>
        <v>1873957.05418</v>
      </c>
      <c r="T17" s="1290">
        <v>67248.956487117903</v>
      </c>
      <c r="U17" s="71"/>
      <c r="W17" s="68"/>
    </row>
    <row r="18" spans="1:23" s="6" customFormat="1" ht="15" customHeight="1">
      <c r="A18" s="2"/>
      <c r="B18" s="42" t="s">
        <v>247</v>
      </c>
      <c r="C18" s="79">
        <v>0</v>
      </c>
      <c r="D18" s="79"/>
      <c r="E18" s="79"/>
      <c r="F18" s="79"/>
      <c r="G18" s="79">
        <v>0</v>
      </c>
      <c r="H18" s="79"/>
      <c r="I18" s="79">
        <v>0</v>
      </c>
      <c r="J18" s="79"/>
      <c r="K18" s="79">
        <v>0</v>
      </c>
      <c r="L18" s="79">
        <v>374044.03418000002</v>
      </c>
      <c r="M18" s="79">
        <v>107135.39004000001</v>
      </c>
      <c r="N18" s="79"/>
      <c r="O18" s="79"/>
      <c r="P18" s="79"/>
      <c r="Q18" s="79">
        <v>0</v>
      </c>
      <c r="R18" s="842"/>
      <c r="S18" s="79">
        <f t="shared" si="0"/>
        <v>481179.42422000004</v>
      </c>
      <c r="T18" s="1290">
        <v>92032.7705615491</v>
      </c>
      <c r="U18" s="71"/>
      <c r="V18" s="2"/>
      <c r="W18" s="68"/>
    </row>
    <row r="19" spans="1:23" s="6" customFormat="1" ht="15" customHeight="1">
      <c r="B19" s="42" t="s">
        <v>248</v>
      </c>
      <c r="C19" s="79">
        <v>0</v>
      </c>
      <c r="D19" s="79"/>
      <c r="E19" s="79"/>
      <c r="F19" s="79"/>
      <c r="G19" s="79">
        <v>0</v>
      </c>
      <c r="H19" s="79"/>
      <c r="I19" s="79">
        <v>0</v>
      </c>
      <c r="J19" s="79"/>
      <c r="K19" s="79">
        <v>0</v>
      </c>
      <c r="L19" s="79">
        <v>0</v>
      </c>
      <c r="M19" s="79">
        <v>4449.58536</v>
      </c>
      <c r="N19" s="79"/>
      <c r="O19" s="79"/>
      <c r="P19" s="79"/>
      <c r="Q19" s="79">
        <v>0</v>
      </c>
      <c r="R19" s="842"/>
      <c r="S19" s="79">
        <f t="shared" si="0"/>
        <v>4449.58536</v>
      </c>
      <c r="T19" s="1290">
        <v>1154.93404271649</v>
      </c>
      <c r="U19" s="71"/>
      <c r="V19" s="2"/>
      <c r="W19" s="68"/>
    </row>
    <row r="20" spans="1:23" s="6" customFormat="1" ht="15" customHeight="1">
      <c r="B20" s="42" t="s">
        <v>249</v>
      </c>
      <c r="C20" s="79">
        <v>0</v>
      </c>
      <c r="D20" s="79"/>
      <c r="E20" s="79"/>
      <c r="F20" s="79"/>
      <c r="G20" s="79">
        <v>0</v>
      </c>
      <c r="H20" s="79"/>
      <c r="I20" s="79">
        <v>0</v>
      </c>
      <c r="J20" s="79"/>
      <c r="K20" s="79">
        <v>0</v>
      </c>
      <c r="L20" s="79">
        <v>0</v>
      </c>
      <c r="M20" s="79">
        <v>0</v>
      </c>
      <c r="N20" s="79"/>
      <c r="O20" s="79"/>
      <c r="P20" s="79"/>
      <c r="Q20" s="79">
        <v>0</v>
      </c>
      <c r="R20" s="842"/>
      <c r="S20" s="79">
        <f t="shared" si="0"/>
        <v>0</v>
      </c>
      <c r="T20" s="1290"/>
      <c r="U20" s="71"/>
      <c r="V20" s="2"/>
      <c r="W20" s="68"/>
    </row>
    <row r="21" spans="1:23" s="6" customFormat="1" ht="24.75" customHeight="1">
      <c r="B21" s="42" t="s">
        <v>250</v>
      </c>
      <c r="C21" s="79">
        <v>0</v>
      </c>
      <c r="D21" s="79"/>
      <c r="E21" s="79"/>
      <c r="F21" s="79"/>
      <c r="G21" s="79">
        <v>0</v>
      </c>
      <c r="H21" s="79"/>
      <c r="I21" s="79">
        <v>0</v>
      </c>
      <c r="J21" s="79"/>
      <c r="K21" s="79">
        <v>0</v>
      </c>
      <c r="L21" s="79">
        <v>0</v>
      </c>
      <c r="M21" s="79">
        <v>0</v>
      </c>
      <c r="N21" s="79"/>
      <c r="O21" s="79"/>
      <c r="P21" s="79"/>
      <c r="Q21" s="79">
        <v>0</v>
      </c>
      <c r="R21" s="842"/>
      <c r="S21" s="79">
        <f t="shared" si="0"/>
        <v>0</v>
      </c>
      <c r="T21" s="1290"/>
      <c r="U21" s="71"/>
      <c r="W21" s="68"/>
    </row>
    <row r="22" spans="1:23" s="6" customFormat="1" ht="15" customHeight="1">
      <c r="B22" s="42" t="s">
        <v>251</v>
      </c>
      <c r="C22" s="79">
        <v>0</v>
      </c>
      <c r="D22" s="79"/>
      <c r="E22" s="79"/>
      <c r="F22" s="79"/>
      <c r="G22" s="79">
        <v>0</v>
      </c>
      <c r="H22" s="79"/>
      <c r="I22" s="79">
        <v>0</v>
      </c>
      <c r="J22" s="79"/>
      <c r="K22" s="79">
        <v>0</v>
      </c>
      <c r="L22" s="79">
        <v>2.5000000000000001E-4</v>
      </c>
      <c r="M22" s="79">
        <v>20562.783640000001</v>
      </c>
      <c r="N22" s="79"/>
      <c r="O22" s="79"/>
      <c r="P22" s="79"/>
      <c r="Q22" s="79">
        <v>79753.845509999999</v>
      </c>
      <c r="R22" s="842"/>
      <c r="S22" s="79">
        <f t="shared" si="0"/>
        <v>100316.62940000001</v>
      </c>
      <c r="T22" s="1290"/>
      <c r="U22" s="71"/>
      <c r="W22" s="68"/>
    </row>
    <row r="23" spans="1:23" s="6" customFormat="1" ht="15" customHeight="1">
      <c r="B23" s="42" t="s">
        <v>240</v>
      </c>
      <c r="C23" s="79">
        <v>0</v>
      </c>
      <c r="D23" s="79"/>
      <c r="E23" s="79"/>
      <c r="F23" s="79"/>
      <c r="G23" s="79">
        <v>0</v>
      </c>
      <c r="H23" s="79"/>
      <c r="I23" s="79">
        <v>0</v>
      </c>
      <c r="J23" s="79"/>
      <c r="K23" s="79">
        <v>0</v>
      </c>
      <c r="L23" s="79"/>
      <c r="M23" s="79">
        <v>0</v>
      </c>
      <c r="N23" s="79">
        <v>29966.876829999997</v>
      </c>
      <c r="O23" s="79"/>
      <c r="P23" s="79"/>
      <c r="Q23" s="79">
        <v>0</v>
      </c>
      <c r="R23" s="842"/>
      <c r="S23" s="79">
        <f t="shared" si="0"/>
        <v>29966.876829999997</v>
      </c>
      <c r="T23" s="1290"/>
      <c r="U23" s="71"/>
      <c r="W23" s="68"/>
    </row>
    <row r="24" spans="1:23" s="6" customFormat="1" ht="15" customHeight="1">
      <c r="B24" s="42" t="s">
        <v>277</v>
      </c>
      <c r="C24" s="79">
        <v>0</v>
      </c>
      <c r="D24" s="79"/>
      <c r="E24" s="79"/>
      <c r="F24" s="79"/>
      <c r="G24" s="79">
        <v>0</v>
      </c>
      <c r="H24" s="79"/>
      <c r="I24" s="79">
        <v>0</v>
      </c>
      <c r="J24" s="79"/>
      <c r="K24" s="79">
        <v>0</v>
      </c>
      <c r="L24" s="79">
        <v>90941.052439999999</v>
      </c>
      <c r="M24" s="79">
        <v>0</v>
      </c>
      <c r="N24" s="79"/>
      <c r="O24" s="79"/>
      <c r="P24" s="79"/>
      <c r="Q24" s="79">
        <v>0</v>
      </c>
      <c r="R24" s="842"/>
      <c r="S24" s="79">
        <f t="shared" si="0"/>
        <v>90941.052439999999</v>
      </c>
      <c r="T24" s="1290"/>
      <c r="U24" s="71"/>
      <c r="W24" s="68"/>
    </row>
    <row r="25" spans="1:23" ht="15" customHeight="1" thickBot="1">
      <c r="B25" s="687" t="s">
        <v>2</v>
      </c>
      <c r="C25" s="843">
        <f>SUM(C9:C24)</f>
        <v>21921916.874090001</v>
      </c>
      <c r="D25" s="843">
        <f t="shared" ref="D25:Q25" si="1">SUM(D9:D24)</f>
        <v>303411.04732000001</v>
      </c>
      <c r="E25" s="843">
        <f t="shared" si="1"/>
        <v>0</v>
      </c>
      <c r="F25" s="843">
        <f t="shared" si="1"/>
        <v>0</v>
      </c>
      <c r="G25" s="843">
        <f t="shared" si="1"/>
        <v>1726459.3115699999</v>
      </c>
      <c r="H25" s="843">
        <f t="shared" si="1"/>
        <v>1073617.6551000001</v>
      </c>
      <c r="I25" s="843">
        <f t="shared" si="1"/>
        <v>769964.24176999996</v>
      </c>
      <c r="J25" s="843">
        <f t="shared" si="1"/>
        <v>0</v>
      </c>
      <c r="K25" s="843">
        <f t="shared" si="1"/>
        <v>5358878.0761099998</v>
      </c>
      <c r="L25" s="843">
        <f t="shared" si="1"/>
        <v>6818066.1280399989</v>
      </c>
      <c r="M25" s="843">
        <f t="shared" si="1"/>
        <v>801505.69391000003</v>
      </c>
      <c r="N25" s="843">
        <f t="shared" si="1"/>
        <v>29966.876829999997</v>
      </c>
      <c r="O25" s="843">
        <f t="shared" si="1"/>
        <v>0</v>
      </c>
      <c r="P25" s="843">
        <f t="shared" si="1"/>
        <v>0</v>
      </c>
      <c r="Q25" s="843">
        <f t="shared" si="1"/>
        <v>79753.845509999999</v>
      </c>
      <c r="R25" s="844"/>
      <c r="S25" s="843">
        <f>SUM(S9:S24)</f>
        <v>38883539.750249997</v>
      </c>
      <c r="T25" s="843">
        <f>SUM(T9:T24)</f>
        <v>10055024.219959978</v>
      </c>
      <c r="W25" s="68"/>
    </row>
    <row r="26" spans="1:23" ht="15" customHeight="1" thickTop="1">
      <c r="B26" s="420"/>
      <c r="C26" s="483"/>
      <c r="D26" s="483"/>
      <c r="E26" s="483"/>
      <c r="F26" s="483"/>
      <c r="G26" s="483"/>
      <c r="H26" s="483"/>
      <c r="I26" s="483"/>
      <c r="J26" s="483"/>
      <c r="K26" s="483"/>
      <c r="L26" s="483"/>
      <c r="M26" s="483"/>
      <c r="N26" s="483"/>
      <c r="O26" s="483"/>
      <c r="P26" s="483"/>
      <c r="Q26" s="483"/>
      <c r="R26" s="483"/>
      <c r="S26" s="483"/>
      <c r="T26" s="483"/>
      <c r="W26" s="68"/>
    </row>
    <row r="27" spans="1:23" s="23" customFormat="1" ht="15" customHeight="1">
      <c r="B27" s="85"/>
      <c r="C27" s="85"/>
      <c r="D27" s="85"/>
      <c r="E27" s="85"/>
      <c r="F27" s="85"/>
      <c r="G27" s="85"/>
      <c r="H27" s="85"/>
      <c r="I27" s="85"/>
      <c r="J27" s="85"/>
      <c r="K27" s="85"/>
      <c r="L27" s="85"/>
      <c r="M27" s="85"/>
      <c r="N27" s="85"/>
      <c r="O27" s="85"/>
      <c r="P27" s="85"/>
      <c r="Q27" s="85"/>
      <c r="R27" s="85"/>
      <c r="S27" s="4"/>
      <c r="T27" s="480"/>
      <c r="W27" s="86"/>
    </row>
    <row r="28" spans="1:23" ht="15" customHeight="1">
      <c r="B28" s="1527" t="s">
        <v>0</v>
      </c>
      <c r="C28" s="1697" t="s">
        <v>1504</v>
      </c>
      <c r="D28" s="1697"/>
      <c r="E28" s="1697"/>
      <c r="F28" s="1697"/>
      <c r="G28" s="1697"/>
      <c r="H28" s="1697"/>
      <c r="I28" s="1697"/>
      <c r="J28" s="1697"/>
      <c r="K28" s="1697"/>
      <c r="L28" s="1697"/>
      <c r="M28" s="1697"/>
      <c r="N28" s="1697"/>
      <c r="O28" s="1697"/>
      <c r="P28" s="1697"/>
      <c r="Q28" s="1697"/>
      <c r="R28" s="1697"/>
      <c r="S28" s="1697"/>
      <c r="T28" s="1697"/>
    </row>
    <row r="29" spans="1:23" ht="15" customHeight="1">
      <c r="B29" s="1707" t="s">
        <v>279</v>
      </c>
      <c r="C29" s="1710" t="s">
        <v>1218</v>
      </c>
      <c r="D29" s="1710"/>
      <c r="E29" s="1710"/>
      <c r="F29" s="1710"/>
      <c r="G29" s="1710"/>
      <c r="H29" s="1710"/>
      <c r="I29" s="1710"/>
      <c r="J29" s="1710"/>
      <c r="K29" s="1710"/>
      <c r="L29" s="1710"/>
      <c r="M29" s="1710"/>
      <c r="N29" s="1710"/>
      <c r="O29" s="1710"/>
      <c r="P29" s="1710"/>
      <c r="Q29" s="1710"/>
      <c r="R29" s="1713" t="s">
        <v>282</v>
      </c>
      <c r="S29" s="1709" t="s">
        <v>210</v>
      </c>
      <c r="T29" s="1709" t="s">
        <v>1765</v>
      </c>
    </row>
    <row r="30" spans="1:23" ht="15" customHeight="1">
      <c r="B30" s="1708"/>
      <c r="C30" s="87" t="s">
        <v>280</v>
      </c>
      <c r="D30" s="88">
        <v>0.02</v>
      </c>
      <c r="E30" s="88">
        <v>0.04</v>
      </c>
      <c r="F30" s="88">
        <v>0.1</v>
      </c>
      <c r="G30" s="88">
        <v>0.2</v>
      </c>
      <c r="H30" s="88">
        <v>0.35</v>
      </c>
      <c r="I30" s="88">
        <v>0.5</v>
      </c>
      <c r="J30" s="88">
        <v>0.7</v>
      </c>
      <c r="K30" s="88">
        <v>0.75</v>
      </c>
      <c r="L30" s="88">
        <v>1</v>
      </c>
      <c r="M30" s="88">
        <v>1.5</v>
      </c>
      <c r="N30" s="88">
        <v>2.5</v>
      </c>
      <c r="O30" s="88">
        <v>3.7</v>
      </c>
      <c r="P30" s="88">
        <v>12.5</v>
      </c>
      <c r="Q30" s="88" t="s">
        <v>281</v>
      </c>
      <c r="R30" s="1714"/>
      <c r="S30" s="1710"/>
      <c r="T30" s="1710"/>
    </row>
    <row r="31" spans="1:23" ht="15" customHeight="1">
      <c r="B31" s="84" t="s">
        <v>235</v>
      </c>
      <c r="C31" s="78">
        <v>15299334.55917</v>
      </c>
      <c r="D31" s="78"/>
      <c r="E31" s="78"/>
      <c r="F31" s="78"/>
      <c r="G31" s="78">
        <v>7768.2575800000004</v>
      </c>
      <c r="H31" s="78"/>
      <c r="I31" s="78">
        <v>30580.060879999997</v>
      </c>
      <c r="J31" s="78"/>
      <c r="K31" s="78">
        <v>0</v>
      </c>
      <c r="L31" s="78">
        <v>1079425.27186</v>
      </c>
      <c r="M31" s="78">
        <v>238800.86908</v>
      </c>
      <c r="N31" s="78"/>
      <c r="O31" s="78"/>
      <c r="P31" s="78"/>
      <c r="Q31" s="78">
        <v>0</v>
      </c>
      <c r="R31" s="1291"/>
      <c r="S31" s="78">
        <v>16655909.01857</v>
      </c>
      <c r="T31" s="1290">
        <v>1173303.0099315401</v>
      </c>
    </row>
    <row r="32" spans="1:23" ht="15" customHeight="1">
      <c r="B32" s="42" t="s">
        <v>242</v>
      </c>
      <c r="C32" s="78">
        <v>0</v>
      </c>
      <c r="D32" s="78"/>
      <c r="E32" s="78"/>
      <c r="F32" s="78"/>
      <c r="G32" s="78">
        <v>571613.87710000004</v>
      </c>
      <c r="H32" s="78"/>
      <c r="I32" s="78">
        <v>42.560890000000001</v>
      </c>
      <c r="J32" s="78"/>
      <c r="K32" s="78">
        <v>0</v>
      </c>
      <c r="L32" s="78">
        <v>4.0416100000000004</v>
      </c>
      <c r="M32" s="78">
        <v>404.96550999999999</v>
      </c>
      <c r="N32" s="78"/>
      <c r="O32" s="78"/>
      <c r="P32" s="78"/>
      <c r="Q32" s="78">
        <v>85.106429999999989</v>
      </c>
      <c r="R32" s="1292"/>
      <c r="S32" s="78">
        <v>572150.55154000001</v>
      </c>
      <c r="T32" s="1290">
        <v>572015.19331595802</v>
      </c>
    </row>
    <row r="33" spans="2:20" ht="15" customHeight="1">
      <c r="B33" s="42" t="s">
        <v>243</v>
      </c>
      <c r="C33" s="78">
        <v>107.41374999999999</v>
      </c>
      <c r="D33" s="78"/>
      <c r="E33" s="78"/>
      <c r="F33" s="78"/>
      <c r="G33" s="78">
        <v>30.437139999999999</v>
      </c>
      <c r="H33" s="78"/>
      <c r="I33" s="78">
        <v>13508.687679999999</v>
      </c>
      <c r="J33" s="78"/>
      <c r="K33" s="78">
        <v>0</v>
      </c>
      <c r="L33" s="78">
        <v>174308.08077999999</v>
      </c>
      <c r="M33" s="78">
        <v>75924.653890000001</v>
      </c>
      <c r="N33" s="78"/>
      <c r="O33" s="78"/>
      <c r="P33" s="78"/>
      <c r="Q33" s="78">
        <v>0</v>
      </c>
      <c r="R33" s="1292"/>
      <c r="S33" s="78">
        <v>263879.27324000001</v>
      </c>
      <c r="T33" s="1290">
        <v>85882.999329947605</v>
      </c>
    </row>
    <row r="34" spans="2:20" ht="15" customHeight="1">
      <c r="B34" s="42" t="s">
        <v>244</v>
      </c>
      <c r="C34" s="78">
        <v>41421.793590000001</v>
      </c>
      <c r="D34" s="78"/>
      <c r="E34" s="78"/>
      <c r="F34" s="78"/>
      <c r="G34" s="78">
        <v>0</v>
      </c>
      <c r="H34" s="78"/>
      <c r="I34" s="78">
        <v>0</v>
      </c>
      <c r="J34" s="78"/>
      <c r="K34" s="78">
        <v>0</v>
      </c>
      <c r="L34" s="78">
        <v>0</v>
      </c>
      <c r="M34" s="78">
        <v>0</v>
      </c>
      <c r="N34" s="78"/>
      <c r="O34" s="78"/>
      <c r="P34" s="78"/>
      <c r="Q34" s="78">
        <v>0</v>
      </c>
      <c r="R34" s="1292"/>
      <c r="S34" s="78">
        <v>41421.793590000001</v>
      </c>
      <c r="T34" s="1290"/>
    </row>
    <row r="35" spans="2:20" ht="15" customHeight="1">
      <c r="B35" s="42" t="s">
        <v>245</v>
      </c>
      <c r="C35" s="78">
        <v>0</v>
      </c>
      <c r="D35" s="78"/>
      <c r="E35" s="78"/>
      <c r="F35" s="78"/>
      <c r="G35" s="78">
        <v>0</v>
      </c>
      <c r="H35" s="78"/>
      <c r="I35" s="78">
        <v>0</v>
      </c>
      <c r="J35" s="78"/>
      <c r="K35" s="78">
        <v>0</v>
      </c>
      <c r="L35" s="78">
        <v>0</v>
      </c>
      <c r="M35" s="78">
        <v>0</v>
      </c>
      <c r="N35" s="78"/>
      <c r="O35" s="78"/>
      <c r="P35" s="78"/>
      <c r="Q35" s="78">
        <v>0</v>
      </c>
      <c r="R35" s="1292"/>
      <c r="S35" s="78">
        <v>0</v>
      </c>
      <c r="T35" s="1290"/>
    </row>
    <row r="36" spans="2:20" ht="15" customHeight="1">
      <c r="B36" s="42" t="s">
        <v>236</v>
      </c>
      <c r="C36" s="78">
        <v>0</v>
      </c>
      <c r="D36" s="78"/>
      <c r="E36" s="78"/>
      <c r="F36" s="78"/>
      <c r="G36" s="78">
        <v>1266960.6242</v>
      </c>
      <c r="H36" s="78"/>
      <c r="I36" s="78">
        <v>202571.51738999999</v>
      </c>
      <c r="J36" s="78"/>
      <c r="K36" s="78">
        <v>0</v>
      </c>
      <c r="L36" s="78">
        <v>80633.94889</v>
      </c>
      <c r="M36" s="78">
        <v>1305.2411100000002</v>
      </c>
      <c r="N36" s="78"/>
      <c r="O36" s="78"/>
      <c r="P36" s="78"/>
      <c r="Q36" s="78">
        <v>228191.55712000001</v>
      </c>
      <c r="R36" s="1292"/>
      <c r="S36" s="78">
        <v>1779662.8887099999</v>
      </c>
      <c r="T36" s="1290">
        <v>587946.74252322491</v>
      </c>
    </row>
    <row r="37" spans="2:20" ht="15" customHeight="1">
      <c r="B37" s="42" t="s">
        <v>237</v>
      </c>
      <c r="C37" s="78">
        <v>0</v>
      </c>
      <c r="D37" s="78"/>
      <c r="E37" s="78"/>
      <c r="F37" s="78"/>
      <c r="G37" s="78">
        <v>14156.26865</v>
      </c>
      <c r="H37" s="78"/>
      <c r="I37" s="78">
        <v>46931.459609999998</v>
      </c>
      <c r="J37" s="78"/>
      <c r="K37" s="78">
        <v>0</v>
      </c>
      <c r="L37" s="78">
        <v>5378053.3546499992</v>
      </c>
      <c r="M37" s="78">
        <v>134768.28025000001</v>
      </c>
      <c r="N37" s="78"/>
      <c r="O37" s="78"/>
      <c r="P37" s="78"/>
      <c r="Q37" s="78">
        <v>72378.001499999998</v>
      </c>
      <c r="R37" s="1292"/>
      <c r="S37" s="78">
        <v>5646287.3646599995</v>
      </c>
      <c r="T37" s="1290">
        <v>4996234.9390320396</v>
      </c>
    </row>
    <row r="38" spans="2:20" ht="15" customHeight="1">
      <c r="B38" s="42" t="s">
        <v>238</v>
      </c>
      <c r="C38" s="78">
        <v>0</v>
      </c>
      <c r="D38" s="78"/>
      <c r="E38" s="78"/>
      <c r="F38" s="78"/>
      <c r="G38" s="78">
        <v>0</v>
      </c>
      <c r="H38" s="78"/>
      <c r="I38" s="78">
        <v>4.0000000000000003E-5</v>
      </c>
      <c r="J38" s="78"/>
      <c r="K38" s="78">
        <v>4988160.09014</v>
      </c>
      <c r="L38" s="78">
        <v>2.6000000000000003E-4</v>
      </c>
      <c r="M38" s="78">
        <v>0</v>
      </c>
      <c r="N38" s="78"/>
      <c r="O38" s="78"/>
      <c r="P38" s="78"/>
      <c r="Q38" s="78">
        <v>3.9990000000000005E-2</v>
      </c>
      <c r="R38" s="1292"/>
      <c r="S38" s="78">
        <v>4988160.1304300008</v>
      </c>
      <c r="T38" s="1290">
        <v>182074.164593414</v>
      </c>
    </row>
    <row r="39" spans="2:20" ht="15" customHeight="1">
      <c r="B39" s="42" t="s">
        <v>246</v>
      </c>
      <c r="C39" s="78">
        <v>0</v>
      </c>
      <c r="D39" s="78"/>
      <c r="E39" s="78"/>
      <c r="F39" s="78"/>
      <c r="G39" s="78">
        <v>93.507739999999998</v>
      </c>
      <c r="H39" s="78"/>
      <c r="I39" s="78">
        <v>514186.88764999999</v>
      </c>
      <c r="J39" s="78"/>
      <c r="K39" s="78">
        <v>73226.860370000009</v>
      </c>
      <c r="L39" s="78">
        <v>227303.03441999998</v>
      </c>
      <c r="M39" s="78">
        <v>108096.30198</v>
      </c>
      <c r="N39" s="78"/>
      <c r="O39" s="78"/>
      <c r="P39" s="78"/>
      <c r="Q39" s="78">
        <v>1245597.5850999998</v>
      </c>
      <c r="R39" s="1292"/>
      <c r="S39" s="78">
        <v>2168504.1772599998</v>
      </c>
      <c r="T39" s="1290">
        <v>47750.171628704898</v>
      </c>
    </row>
    <row r="40" spans="2:20" ht="15" customHeight="1">
      <c r="B40" s="42" t="s">
        <v>247</v>
      </c>
      <c r="C40" s="78">
        <v>1794.1923999999999</v>
      </c>
      <c r="D40" s="78"/>
      <c r="E40" s="78"/>
      <c r="F40" s="78"/>
      <c r="G40" s="78">
        <v>0</v>
      </c>
      <c r="H40" s="78"/>
      <c r="I40" s="78">
        <v>0</v>
      </c>
      <c r="J40" s="78"/>
      <c r="K40" s="78">
        <v>0</v>
      </c>
      <c r="L40" s="78">
        <v>259553.40331999998</v>
      </c>
      <c r="M40" s="78">
        <v>193409.01411000002</v>
      </c>
      <c r="N40" s="78"/>
      <c r="O40" s="78"/>
      <c r="P40" s="78"/>
      <c r="Q40" s="78">
        <v>8.8000000000000003E-4</v>
      </c>
      <c r="R40" s="1292"/>
      <c r="S40" s="78">
        <v>454756.61070999998</v>
      </c>
      <c r="T40" s="1290">
        <v>56812.407270060998</v>
      </c>
    </row>
    <row r="41" spans="2:20" ht="15" customHeight="1">
      <c r="B41" s="42" t="s">
        <v>248</v>
      </c>
      <c r="C41" s="78">
        <v>0</v>
      </c>
      <c r="D41" s="78"/>
      <c r="E41" s="78"/>
      <c r="F41" s="78"/>
      <c r="G41" s="78">
        <v>0</v>
      </c>
      <c r="H41" s="78"/>
      <c r="I41" s="78">
        <v>0</v>
      </c>
      <c r="J41" s="78"/>
      <c r="K41" s="78">
        <v>0</v>
      </c>
      <c r="L41" s="78">
        <v>0</v>
      </c>
      <c r="M41" s="78">
        <v>1511.3523799999998</v>
      </c>
      <c r="N41" s="78"/>
      <c r="O41" s="78"/>
      <c r="P41" s="78"/>
      <c r="Q41" s="78">
        <v>0</v>
      </c>
      <c r="R41" s="1292"/>
      <c r="S41" s="78">
        <v>1511.3523799999998</v>
      </c>
      <c r="T41" s="1290">
        <v>0</v>
      </c>
    </row>
    <row r="42" spans="2:20" ht="15" customHeight="1">
      <c r="B42" s="42" t="s">
        <v>249</v>
      </c>
      <c r="C42" s="78">
        <v>0</v>
      </c>
      <c r="D42" s="78"/>
      <c r="E42" s="78"/>
      <c r="F42" s="78"/>
      <c r="G42" s="78">
        <v>0</v>
      </c>
      <c r="H42" s="78"/>
      <c r="I42" s="78">
        <v>0</v>
      </c>
      <c r="J42" s="78"/>
      <c r="K42" s="78">
        <v>0</v>
      </c>
      <c r="L42" s="78">
        <v>0</v>
      </c>
      <c r="M42" s="78">
        <v>0</v>
      </c>
      <c r="N42" s="78"/>
      <c r="O42" s="78"/>
      <c r="P42" s="78"/>
      <c r="Q42" s="78">
        <v>0</v>
      </c>
      <c r="R42" s="1292"/>
      <c r="S42" s="78">
        <v>0</v>
      </c>
      <c r="T42" s="1290"/>
    </row>
    <row r="43" spans="2:20" ht="22.5" customHeight="1">
      <c r="B43" s="42" t="s">
        <v>250</v>
      </c>
      <c r="C43" s="78">
        <v>0</v>
      </c>
      <c r="D43" s="78"/>
      <c r="E43" s="78"/>
      <c r="F43" s="78"/>
      <c r="G43" s="78">
        <v>0</v>
      </c>
      <c r="H43" s="78"/>
      <c r="I43" s="78">
        <v>0</v>
      </c>
      <c r="J43" s="78"/>
      <c r="K43" s="78">
        <v>0</v>
      </c>
      <c r="L43" s="78">
        <v>0</v>
      </c>
      <c r="M43" s="78">
        <v>0</v>
      </c>
      <c r="N43" s="78"/>
      <c r="O43" s="78"/>
      <c r="P43" s="78"/>
      <c r="Q43" s="78">
        <v>0</v>
      </c>
      <c r="R43" s="1292"/>
      <c r="S43" s="78">
        <v>0</v>
      </c>
      <c r="T43" s="1290"/>
    </row>
    <row r="44" spans="2:20" ht="16.5" customHeight="1">
      <c r="B44" s="42" t="s">
        <v>251</v>
      </c>
      <c r="C44" s="78">
        <v>0</v>
      </c>
      <c r="D44" s="78"/>
      <c r="E44" s="78"/>
      <c r="F44" s="78"/>
      <c r="G44" s="78">
        <v>0</v>
      </c>
      <c r="H44" s="78"/>
      <c r="I44" s="78">
        <v>0</v>
      </c>
      <c r="J44" s="78"/>
      <c r="K44" s="78">
        <v>0</v>
      </c>
      <c r="L44" s="78">
        <v>0</v>
      </c>
      <c r="M44" s="78">
        <v>21420.948559999997</v>
      </c>
      <c r="N44" s="78"/>
      <c r="O44" s="78"/>
      <c r="P44" s="78"/>
      <c r="Q44" s="78">
        <v>133873.00793000002</v>
      </c>
      <c r="R44" s="1292"/>
      <c r="S44" s="78">
        <v>155293.95649000001</v>
      </c>
      <c r="T44" s="1290"/>
    </row>
    <row r="45" spans="2:20" ht="15" customHeight="1">
      <c r="B45" s="42" t="s">
        <v>240</v>
      </c>
      <c r="C45" s="78">
        <v>0</v>
      </c>
      <c r="D45" s="78"/>
      <c r="E45" s="78"/>
      <c r="F45" s="78"/>
      <c r="G45" s="78">
        <v>0</v>
      </c>
      <c r="H45" s="78"/>
      <c r="I45" s="78">
        <v>0</v>
      </c>
      <c r="J45" s="78"/>
      <c r="K45" s="78">
        <v>0</v>
      </c>
      <c r="L45" s="78">
        <v>1154.9101599999999</v>
      </c>
      <c r="M45" s="78">
        <v>0</v>
      </c>
      <c r="N45" s="78">
        <v>37497.492359999997</v>
      </c>
      <c r="O45" s="78"/>
      <c r="P45" s="78"/>
      <c r="Q45" s="78">
        <v>0</v>
      </c>
      <c r="R45" s="1292"/>
      <c r="S45" s="78">
        <v>38652.402519999996</v>
      </c>
      <c r="T45" s="1290"/>
    </row>
    <row r="46" spans="2:20" ht="15" customHeight="1">
      <c r="B46" s="42" t="s">
        <v>277</v>
      </c>
      <c r="C46" s="78">
        <v>0</v>
      </c>
      <c r="D46" s="78"/>
      <c r="E46" s="78"/>
      <c r="F46" s="78"/>
      <c r="G46" s="78">
        <v>0</v>
      </c>
      <c r="H46" s="78"/>
      <c r="I46" s="78">
        <v>0</v>
      </c>
      <c r="J46" s="78"/>
      <c r="K46" s="78">
        <v>0</v>
      </c>
      <c r="L46" s="78">
        <v>0</v>
      </c>
      <c r="M46" s="78">
        <v>0</v>
      </c>
      <c r="N46" s="78"/>
      <c r="O46" s="78"/>
      <c r="P46" s="78"/>
      <c r="Q46" s="78">
        <v>0</v>
      </c>
      <c r="R46" s="1292"/>
      <c r="S46" s="78">
        <v>0</v>
      </c>
      <c r="T46" s="1290"/>
    </row>
    <row r="47" spans="2:20" ht="15" customHeight="1" thickBot="1">
      <c r="B47" s="687" t="s">
        <v>2</v>
      </c>
      <c r="C47" s="511">
        <v>15342657.95891</v>
      </c>
      <c r="D47" s="511">
        <v>0</v>
      </c>
      <c r="E47" s="511">
        <v>0</v>
      </c>
      <c r="F47" s="511">
        <v>0</v>
      </c>
      <c r="G47" s="511">
        <v>1860622.9724100002</v>
      </c>
      <c r="H47" s="511">
        <v>0</v>
      </c>
      <c r="I47" s="511">
        <v>807821.17414000002</v>
      </c>
      <c r="J47" s="511">
        <v>0</v>
      </c>
      <c r="K47" s="511">
        <v>5061386.9505099999</v>
      </c>
      <c r="L47" s="511">
        <v>7200436.0459499992</v>
      </c>
      <c r="M47" s="511">
        <v>775641.62687000015</v>
      </c>
      <c r="N47" s="511">
        <v>37497.492359999997</v>
      </c>
      <c r="O47" s="511">
        <v>0</v>
      </c>
      <c r="P47" s="511">
        <v>0</v>
      </c>
      <c r="Q47" s="511">
        <v>1680125.2989499997</v>
      </c>
      <c r="R47" s="1293"/>
      <c r="S47" s="511">
        <v>32766189.520100001</v>
      </c>
      <c r="T47" s="511">
        <f>SUM(T31:T46)</f>
        <v>7702019.6276248908</v>
      </c>
    </row>
    <row r="48" spans="2:20" ht="15" customHeight="1" thickTop="1"/>
    <row r="49" spans="19:20" ht="15" customHeight="1"/>
    <row r="50" spans="19:20" ht="15" customHeight="1">
      <c r="S50"/>
      <c r="T50"/>
    </row>
    <row r="51" spans="19:20" ht="15" customHeight="1">
      <c r="S51"/>
      <c r="T51"/>
    </row>
    <row r="52" spans="19:20" ht="15" customHeight="1"/>
    <row r="53" spans="19:20" ht="15" customHeight="1"/>
    <row r="54" spans="19:20" ht="15" customHeight="1"/>
    <row r="55" spans="19:20" ht="15" customHeight="1"/>
    <row r="56" spans="19:20" ht="15" customHeight="1"/>
    <row r="57" spans="19:20" ht="15" customHeight="1"/>
    <row r="58" spans="19:20" ht="15" customHeight="1"/>
    <row r="59" spans="19:20" ht="15" customHeight="1"/>
    <row r="60" spans="19:20" ht="15" customHeight="1"/>
    <row r="61" spans="19:20" ht="15" customHeight="1"/>
    <row r="62" spans="19:20" ht="15" customHeight="1"/>
    <row r="63" spans="19:20" ht="15" customHeight="1"/>
    <row r="64" spans="19:2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sheetData>
  <mergeCells count="13">
    <mergeCell ref="B3:G3"/>
    <mergeCell ref="B29:B30"/>
    <mergeCell ref="S29:S30"/>
    <mergeCell ref="C6:T6"/>
    <mergeCell ref="T29:T30"/>
    <mergeCell ref="B7:B8"/>
    <mergeCell ref="S7:S8"/>
    <mergeCell ref="T7:T8"/>
    <mergeCell ref="C28:T28"/>
    <mergeCell ref="C7:Q7"/>
    <mergeCell ref="R7:R8"/>
    <mergeCell ref="R29:R30"/>
    <mergeCell ref="C29:Q29"/>
  </mergeCells>
  <hyperlinks>
    <hyperlink ref="V6" location="Índice!A1" display="Back to the Index" xr:uid="{BF3430A3-15E4-41D0-A794-A0CAA4A5247B}"/>
  </hyperlinks>
  <pageMargins left="0.7" right="0.7" top="0.75" bottom="0.75" header="0.3" footer="0.3"/>
  <pageSetup paperSize="9" orientation="portrait" r:id="rId1"/>
  <ignoredErrors>
    <ignoredError sqref="C8 C52:V57 C48:C51 U29:V30 U31:V46" numberStoredAsText="1"/>
    <ignoredError sqref="D48:V48 C29:S30 U47:V47 D50:V51 D49:R49 T49:V49" numberStoredAsText="1" formulaRange="1"/>
    <ignoredError sqref="W47:W51 C25:T27 T29:T30 D28:T28"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Q81"/>
  <sheetViews>
    <sheetView showGridLines="0" showZeros="0" zoomScaleNormal="100" workbookViewId="0">
      <selection activeCell="Q7" sqref="Q7"/>
    </sheetView>
  </sheetViews>
  <sheetFormatPr defaultColWidth="9.140625" defaultRowHeight="15" customHeight="1"/>
  <cols>
    <col min="1" max="2" width="12.7109375" style="2" customWidth="1"/>
    <col min="3" max="15" width="15.7109375" style="2" customWidth="1"/>
    <col min="16" max="16" width="8.7109375" style="2" customWidth="1"/>
    <col min="17" max="17" width="16.28515625" style="2" customWidth="1"/>
    <col min="18" max="16384" width="9.140625" style="2"/>
  </cols>
  <sheetData>
    <row r="2" spans="1:17" ht="15" customHeight="1">
      <c r="B2" s="1679" t="s">
        <v>1243</v>
      </c>
      <c r="C2" s="1679"/>
      <c r="D2" s="787" t="s">
        <v>1463</v>
      </c>
      <c r="E2" s="728"/>
      <c r="F2" s="728"/>
      <c r="G2" s="728"/>
    </row>
    <row r="3" spans="1:17" ht="15" customHeight="1">
      <c r="B3" s="1679" t="s">
        <v>283</v>
      </c>
      <c r="C3" s="1679"/>
      <c r="D3" s="1679"/>
      <c r="E3" s="1679"/>
      <c r="F3" s="1679"/>
      <c r="G3" s="1679"/>
      <c r="H3" s="666"/>
      <c r="I3" s="666"/>
    </row>
    <row r="4" spans="1:17" ht="15" customHeight="1">
      <c r="B4" s="1679" t="s">
        <v>1244</v>
      </c>
      <c r="C4" s="1679"/>
      <c r="D4" s="1679"/>
      <c r="E4" s="1679"/>
      <c r="F4" s="1679"/>
      <c r="G4" s="1679"/>
      <c r="H4" s="666"/>
      <c r="I4" s="666"/>
    </row>
    <row r="5" spans="1:17" ht="15" customHeight="1">
      <c r="B5" s="659" t="s">
        <v>1216</v>
      </c>
      <c r="C5" s="659"/>
    </row>
    <row r="6" spans="1:17" ht="15" customHeight="1">
      <c r="O6" s="484"/>
    </row>
    <row r="7" spans="1:17" customFormat="1" ht="15" customHeight="1">
      <c r="A7" s="2"/>
      <c r="B7" s="71"/>
      <c r="C7" s="1657" t="s">
        <v>1730</v>
      </c>
      <c r="D7" s="1657"/>
      <c r="E7" s="1657"/>
      <c r="F7" s="1657"/>
      <c r="G7" s="1657"/>
      <c r="H7" s="1657"/>
      <c r="I7" s="1657"/>
      <c r="J7" s="1657"/>
      <c r="K7" s="1657"/>
      <c r="L7" s="1657"/>
      <c r="M7" s="1657"/>
      <c r="N7" s="1657"/>
      <c r="O7" s="1657"/>
      <c r="Q7" s="957" t="s">
        <v>503</v>
      </c>
    </row>
    <row r="8" spans="1:17" s="616" customFormat="1" ht="15" customHeight="1">
      <c r="A8" s="181"/>
      <c r="B8" s="555"/>
      <c r="C8" s="620"/>
      <c r="D8" s="620" t="s">
        <v>219</v>
      </c>
      <c r="E8" s="620" t="s">
        <v>220</v>
      </c>
      <c r="F8" s="620" t="s">
        <v>221</v>
      </c>
      <c r="G8" s="620" t="s">
        <v>222</v>
      </c>
      <c r="H8" s="620" t="s">
        <v>223</v>
      </c>
      <c r="I8" s="620" t="s">
        <v>224</v>
      </c>
      <c r="J8" s="620" t="s">
        <v>225</v>
      </c>
      <c r="K8" s="620" t="s">
        <v>1211</v>
      </c>
      <c r="L8" s="620" t="s">
        <v>1212</v>
      </c>
      <c r="M8" s="620" t="s">
        <v>1213</v>
      </c>
      <c r="N8" s="620" t="s">
        <v>1214</v>
      </c>
      <c r="O8" s="620" t="s">
        <v>1215</v>
      </c>
    </row>
    <row r="9" spans="1:17" s="28" customFormat="1" ht="45" customHeight="1">
      <c r="B9" s="485"/>
      <c r="C9" s="711" t="s">
        <v>284</v>
      </c>
      <c r="D9" s="712" t="s">
        <v>285</v>
      </c>
      <c r="E9" s="712" t="s">
        <v>1322</v>
      </c>
      <c r="F9" s="712" t="s">
        <v>286</v>
      </c>
      <c r="G9" s="712" t="s">
        <v>287</v>
      </c>
      <c r="H9" s="712" t="s">
        <v>288</v>
      </c>
      <c r="I9" s="712" t="s">
        <v>289</v>
      </c>
      <c r="J9" s="712" t="s">
        <v>290</v>
      </c>
      <c r="K9" s="712" t="s">
        <v>291</v>
      </c>
      <c r="L9" s="711" t="s">
        <v>1</v>
      </c>
      <c r="M9" s="712" t="s">
        <v>276</v>
      </c>
      <c r="N9" s="711" t="s">
        <v>292</v>
      </c>
      <c r="O9" s="712" t="s">
        <v>293</v>
      </c>
      <c r="Q9"/>
    </row>
    <row r="10" spans="1:17" ht="15" customHeight="1">
      <c r="B10" s="89" t="s">
        <v>294</v>
      </c>
      <c r="C10" s="90" t="s">
        <v>295</v>
      </c>
      <c r="D10" s="845"/>
      <c r="E10" s="845"/>
      <c r="F10" s="846"/>
      <c r="G10" s="845"/>
      <c r="H10" s="846"/>
      <c r="I10" s="845"/>
      <c r="J10" s="845"/>
      <c r="K10" s="847"/>
      <c r="L10" s="848"/>
      <c r="M10" s="847"/>
      <c r="N10" s="848"/>
      <c r="O10" s="849"/>
      <c r="Q10"/>
    </row>
    <row r="11" spans="1:17" ht="15" customHeight="1">
      <c r="B11" s="92"/>
      <c r="C11" s="90" t="s">
        <v>296</v>
      </c>
      <c r="D11" s="834">
        <v>20008.86807</v>
      </c>
      <c r="E11" s="834">
        <v>85000</v>
      </c>
      <c r="F11" s="850">
        <v>4.5194705882352945E-4</v>
      </c>
      <c r="G11" s="834">
        <v>58424.368069999997</v>
      </c>
      <c r="H11" s="850">
        <v>5.0000000000000001E-4</v>
      </c>
      <c r="I11" s="834">
        <v>15</v>
      </c>
      <c r="J11" s="850">
        <v>0.42260000000000003</v>
      </c>
      <c r="K11" s="834">
        <v>365.25</v>
      </c>
      <c r="L11" s="834">
        <v>6523.9373540796596</v>
      </c>
      <c r="M11" s="838">
        <f>L11/G11</f>
        <v>0.1116646627014114</v>
      </c>
      <c r="N11" s="834">
        <v>12.345068973190999</v>
      </c>
      <c r="O11" s="1044"/>
      <c r="Q11"/>
    </row>
    <row r="12" spans="1:17" ht="15" customHeight="1">
      <c r="B12" s="92"/>
      <c r="C12" s="90" t="s">
        <v>297</v>
      </c>
      <c r="D12" s="834">
        <v>2.4456100000000003</v>
      </c>
      <c r="E12" s="834">
        <v>2150.0049300000001</v>
      </c>
      <c r="F12" s="850">
        <v>0.42031605481016265</v>
      </c>
      <c r="G12" s="834">
        <v>906.1271999999999</v>
      </c>
      <c r="H12" s="850">
        <v>1E-3</v>
      </c>
      <c r="I12" s="834">
        <v>97</v>
      </c>
      <c r="J12" s="850">
        <v>0.42260000000000003</v>
      </c>
      <c r="K12" s="834">
        <v>1659.1547405709043</v>
      </c>
      <c r="L12" s="834">
        <v>402.39297214822477</v>
      </c>
      <c r="M12" s="838">
        <f t="shared" ref="M12:M24" si="0">L12/G12</f>
        <v>0.444080005708056</v>
      </c>
      <c r="N12" s="834">
        <v>0.38292935472</v>
      </c>
      <c r="O12" s="1044"/>
      <c r="Q12"/>
    </row>
    <row r="13" spans="1:17" ht="15" customHeight="1">
      <c r="B13" s="92"/>
      <c r="C13" s="90" t="s">
        <v>298</v>
      </c>
      <c r="D13" s="834">
        <v>919669.68485000101</v>
      </c>
      <c r="E13" s="834">
        <v>851570.04949113098</v>
      </c>
      <c r="F13" s="850">
        <v>0.83080980415595329</v>
      </c>
      <c r="G13" s="834">
        <v>1632303.9900228027</v>
      </c>
      <c r="H13" s="850">
        <v>1.9999999999999966E-3</v>
      </c>
      <c r="I13" s="834">
        <v>475</v>
      </c>
      <c r="J13" s="850">
        <v>0.37626409307919911</v>
      </c>
      <c r="K13" s="834">
        <v>672.33570583156745</v>
      </c>
      <c r="L13" s="834">
        <v>538056.28459517891</v>
      </c>
      <c r="M13" s="838">
        <f t="shared" si="0"/>
        <v>0.32962995121249594</v>
      </c>
      <c r="N13" s="834">
        <v>1228.3547608709771</v>
      </c>
      <c r="O13" s="1044"/>
      <c r="Q13"/>
    </row>
    <row r="14" spans="1:17" ht="15" customHeight="1">
      <c r="B14" s="92"/>
      <c r="C14" s="90" t="s">
        <v>299</v>
      </c>
      <c r="D14" s="834">
        <v>311407.50342999998</v>
      </c>
      <c r="E14" s="834">
        <v>569184.12880976999</v>
      </c>
      <c r="F14" s="850">
        <v>0.84355994694829306</v>
      </c>
      <c r="G14" s="834">
        <v>795188.81851121306</v>
      </c>
      <c r="H14" s="850">
        <v>3.9771913322409567E-3</v>
      </c>
      <c r="I14" s="834">
        <v>470</v>
      </c>
      <c r="J14" s="850">
        <v>0.41419330460876447</v>
      </c>
      <c r="K14" s="834">
        <v>724.07334061365316</v>
      </c>
      <c r="L14" s="834">
        <v>440722.63269139099</v>
      </c>
      <c r="M14" s="838">
        <f t="shared" si="0"/>
        <v>0.5542364560866575</v>
      </c>
      <c r="N14" s="834">
        <v>1317.2941897955191</v>
      </c>
      <c r="O14" s="1044"/>
      <c r="Q14"/>
    </row>
    <row r="15" spans="1:17" ht="15" customHeight="1">
      <c r="B15" s="92"/>
      <c r="C15" s="90" t="s">
        <v>300</v>
      </c>
      <c r="D15" s="834">
        <v>969425.69138014398</v>
      </c>
      <c r="E15" s="834">
        <v>704633.70481828903</v>
      </c>
      <c r="F15" s="850">
        <v>0.7792469191245297</v>
      </c>
      <c r="G15" s="834">
        <v>1538574.632270359</v>
      </c>
      <c r="H15" s="850">
        <v>6.9114850535107091E-3</v>
      </c>
      <c r="I15" s="834">
        <v>420</v>
      </c>
      <c r="J15" s="850">
        <v>0.40229646161769672</v>
      </c>
      <c r="K15" s="834">
        <v>1011.1055321603513</v>
      </c>
      <c r="L15" s="834">
        <v>1212089.4259926172</v>
      </c>
      <c r="M15" s="838">
        <f t="shared" si="0"/>
        <v>0.78780021493271857</v>
      </c>
      <c r="N15" s="834">
        <v>4330.5843399750202</v>
      </c>
      <c r="O15" s="1044"/>
      <c r="Q15"/>
    </row>
    <row r="16" spans="1:17" ht="15" customHeight="1">
      <c r="B16" s="92"/>
      <c r="C16" s="90" t="s">
        <v>301</v>
      </c>
      <c r="D16" s="834">
        <v>549236.37989293807</v>
      </c>
      <c r="E16" s="834">
        <v>371055.45338269597</v>
      </c>
      <c r="F16" s="850">
        <v>0.78427892449796344</v>
      </c>
      <c r="G16" s="834">
        <v>797870.6511590149</v>
      </c>
      <c r="H16" s="850">
        <v>1.255393910699191E-2</v>
      </c>
      <c r="I16" s="834">
        <v>283</v>
      </c>
      <c r="J16" s="850">
        <v>0.39559355817465369</v>
      </c>
      <c r="K16" s="834">
        <v>1185.3899854568447</v>
      </c>
      <c r="L16" s="834">
        <v>822280.87497415498</v>
      </c>
      <c r="M16" s="838">
        <f t="shared" si="0"/>
        <v>1.0305942119561371</v>
      </c>
      <c r="N16" s="834">
        <v>4096.4225716011397</v>
      </c>
      <c r="O16" s="1044"/>
      <c r="Q16"/>
    </row>
    <row r="17" spans="1:17" ht="15" customHeight="1">
      <c r="B17" s="92"/>
      <c r="C17" s="90" t="s">
        <v>302</v>
      </c>
      <c r="D17" s="834">
        <v>817238.34691830096</v>
      </c>
      <c r="E17" s="834">
        <v>472166.19629283797</v>
      </c>
      <c r="F17" s="850">
        <v>0.60658330240709224</v>
      </c>
      <c r="G17" s="834">
        <v>1059567.377242866</v>
      </c>
      <c r="H17" s="850">
        <v>2.2024278471813635E-2</v>
      </c>
      <c r="I17" s="834">
        <v>287</v>
      </c>
      <c r="J17" s="850">
        <v>0.35718401400717026</v>
      </c>
      <c r="K17" s="834">
        <v>900.3472025218764</v>
      </c>
      <c r="L17" s="834">
        <v>1054282.855350364</v>
      </c>
      <c r="M17" s="838">
        <f t="shared" si="0"/>
        <v>0.99501256644362435</v>
      </c>
      <c r="N17" s="834">
        <v>8656.1074940277394</v>
      </c>
      <c r="O17" s="1044"/>
      <c r="Q17"/>
    </row>
    <row r="18" spans="1:17" ht="15" customHeight="1">
      <c r="B18" s="92"/>
      <c r="C18" s="90" t="s">
        <v>303</v>
      </c>
      <c r="D18" s="834">
        <v>929610.11013723596</v>
      </c>
      <c r="E18" s="834">
        <v>430296.21019796503</v>
      </c>
      <c r="F18" s="850">
        <v>0.52117985093193731</v>
      </c>
      <c r="G18" s="834">
        <v>1004263.6785156961</v>
      </c>
      <c r="H18" s="850">
        <v>3.3320587094068821E-2</v>
      </c>
      <c r="I18" s="834">
        <v>403</v>
      </c>
      <c r="J18" s="850">
        <v>0.35864837393791815</v>
      </c>
      <c r="K18" s="834">
        <v>957.09281846197905</v>
      </c>
      <c r="L18" s="834">
        <v>1147693.7399500401</v>
      </c>
      <c r="M18" s="838">
        <f t="shared" si="0"/>
        <v>1.1428211181015069</v>
      </c>
      <c r="N18" s="834">
        <v>13215.252501395831</v>
      </c>
      <c r="O18" s="1044"/>
      <c r="Q18"/>
    </row>
    <row r="19" spans="1:17" ht="15" customHeight="1">
      <c r="B19" s="92"/>
      <c r="C19" s="90" t="s">
        <v>304</v>
      </c>
      <c r="D19" s="834">
        <v>243892.35809226902</v>
      </c>
      <c r="E19" s="834">
        <v>127771.002000782</v>
      </c>
      <c r="F19" s="850">
        <v>0.45629661677580391</v>
      </c>
      <c r="G19" s="834">
        <v>261842.9882052413</v>
      </c>
      <c r="H19" s="850">
        <v>5.1465389137513536E-2</v>
      </c>
      <c r="I19" s="834">
        <v>219</v>
      </c>
      <c r="J19" s="850">
        <v>0.36286210121106549</v>
      </c>
      <c r="K19" s="834">
        <v>988.5282505692702</v>
      </c>
      <c r="L19" s="834">
        <v>349600.797279939</v>
      </c>
      <c r="M19" s="838">
        <f t="shared" si="0"/>
        <v>1.335154321588746</v>
      </c>
      <c r="N19" s="834">
        <v>5525.3899445336501</v>
      </c>
      <c r="O19" s="1044"/>
      <c r="Q19"/>
    </row>
    <row r="20" spans="1:17" ht="15" customHeight="1">
      <c r="A20" s="6"/>
      <c r="B20" s="92"/>
      <c r="C20" s="90" t="s">
        <v>305</v>
      </c>
      <c r="D20" s="834">
        <v>157958.708960847</v>
      </c>
      <c r="E20" s="834">
        <v>84829.128123355302</v>
      </c>
      <c r="F20" s="850">
        <v>0.34585894855453264</v>
      </c>
      <c r="G20" s="834">
        <v>179610.01618275742</v>
      </c>
      <c r="H20" s="850">
        <v>7.970892352184504E-2</v>
      </c>
      <c r="I20" s="834">
        <v>102</v>
      </c>
      <c r="J20" s="850">
        <v>0.36567694044917975</v>
      </c>
      <c r="K20" s="834">
        <v>887.37445699057901</v>
      </c>
      <c r="L20" s="834">
        <v>274316.13709816494</v>
      </c>
      <c r="M20" s="838">
        <f t="shared" si="0"/>
        <v>1.5272875250957152</v>
      </c>
      <c r="N20" s="834">
        <v>5416.3399385058992</v>
      </c>
      <c r="O20" s="1044"/>
      <c r="Q20"/>
    </row>
    <row r="21" spans="1:17" ht="15" customHeight="1">
      <c r="A21" s="6"/>
      <c r="B21" s="92"/>
      <c r="C21" s="90" t="s">
        <v>306</v>
      </c>
      <c r="D21" s="834">
        <v>457956.81552413898</v>
      </c>
      <c r="E21" s="834">
        <v>190487.58033600802</v>
      </c>
      <c r="F21" s="850">
        <v>0.3876294141996644</v>
      </c>
      <c r="G21" s="834">
        <v>521588.0680320973</v>
      </c>
      <c r="H21" s="850">
        <v>0.11241231697141565</v>
      </c>
      <c r="I21" s="834">
        <v>248</v>
      </c>
      <c r="J21" s="850">
        <v>0.3606141075585052</v>
      </c>
      <c r="K21" s="834">
        <v>1252.5888046485782</v>
      </c>
      <c r="L21" s="834">
        <v>944144.56164700305</v>
      </c>
      <c r="M21" s="838">
        <f t="shared" si="0"/>
        <v>1.8101345094207613</v>
      </c>
      <c r="N21" s="834">
        <v>21544.993280059698</v>
      </c>
      <c r="O21" s="1044"/>
      <c r="Q21"/>
    </row>
    <row r="22" spans="1:17" ht="15" customHeight="1">
      <c r="A22" s="6"/>
      <c r="B22" s="92"/>
      <c r="C22" s="90" t="s">
        <v>307</v>
      </c>
      <c r="D22" s="834">
        <v>3986.0003692578102</v>
      </c>
      <c r="E22" s="834">
        <v>8722.2939165587704</v>
      </c>
      <c r="F22" s="850">
        <v>0.42651834521491311</v>
      </c>
      <c r="G22" s="834">
        <v>7493.7676777687502</v>
      </c>
      <c r="H22" s="850">
        <v>0.48295011640300628</v>
      </c>
      <c r="I22" s="834">
        <v>39</v>
      </c>
      <c r="J22" s="850">
        <v>0.3300806792072134</v>
      </c>
      <c r="K22" s="834">
        <v>1086.5416486067443</v>
      </c>
      <c r="L22" s="834">
        <v>12631.397525553819</v>
      </c>
      <c r="M22" s="838">
        <f t="shared" si="0"/>
        <v>1.6855870196011713</v>
      </c>
      <c r="N22" s="834">
        <v>1221.7133410978611</v>
      </c>
      <c r="O22" s="1044"/>
      <c r="Q22"/>
    </row>
    <row r="23" spans="1:17" ht="15" customHeight="1">
      <c r="A23" s="6"/>
      <c r="B23" s="92"/>
      <c r="C23" s="90" t="s">
        <v>308</v>
      </c>
      <c r="D23" s="834">
        <v>941371.96929541801</v>
      </c>
      <c r="E23" s="834">
        <v>135964.53098203999</v>
      </c>
      <c r="F23" s="850">
        <v>0.35586419978316275</v>
      </c>
      <c r="G23" s="834">
        <v>989756.87831223372</v>
      </c>
      <c r="H23" s="850">
        <v>0.99999999999999889</v>
      </c>
      <c r="I23" s="834">
        <v>143</v>
      </c>
      <c r="J23" s="850">
        <v>0.70817248402880972</v>
      </c>
      <c r="K23" s="834">
        <v>1037.5448296584029</v>
      </c>
      <c r="L23" s="834">
        <v>138936.64780612531</v>
      </c>
      <c r="M23" s="838">
        <f t="shared" si="0"/>
        <v>0.14037452110769333</v>
      </c>
      <c r="N23" s="834">
        <v>669519.84078177938</v>
      </c>
      <c r="O23" s="1044"/>
      <c r="Q23"/>
    </row>
    <row r="24" spans="1:17" ht="15" customHeight="1">
      <c r="A24" s="6"/>
      <c r="B24" s="714"/>
      <c r="C24" s="1045" t="s">
        <v>309</v>
      </c>
      <c r="D24" s="851">
        <f>SUM(D11:D23)</f>
        <v>6321764.8825305514</v>
      </c>
      <c r="E24" s="851">
        <f>SUM(E11:E23)</f>
        <v>4033830.2832814334</v>
      </c>
      <c r="F24" s="852">
        <v>0.69197294667556353</v>
      </c>
      <c r="G24" s="851">
        <f>SUM(G11:G23)</f>
        <v>8847391.3614020497</v>
      </c>
      <c r="H24" s="852">
        <v>0.12867362713377214</v>
      </c>
      <c r="I24" s="851">
        <f>SUM(I11:I23)</f>
        <v>3201</v>
      </c>
      <c r="J24" s="852">
        <v>0.41604783434573034</v>
      </c>
      <c r="K24" s="851">
        <v>930.71998057853909</v>
      </c>
      <c r="L24" s="851">
        <f>SUM(L11:L23)</f>
        <v>6941681.6852367613</v>
      </c>
      <c r="M24" s="852">
        <f t="shared" si="0"/>
        <v>0.78460208231782236</v>
      </c>
      <c r="N24" s="851">
        <f>SUM(N11:N23)</f>
        <v>736085.02114197065</v>
      </c>
      <c r="O24" s="853">
        <v>-757322.09794761823</v>
      </c>
      <c r="Q24"/>
    </row>
    <row r="25" spans="1:17" ht="15" customHeight="1">
      <c r="B25" s="89" t="s">
        <v>239</v>
      </c>
      <c r="C25" s="93" t="s">
        <v>295</v>
      </c>
      <c r="D25" s="845"/>
      <c r="E25" s="845"/>
      <c r="F25" s="845"/>
      <c r="G25" s="845"/>
      <c r="H25" s="845"/>
      <c r="I25" s="845"/>
      <c r="J25" s="845"/>
      <c r="K25" s="846"/>
      <c r="L25" s="848"/>
      <c r="M25" s="847"/>
      <c r="N25" s="845"/>
      <c r="O25" s="849"/>
      <c r="Q25"/>
    </row>
    <row r="26" spans="1:17" ht="15" customHeight="1">
      <c r="B26" s="92"/>
      <c r="C26" s="90" t="s">
        <v>296</v>
      </c>
      <c r="D26" s="845">
        <v>114.8931</v>
      </c>
      <c r="E26" s="834">
        <v>164.49590000000001</v>
      </c>
      <c r="F26" s="850">
        <v>0.8308866112772415</v>
      </c>
      <c r="G26" s="834">
        <v>171.57054092000001</v>
      </c>
      <c r="H26" s="850">
        <v>3.4099887111694812E-4</v>
      </c>
      <c r="I26" s="834">
        <v>3</v>
      </c>
      <c r="J26" s="850">
        <v>0.43288199256328092</v>
      </c>
      <c r="K26" s="834">
        <v>503.31430702856596</v>
      </c>
      <c r="L26" s="834">
        <v>12.764044557532619</v>
      </c>
      <c r="M26" s="838">
        <f t="shared" ref="M26:M39" si="1">L26/G26</f>
        <v>7.4395315705650444E-2</v>
      </c>
      <c r="N26" s="834">
        <v>3.6690178511836001E-2</v>
      </c>
      <c r="O26" s="1044"/>
      <c r="Q26"/>
    </row>
    <row r="27" spans="1:17" ht="15" customHeight="1">
      <c r="B27" s="92"/>
      <c r="C27" s="90" t="s">
        <v>297</v>
      </c>
      <c r="D27" s="845">
        <v>17344.075932161202</v>
      </c>
      <c r="E27" s="834">
        <v>2821.18649</v>
      </c>
      <c r="F27" s="850">
        <v>0.49265613901156879</v>
      </c>
      <c r="G27" s="834">
        <v>15899.1504194973</v>
      </c>
      <c r="H27" s="850">
        <v>8.4868112496978235E-4</v>
      </c>
      <c r="I27" s="834">
        <v>82</v>
      </c>
      <c r="J27" s="850">
        <v>0.353623244990727</v>
      </c>
      <c r="K27" s="834">
        <v>1348.9619871858492</v>
      </c>
      <c r="L27" s="834">
        <v>3024.8214830826391</v>
      </c>
      <c r="M27" s="838">
        <f t="shared" si="1"/>
        <v>0.19025051045326721</v>
      </c>
      <c r="N27" s="834">
        <v>5.4626024733397642</v>
      </c>
      <c r="O27" s="1044"/>
      <c r="Q27"/>
    </row>
    <row r="28" spans="1:17" ht="15" customHeight="1">
      <c r="B28" s="92"/>
      <c r="C28" s="90" t="s">
        <v>298</v>
      </c>
      <c r="D28" s="845">
        <v>100554.467854659</v>
      </c>
      <c r="E28" s="834">
        <v>123826.08840452301</v>
      </c>
      <c r="F28" s="850">
        <v>0.750595910011429</v>
      </c>
      <c r="G28" s="834">
        <v>166875.90426996769</v>
      </c>
      <c r="H28" s="850">
        <v>1.7241016952967991E-3</v>
      </c>
      <c r="I28" s="834">
        <v>510</v>
      </c>
      <c r="J28" s="850">
        <v>0.37345899112570524</v>
      </c>
      <c r="K28" s="834">
        <v>648.32694523729913</v>
      </c>
      <c r="L28" s="834">
        <v>33386.659475127402</v>
      </c>
      <c r="M28" s="838">
        <f t="shared" si="1"/>
        <v>0.20006878537188505</v>
      </c>
      <c r="N28" s="834">
        <v>122.6108403647852</v>
      </c>
      <c r="O28" s="1044"/>
      <c r="Q28"/>
    </row>
    <row r="29" spans="1:17" ht="15" customHeight="1">
      <c r="B29" s="92"/>
      <c r="C29" s="90" t="s">
        <v>299</v>
      </c>
      <c r="D29" s="845">
        <v>288627.96748925501</v>
      </c>
      <c r="E29" s="834">
        <v>219850.199879889</v>
      </c>
      <c r="F29" s="850">
        <v>0.70614875312039838</v>
      </c>
      <c r="G29" s="834">
        <v>364064.36788307398</v>
      </c>
      <c r="H29" s="850">
        <v>3.269123441158791E-3</v>
      </c>
      <c r="I29" s="834">
        <v>1040</v>
      </c>
      <c r="J29" s="850">
        <v>0.38633879336965843</v>
      </c>
      <c r="K29" s="834">
        <v>793.61540111432976</v>
      </c>
      <c r="L29" s="834">
        <v>120718.07338519001</v>
      </c>
      <c r="M29" s="838">
        <f t="shared" si="1"/>
        <v>0.33158442307092484</v>
      </c>
      <c r="N29" s="834">
        <v>557.66608331629993</v>
      </c>
      <c r="O29" s="1044"/>
      <c r="Q29"/>
    </row>
    <row r="30" spans="1:17" ht="15" customHeight="1">
      <c r="B30" s="92"/>
      <c r="C30" s="90" t="s">
        <v>300</v>
      </c>
      <c r="D30" s="845">
        <v>422911.28097211703</v>
      </c>
      <c r="E30" s="834">
        <v>295808.813968706</v>
      </c>
      <c r="F30" s="850">
        <v>0.63958325702316676</v>
      </c>
      <c r="G30" s="834">
        <v>481120.46263974201</v>
      </c>
      <c r="H30" s="850">
        <v>5.3417176676956767E-3</v>
      </c>
      <c r="I30" s="834">
        <v>1116</v>
      </c>
      <c r="J30" s="850">
        <v>0.38883390724660954</v>
      </c>
      <c r="K30" s="834">
        <v>773.47935231923327</v>
      </c>
      <c r="L30" s="834">
        <v>205364.08311342989</v>
      </c>
      <c r="M30" s="838">
        <f t="shared" si="1"/>
        <v>0.42684545568207183</v>
      </c>
      <c r="N30" s="834">
        <v>1292.5277896006801</v>
      </c>
      <c r="O30" s="1044"/>
      <c r="Q30"/>
    </row>
    <row r="31" spans="1:17" ht="15" customHeight="1">
      <c r="B31" s="92"/>
      <c r="C31" s="90" t="s">
        <v>301</v>
      </c>
      <c r="D31" s="845">
        <v>543979.953833426</v>
      </c>
      <c r="E31" s="834">
        <v>242169.162709369</v>
      </c>
      <c r="F31" s="850">
        <v>0.67495476543212807</v>
      </c>
      <c r="G31" s="834">
        <v>514462.77779569506</v>
      </c>
      <c r="H31" s="850">
        <v>9.3655371078551208E-3</v>
      </c>
      <c r="I31" s="834">
        <v>1163</v>
      </c>
      <c r="J31" s="850">
        <v>0.39083153788105268</v>
      </c>
      <c r="K31" s="834">
        <v>841.98405038522901</v>
      </c>
      <c r="L31" s="834">
        <v>283423.60890729219</v>
      </c>
      <c r="M31" s="838">
        <f t="shared" si="1"/>
        <v>0.55091178825739306</v>
      </c>
      <c r="N31" s="834">
        <v>2568.9854736331163</v>
      </c>
      <c r="O31" s="1044"/>
      <c r="Q31"/>
    </row>
    <row r="32" spans="1:17" ht="15" customHeight="1">
      <c r="B32" s="92"/>
      <c r="C32" s="90" t="s">
        <v>302</v>
      </c>
      <c r="D32" s="845">
        <v>606349.93168797193</v>
      </c>
      <c r="E32" s="834">
        <v>218737.57029818298</v>
      </c>
      <c r="F32" s="850">
        <v>0.52225089188000329</v>
      </c>
      <c r="G32" s="834">
        <v>465392.33784595301</v>
      </c>
      <c r="H32" s="850">
        <v>1.5173539441630867E-2</v>
      </c>
      <c r="I32" s="834">
        <v>949</v>
      </c>
      <c r="J32" s="850">
        <v>0.39240585649194276</v>
      </c>
      <c r="K32" s="834">
        <v>854.05069422367944</v>
      </c>
      <c r="L32" s="834">
        <v>309853.52633749921</v>
      </c>
      <c r="M32" s="838">
        <f t="shared" si="1"/>
        <v>0.66578991775335616</v>
      </c>
      <c r="N32" s="834">
        <v>4140.7002291203698</v>
      </c>
      <c r="O32" s="1044"/>
      <c r="Q32"/>
    </row>
    <row r="33" spans="1:17" ht="15" customHeight="1">
      <c r="B33" s="92"/>
      <c r="C33" s="90" t="s">
        <v>303</v>
      </c>
      <c r="D33" s="845">
        <v>712028.13762585702</v>
      </c>
      <c r="E33" s="834">
        <v>592994.10223539104</v>
      </c>
      <c r="F33" s="850">
        <v>0.30261462890156404</v>
      </c>
      <c r="G33" s="834">
        <v>680506.42020360206</v>
      </c>
      <c r="H33" s="850">
        <v>2.8304203837022493E-2</v>
      </c>
      <c r="I33" s="834">
        <v>886</v>
      </c>
      <c r="J33" s="850">
        <v>0.37205876966656898</v>
      </c>
      <c r="K33" s="834">
        <v>806.94621348539272</v>
      </c>
      <c r="L33" s="834">
        <v>505690.20268144499</v>
      </c>
      <c r="M33" s="838">
        <f t="shared" si="1"/>
        <v>0.74310864331029614</v>
      </c>
      <c r="N33" s="834">
        <v>9141.4868424406195</v>
      </c>
      <c r="O33" s="1044"/>
      <c r="Q33"/>
    </row>
    <row r="34" spans="1:17" ht="15" customHeight="1">
      <c r="B34" s="92"/>
      <c r="C34" s="90" t="s">
        <v>304</v>
      </c>
      <c r="D34" s="845">
        <v>590070.70260518708</v>
      </c>
      <c r="E34" s="834">
        <v>311186.04195051902</v>
      </c>
      <c r="F34" s="850">
        <v>0.35051039954820851</v>
      </c>
      <c r="G34" s="834">
        <v>557037.96686952794</v>
      </c>
      <c r="H34" s="850">
        <v>4.6978275501155013E-2</v>
      </c>
      <c r="I34" s="834">
        <v>849</v>
      </c>
      <c r="J34" s="850">
        <v>0.36548143340856221</v>
      </c>
      <c r="K34" s="834">
        <v>914.33948407045375</v>
      </c>
      <c r="L34" s="834">
        <v>465893.68330585776</v>
      </c>
      <c r="M34" s="838">
        <f t="shared" si="1"/>
        <v>0.83637689172986229</v>
      </c>
      <c r="N34" s="834">
        <v>11757.311801671251</v>
      </c>
      <c r="O34" s="1044"/>
      <c r="Q34"/>
    </row>
    <row r="35" spans="1:17" ht="15" customHeight="1">
      <c r="A35" s="6"/>
      <c r="B35" s="92"/>
      <c r="C35" s="90" t="s">
        <v>305</v>
      </c>
      <c r="D35" s="845">
        <v>335424.58892909001</v>
      </c>
      <c r="E35" s="834">
        <v>120595.216319695</v>
      </c>
      <c r="F35" s="850">
        <v>0.31893425249376572</v>
      </c>
      <c r="G35" s="834">
        <v>308496.29863866494</v>
      </c>
      <c r="H35" s="850">
        <v>6.8389695621525401E-2</v>
      </c>
      <c r="I35" s="834">
        <v>478</v>
      </c>
      <c r="J35" s="850">
        <v>0.36155313044002446</v>
      </c>
      <c r="K35" s="834">
        <v>851.45015977230503</v>
      </c>
      <c r="L35" s="834">
        <v>287889.45235737792</v>
      </c>
      <c r="M35" s="838">
        <f t="shared" si="1"/>
        <v>0.93320229003647337</v>
      </c>
      <c r="N35" s="834">
        <v>9069.1015457277699</v>
      </c>
      <c r="O35" s="1044"/>
      <c r="Q35"/>
    </row>
    <row r="36" spans="1:17" ht="15" customHeight="1">
      <c r="A36" s="6"/>
      <c r="B36" s="92"/>
      <c r="C36" s="90" t="s">
        <v>306</v>
      </c>
      <c r="D36" s="845">
        <v>1040179.7674719699</v>
      </c>
      <c r="E36" s="834">
        <v>333316.85387502902</v>
      </c>
      <c r="F36" s="850">
        <v>0.3625712207826457</v>
      </c>
      <c r="G36" s="834">
        <v>954800.64466194098</v>
      </c>
      <c r="H36" s="850">
        <v>9.4741097609874633E-2</v>
      </c>
      <c r="I36" s="834">
        <v>2271</v>
      </c>
      <c r="J36" s="850">
        <v>0.35361599486512829</v>
      </c>
      <c r="K36" s="834">
        <v>1036.1762188196001</v>
      </c>
      <c r="L36" s="834">
        <v>1018611.914372206</v>
      </c>
      <c r="M36" s="838">
        <f t="shared" si="1"/>
        <v>1.066832034589648</v>
      </c>
      <c r="N36" s="834">
        <v>37764.956184260649</v>
      </c>
      <c r="O36" s="1044"/>
      <c r="Q36"/>
    </row>
    <row r="37" spans="1:17" ht="15" customHeight="1">
      <c r="A37" s="6"/>
      <c r="B37" s="92"/>
      <c r="C37" s="90" t="s">
        <v>307</v>
      </c>
      <c r="D37" s="845">
        <v>36036.363329612599</v>
      </c>
      <c r="E37" s="834">
        <v>9164.3024800000003</v>
      </c>
      <c r="F37" s="850">
        <v>0.2634920159803586</v>
      </c>
      <c r="G37" s="834">
        <v>35976.1716354085</v>
      </c>
      <c r="H37" s="850">
        <v>0.46363785012887826</v>
      </c>
      <c r="I37" s="834">
        <v>153</v>
      </c>
      <c r="J37" s="850">
        <v>0.36836060272006821</v>
      </c>
      <c r="K37" s="834">
        <v>1267.9279355242588</v>
      </c>
      <c r="L37" s="834">
        <v>46106.246086822946</v>
      </c>
      <c r="M37" s="838">
        <f t="shared" si="1"/>
        <v>1.2815773327433266</v>
      </c>
      <c r="N37" s="834">
        <v>6500.3237279204277</v>
      </c>
      <c r="O37" s="1044"/>
      <c r="Q37"/>
    </row>
    <row r="38" spans="1:17" ht="15" customHeight="1">
      <c r="A38" s="6"/>
      <c r="B38" s="92"/>
      <c r="C38" s="90" t="s">
        <v>308</v>
      </c>
      <c r="D38" s="845">
        <v>487449.229175655</v>
      </c>
      <c r="E38" s="834">
        <v>152450.82334511899</v>
      </c>
      <c r="F38" s="850">
        <v>0.25610399826876074</v>
      </c>
      <c r="G38" s="834">
        <v>526492.49457370443</v>
      </c>
      <c r="H38" s="850">
        <v>1</v>
      </c>
      <c r="I38" s="834">
        <v>699</v>
      </c>
      <c r="J38" s="850">
        <v>0.50832598016314878</v>
      </c>
      <c r="K38" s="834">
        <v>1165.7686257215432</v>
      </c>
      <c r="L38" s="834">
        <v>159394.16440798726</v>
      </c>
      <c r="M38" s="838">
        <f t="shared" si="1"/>
        <v>0.30274726810122354</v>
      </c>
      <c r="N38" s="834">
        <v>290742.55491472874</v>
      </c>
      <c r="O38" s="1044"/>
      <c r="Q38"/>
    </row>
    <row r="39" spans="1:17" ht="15" customHeight="1">
      <c r="A39" s="6"/>
      <c r="B39" s="714"/>
      <c r="C39" s="1045" t="s">
        <v>309</v>
      </c>
      <c r="D39" s="851">
        <f>SUM(D26:D38)</f>
        <v>5181071.360006962</v>
      </c>
      <c r="E39" s="851">
        <f>SUM(E26:E38)</f>
        <v>2623084.8578564231</v>
      </c>
      <c r="F39" s="852">
        <v>0.45972359559404757</v>
      </c>
      <c r="G39" s="851">
        <f>SUM(G26:G38)</f>
        <v>5071296.5679776985</v>
      </c>
      <c r="H39" s="852">
        <v>0.11888669051938552</v>
      </c>
      <c r="I39" s="851">
        <f>SUM(I26:I38)</f>
        <v>10199</v>
      </c>
      <c r="J39" s="852">
        <v>0.3855572347456338</v>
      </c>
      <c r="K39" s="851">
        <v>896.8053555364246</v>
      </c>
      <c r="L39" s="851">
        <f>SUM(L26:L38)</f>
        <v>3439369.1999578755</v>
      </c>
      <c r="M39" s="852">
        <f t="shared" si="1"/>
        <v>0.67820312889518242</v>
      </c>
      <c r="N39" s="851">
        <f>SUM(N26:N38)</f>
        <v>373663.72472543654</v>
      </c>
      <c r="O39" s="853">
        <v>-417999.64131602156</v>
      </c>
      <c r="Q39"/>
    </row>
    <row r="40" spans="1:17" ht="15" customHeight="1" thickBot="1">
      <c r="A40" s="6"/>
      <c r="B40" s="104" t="s">
        <v>2</v>
      </c>
      <c r="C40" s="94"/>
      <c r="D40" s="95"/>
      <c r="E40" s="95"/>
      <c r="F40" s="96"/>
      <c r="G40" s="95"/>
      <c r="H40" s="96"/>
      <c r="I40" s="95"/>
      <c r="J40" s="96"/>
      <c r="K40" s="96"/>
      <c r="L40" s="95"/>
      <c r="M40" s="97"/>
      <c r="N40" s="95"/>
      <c r="O40" s="95"/>
      <c r="Q40"/>
    </row>
    <row r="41" spans="1:17" ht="15" customHeight="1" thickTop="1">
      <c r="B41" s="105" t="s">
        <v>310</v>
      </c>
      <c r="C41" s="100"/>
      <c r="D41" s="100"/>
      <c r="E41" s="100"/>
      <c r="F41" s="100"/>
      <c r="G41" s="100"/>
      <c r="H41" s="100"/>
      <c r="I41" s="100"/>
      <c r="J41" s="100"/>
      <c r="K41" s="100"/>
      <c r="L41" s="100"/>
      <c r="M41" s="100"/>
      <c r="N41" s="100"/>
      <c r="O41" s="100"/>
      <c r="Q41"/>
    </row>
    <row r="42" spans="1:17" ht="15" customHeight="1">
      <c r="B42" s="105"/>
      <c r="C42" s="100"/>
      <c r="D42" s="100"/>
      <c r="E42" s="100"/>
      <c r="F42" s="100"/>
      <c r="G42" s="100"/>
      <c r="H42" s="100"/>
      <c r="I42" s="100"/>
      <c r="J42" s="100"/>
      <c r="K42" s="100"/>
      <c r="L42" s="100"/>
      <c r="M42" s="100"/>
      <c r="N42" s="100"/>
      <c r="O42" s="100"/>
      <c r="Q42"/>
    </row>
    <row r="43" spans="1:17" ht="15" customHeight="1">
      <c r="B43" s="29"/>
      <c r="C43" s="29"/>
      <c r="D43" s="29"/>
      <c r="E43" s="29"/>
      <c r="F43" s="29"/>
      <c r="G43" s="29"/>
      <c r="H43" s="29"/>
      <c r="I43" s="29"/>
      <c r="J43" s="29"/>
      <c r="K43" s="29"/>
      <c r="L43" s="29"/>
      <c r="M43" s="29"/>
      <c r="N43" s="29"/>
      <c r="O43" s="713"/>
      <c r="Q43"/>
    </row>
    <row r="44" spans="1:17" ht="15" customHeight="1">
      <c r="B44" s="29"/>
      <c r="C44" s="1697" t="s">
        <v>1685</v>
      </c>
      <c r="D44" s="1697"/>
      <c r="E44" s="1697"/>
      <c r="F44" s="1697"/>
      <c r="G44" s="1697"/>
      <c r="H44" s="1697"/>
      <c r="I44" s="1697"/>
      <c r="J44" s="1697"/>
      <c r="K44" s="1697"/>
      <c r="L44" s="1697"/>
      <c r="M44" s="1697"/>
      <c r="N44" s="1697"/>
      <c r="O44" s="1697"/>
      <c r="Q44"/>
    </row>
    <row r="45" spans="1:17" ht="15" customHeight="1">
      <c r="B45" s="29"/>
      <c r="C45" s="1032"/>
      <c r="D45" s="1032" t="s">
        <v>219</v>
      </c>
      <c r="E45" s="1032" t="s">
        <v>220</v>
      </c>
      <c r="F45" s="1032" t="s">
        <v>221</v>
      </c>
      <c r="G45" s="1032" t="s">
        <v>222</v>
      </c>
      <c r="H45" s="1032" t="s">
        <v>223</v>
      </c>
      <c r="I45" s="1032" t="s">
        <v>224</v>
      </c>
      <c r="J45" s="1032" t="s">
        <v>225</v>
      </c>
      <c r="K45" s="1032" t="s">
        <v>1211</v>
      </c>
      <c r="L45" s="1032" t="s">
        <v>1212</v>
      </c>
      <c r="M45" s="1032" t="s">
        <v>1213</v>
      </c>
      <c r="N45" s="1032" t="s">
        <v>1214</v>
      </c>
      <c r="O45" s="1032" t="s">
        <v>1215</v>
      </c>
      <c r="Q45"/>
    </row>
    <row r="46" spans="1:17" ht="45" customHeight="1">
      <c r="B46" s="486"/>
      <c r="C46" s="1043" t="s">
        <v>284</v>
      </c>
      <c r="D46" s="1035" t="s">
        <v>285</v>
      </c>
      <c r="E46" s="1035" t="s">
        <v>1322</v>
      </c>
      <c r="F46" s="1035" t="s">
        <v>286</v>
      </c>
      <c r="G46" s="1035" t="s">
        <v>287</v>
      </c>
      <c r="H46" s="1035" t="s">
        <v>288</v>
      </c>
      <c r="I46" s="1035" t="s">
        <v>289</v>
      </c>
      <c r="J46" s="1035" t="s">
        <v>290</v>
      </c>
      <c r="K46" s="1035" t="s">
        <v>291</v>
      </c>
      <c r="L46" s="1043" t="s">
        <v>1</v>
      </c>
      <c r="M46" s="1035" t="s">
        <v>276</v>
      </c>
      <c r="N46" s="1043" t="s">
        <v>292</v>
      </c>
      <c r="O46" s="1035" t="s">
        <v>293</v>
      </c>
      <c r="Q46"/>
    </row>
    <row r="47" spans="1:17" ht="15" customHeight="1">
      <c r="B47" s="89" t="s">
        <v>294</v>
      </c>
      <c r="C47" s="90" t="s">
        <v>295</v>
      </c>
      <c r="D47" s="845"/>
      <c r="E47" s="845"/>
      <c r="F47" s="846"/>
      <c r="G47" s="845"/>
      <c r="H47" s="846"/>
      <c r="I47" s="845"/>
      <c r="J47" s="845"/>
      <c r="K47" s="847"/>
      <c r="L47" s="848"/>
      <c r="M47" s="847"/>
      <c r="N47" s="848"/>
      <c r="O47" s="849"/>
      <c r="Q47"/>
    </row>
    <row r="48" spans="1:17" ht="15" customHeight="1">
      <c r="B48" s="98"/>
      <c r="C48" s="90" t="s">
        <v>296</v>
      </c>
      <c r="D48" s="834">
        <v>0</v>
      </c>
      <c r="E48" s="834">
        <v>5035.7637000000004</v>
      </c>
      <c r="F48" s="850">
        <v>8.6767015100410686E-4</v>
      </c>
      <c r="G48" s="834">
        <v>4369.3818499999998</v>
      </c>
      <c r="H48" s="850">
        <v>5.0000000000000001E-4</v>
      </c>
      <c r="I48" s="834">
        <v>11</v>
      </c>
      <c r="J48" s="850">
        <v>0.42260000000000003</v>
      </c>
      <c r="K48" s="834">
        <v>371.22919425375926</v>
      </c>
      <c r="L48" s="834">
        <v>491.90891052565996</v>
      </c>
      <c r="M48" s="838">
        <f>L48/G48</f>
        <v>0.11258089299877967</v>
      </c>
      <c r="N48" s="834">
        <v>0.923250384905</v>
      </c>
      <c r="O48" s="1044"/>
      <c r="Q48"/>
    </row>
    <row r="49" spans="2:17" ht="15" customHeight="1">
      <c r="B49" s="98"/>
      <c r="C49" s="90" t="s">
        <v>297</v>
      </c>
      <c r="D49" s="834">
        <v>2.12073</v>
      </c>
      <c r="E49" s="834">
        <v>8267.9876500000009</v>
      </c>
      <c r="F49" s="850">
        <v>0.49214620811340953</v>
      </c>
      <c r="G49" s="834">
        <v>4071.1795006759999</v>
      </c>
      <c r="H49" s="850">
        <v>1E-3</v>
      </c>
      <c r="I49" s="834">
        <v>79</v>
      </c>
      <c r="J49" s="850">
        <v>0.42260000000000064</v>
      </c>
      <c r="K49" s="834">
        <v>1219.399658712038</v>
      </c>
      <c r="L49" s="834">
        <v>1450.630398320516</v>
      </c>
      <c r="M49" s="838">
        <f t="shared" ref="M49:M61" si="2">L49/G49</f>
        <v>0.35631698334098161</v>
      </c>
      <c r="N49" s="834">
        <v>1.7204804569856802</v>
      </c>
      <c r="O49" s="1044"/>
      <c r="Q49"/>
    </row>
    <row r="50" spans="2:17" ht="15" customHeight="1">
      <c r="B50" s="98"/>
      <c r="C50" s="90" t="s">
        <v>298</v>
      </c>
      <c r="D50" s="834">
        <v>1022802.5040957599</v>
      </c>
      <c r="E50" s="834">
        <v>855667.71602053102</v>
      </c>
      <c r="F50" s="850">
        <v>0.80991132492491003</v>
      </c>
      <c r="G50" s="834">
        <v>1720488.0311034201</v>
      </c>
      <c r="H50" s="850">
        <v>1.9978012267825021E-3</v>
      </c>
      <c r="I50" s="834">
        <v>431</v>
      </c>
      <c r="J50" s="850">
        <v>0.37864491789083543</v>
      </c>
      <c r="K50" s="834">
        <v>746.12307084254667</v>
      </c>
      <c r="L50" s="834">
        <v>596024.18782124098</v>
      </c>
      <c r="M50" s="838">
        <f t="shared" si="2"/>
        <v>0.3464273956262201</v>
      </c>
      <c r="N50" s="834">
        <v>1302.731155557758</v>
      </c>
      <c r="O50" s="1044"/>
      <c r="Q50"/>
    </row>
    <row r="51" spans="2:17" ht="15" customHeight="1">
      <c r="B51" s="98"/>
      <c r="C51" s="90" t="s">
        <v>299</v>
      </c>
      <c r="D51" s="834">
        <v>398581.47421095404</v>
      </c>
      <c r="E51" s="834">
        <v>569287.02042128902</v>
      </c>
      <c r="F51" s="850">
        <v>0.74711489152463506</v>
      </c>
      <c r="G51" s="834">
        <v>827936.3536612849</v>
      </c>
      <c r="H51" s="850">
        <v>3.9794140834546283E-3</v>
      </c>
      <c r="I51" s="834">
        <v>439</v>
      </c>
      <c r="J51" s="850">
        <v>0.41718153328665819</v>
      </c>
      <c r="K51" s="834">
        <v>640.10245075232183</v>
      </c>
      <c r="L51" s="834">
        <v>441369.01218426705</v>
      </c>
      <c r="M51" s="838">
        <f t="shared" si="2"/>
        <v>0.53309534027881866</v>
      </c>
      <c r="N51" s="834">
        <v>1381.4349506579199</v>
      </c>
      <c r="O51" s="1044"/>
      <c r="Q51"/>
    </row>
    <row r="52" spans="2:17" ht="15" customHeight="1">
      <c r="B52" s="98"/>
      <c r="C52" s="90" t="s">
        <v>300</v>
      </c>
      <c r="D52" s="834">
        <v>697679.22298134898</v>
      </c>
      <c r="E52" s="834">
        <v>651061.63270038902</v>
      </c>
      <c r="F52" s="850">
        <v>0.79001682799815165</v>
      </c>
      <c r="G52" s="834">
        <v>1220664.7442348718</v>
      </c>
      <c r="H52" s="850">
        <v>6.8331302811007605E-3</v>
      </c>
      <c r="I52" s="834">
        <v>406</v>
      </c>
      <c r="J52" s="850">
        <v>0.39794308129299966</v>
      </c>
      <c r="K52" s="834">
        <v>775.5235705964501</v>
      </c>
      <c r="L52" s="834">
        <v>849525.59166513395</v>
      </c>
      <c r="M52" s="838">
        <f t="shared" si="2"/>
        <v>0.69595324652194113</v>
      </c>
      <c r="N52" s="834">
        <v>3397.8240090255999</v>
      </c>
      <c r="O52" s="1044"/>
      <c r="Q52"/>
    </row>
    <row r="53" spans="2:17" ht="15" customHeight="1">
      <c r="B53" s="98"/>
      <c r="C53" s="90" t="s">
        <v>301</v>
      </c>
      <c r="D53" s="834">
        <v>527810.40137723496</v>
      </c>
      <c r="E53" s="834">
        <v>203326.56415177899</v>
      </c>
      <c r="F53" s="850">
        <v>0.72919188166644067</v>
      </c>
      <c r="G53" s="834">
        <v>668101.95835765789</v>
      </c>
      <c r="H53" s="850">
        <v>1.251718445052036E-2</v>
      </c>
      <c r="I53" s="834">
        <v>266</v>
      </c>
      <c r="J53" s="850">
        <v>0.38759452606595762</v>
      </c>
      <c r="K53" s="834">
        <v>1144.3415107746653</v>
      </c>
      <c r="L53" s="834">
        <v>663955.41098319495</v>
      </c>
      <c r="M53" s="838">
        <f t="shared" si="2"/>
        <v>0.99379354105673323</v>
      </c>
      <c r="N53" s="834">
        <v>3354.6573421286967</v>
      </c>
      <c r="O53" s="1044"/>
      <c r="Q53"/>
    </row>
    <row r="54" spans="2:17" ht="15" customHeight="1">
      <c r="B54" s="98"/>
      <c r="C54" s="90" t="s">
        <v>302</v>
      </c>
      <c r="D54" s="834">
        <v>1411204.60116846</v>
      </c>
      <c r="E54" s="834">
        <v>396421.19739442901</v>
      </c>
      <c r="F54" s="850">
        <v>0.65633248090451735</v>
      </c>
      <c r="G54" s="834">
        <v>1613473.0036375248</v>
      </c>
      <c r="H54" s="850">
        <v>2.2209815867461367E-2</v>
      </c>
      <c r="I54" s="834">
        <v>281</v>
      </c>
      <c r="J54" s="850">
        <v>0.36665484112410107</v>
      </c>
      <c r="K54" s="834">
        <v>785.99432745015361</v>
      </c>
      <c r="L54" s="834">
        <v>1581560.44160472</v>
      </c>
      <c r="M54" s="838">
        <f t="shared" si="2"/>
        <v>0.98022119864363455</v>
      </c>
      <c r="N54" s="834">
        <v>13578.594422484079</v>
      </c>
      <c r="O54" s="1044"/>
      <c r="Q54"/>
    </row>
    <row r="55" spans="2:17" ht="15" customHeight="1">
      <c r="B55" s="98"/>
      <c r="C55" s="90" t="s">
        <v>303</v>
      </c>
      <c r="D55" s="834">
        <v>691786.360690812</v>
      </c>
      <c r="E55" s="834">
        <v>402733.20766242803</v>
      </c>
      <c r="F55" s="850">
        <v>0.47954315615376153</v>
      </c>
      <c r="G55" s="834">
        <v>737428.25218517694</v>
      </c>
      <c r="H55" s="850">
        <v>3.3238761183302157E-2</v>
      </c>
      <c r="I55" s="834">
        <v>374</v>
      </c>
      <c r="J55" s="850">
        <v>0.38234022404895301</v>
      </c>
      <c r="K55" s="834">
        <v>887.12947837386639</v>
      </c>
      <c r="L55" s="834">
        <v>885318.24098270095</v>
      </c>
      <c r="M55" s="838">
        <f t="shared" si="2"/>
        <v>1.2005483087463633</v>
      </c>
      <c r="N55" s="834">
        <v>10370.62263255671</v>
      </c>
      <c r="O55" s="1044"/>
      <c r="Q55"/>
    </row>
    <row r="56" spans="2:17" ht="15" customHeight="1">
      <c r="B56" s="98"/>
      <c r="C56" s="90" t="s">
        <v>304</v>
      </c>
      <c r="D56" s="834">
        <v>175658.00388727998</v>
      </c>
      <c r="E56" s="834">
        <v>71942.051613081101</v>
      </c>
      <c r="F56" s="850">
        <v>0.4335351831507594</v>
      </c>
      <c r="G56" s="834">
        <v>185722.97943534551</v>
      </c>
      <c r="H56" s="850">
        <v>5.3511496065660261E-2</v>
      </c>
      <c r="I56" s="834">
        <v>180</v>
      </c>
      <c r="J56" s="850">
        <v>0.38088057218336741</v>
      </c>
      <c r="K56" s="834">
        <v>1009.1761992739621</v>
      </c>
      <c r="L56" s="834">
        <v>264703.32585124212</v>
      </c>
      <c r="M56" s="838">
        <f t="shared" si="2"/>
        <v>1.4252588810281901</v>
      </c>
      <c r="N56" s="834">
        <v>4157.317035887505</v>
      </c>
      <c r="O56" s="1044"/>
      <c r="Q56"/>
    </row>
    <row r="57" spans="2:17" ht="15" customHeight="1">
      <c r="B57" s="98"/>
      <c r="C57" s="90" t="s">
        <v>305</v>
      </c>
      <c r="D57" s="834">
        <v>59476.139235214396</v>
      </c>
      <c r="E57" s="834">
        <v>83258.086484662796</v>
      </c>
      <c r="F57" s="850">
        <v>0.42985134119511043</v>
      </c>
      <c r="G57" s="834">
        <v>90296.499915985201</v>
      </c>
      <c r="H57" s="850">
        <v>7.8953373466913515E-2</v>
      </c>
      <c r="I57" s="834">
        <v>111</v>
      </c>
      <c r="J57" s="850">
        <v>0.38475259465294115</v>
      </c>
      <c r="K57" s="834">
        <v>520.08138158113593</v>
      </c>
      <c r="L57" s="834">
        <v>134940.4533402909</v>
      </c>
      <c r="M57" s="838">
        <f t="shared" si="2"/>
        <v>1.4944151043046396</v>
      </c>
      <c r="N57" s="834">
        <v>2869.0323516210801</v>
      </c>
      <c r="O57" s="1044"/>
      <c r="Q57"/>
    </row>
    <row r="58" spans="2:17" ht="15" customHeight="1">
      <c r="B58" s="98"/>
      <c r="C58" s="90" t="s">
        <v>306</v>
      </c>
      <c r="D58" s="834">
        <v>538615.38637231302</v>
      </c>
      <c r="E58" s="834">
        <v>224755.644645188</v>
      </c>
      <c r="F58" s="850">
        <v>0.39722451920098212</v>
      </c>
      <c r="G58" s="834">
        <v>623201.94877420459</v>
      </c>
      <c r="H58" s="850">
        <v>0.11398835143133562</v>
      </c>
      <c r="I58" s="834">
        <v>271</v>
      </c>
      <c r="J58" s="850">
        <v>0.35382676937780771</v>
      </c>
      <c r="K58" s="834">
        <v>1251.6591972481574</v>
      </c>
      <c r="L58" s="834">
        <v>1107249.799911075</v>
      </c>
      <c r="M58" s="838">
        <f t="shared" si="2"/>
        <v>1.7767110678792954</v>
      </c>
      <c r="N58" s="834">
        <v>25314.39252840729</v>
      </c>
      <c r="O58" s="1044"/>
      <c r="Q58"/>
    </row>
    <row r="59" spans="2:17" ht="15" customHeight="1">
      <c r="B59" s="98"/>
      <c r="C59" s="90" t="s">
        <v>307</v>
      </c>
      <c r="D59" s="834">
        <v>4020.30557</v>
      </c>
      <c r="E59" s="834">
        <v>6653.3312744281602</v>
      </c>
      <c r="F59" s="850">
        <v>0.34538447296781188</v>
      </c>
      <c r="G59" s="834">
        <v>6318.2628856986294</v>
      </c>
      <c r="H59" s="850">
        <v>0.50275876998166369</v>
      </c>
      <c r="I59" s="834">
        <v>38</v>
      </c>
      <c r="J59" s="850">
        <v>0.29451887901433926</v>
      </c>
      <c r="K59" s="834">
        <v>1236.6078502186808</v>
      </c>
      <c r="L59" s="834">
        <v>9567.180239189569</v>
      </c>
      <c r="M59" s="838">
        <f t="shared" si="2"/>
        <v>1.5142105373369088</v>
      </c>
      <c r="N59" s="834">
        <v>943.39452842101593</v>
      </c>
      <c r="O59" s="1044"/>
      <c r="Q59"/>
    </row>
    <row r="60" spans="2:17" ht="15" customHeight="1">
      <c r="B60" s="92"/>
      <c r="C60" s="90" t="s">
        <v>308</v>
      </c>
      <c r="D60" s="834">
        <v>1287988.6880940599</v>
      </c>
      <c r="E60" s="834">
        <v>184546.65175957201</v>
      </c>
      <c r="F60" s="850">
        <v>0.32736647167221145</v>
      </c>
      <c r="G60" s="834">
        <v>1348403.0743395113</v>
      </c>
      <c r="H60" s="850">
        <v>1</v>
      </c>
      <c r="I60" s="834">
        <v>167</v>
      </c>
      <c r="J60" s="850">
        <v>0.71286932073860954</v>
      </c>
      <c r="K60" s="834">
        <v>1071.1576933565143</v>
      </c>
      <c r="L60" s="834">
        <v>199736.13734248639</v>
      </c>
      <c r="M60" s="838">
        <f t="shared" si="2"/>
        <v>0.14812791600933067</v>
      </c>
      <c r="N60" s="834">
        <v>899752.22180808766</v>
      </c>
      <c r="O60" s="1044"/>
      <c r="Q60"/>
    </row>
    <row r="61" spans="2:17" ht="15" customHeight="1">
      <c r="B61" s="714"/>
      <c r="C61" s="1045" t="s">
        <v>309</v>
      </c>
      <c r="D61" s="851">
        <f>SUM(D48:D60)</f>
        <v>6815625.208413437</v>
      </c>
      <c r="E61" s="851">
        <f>SUM(E48:E60)</f>
        <v>3662956.8554777768</v>
      </c>
      <c r="F61" s="852">
        <v>0.67204472130073012</v>
      </c>
      <c r="G61" s="851">
        <f>SUM(G48:G60)</f>
        <v>9050475.6698813587</v>
      </c>
      <c r="H61" s="852">
        <v>0.16483903894149707</v>
      </c>
      <c r="I61" s="851">
        <f>SUM(I48:I60)</f>
        <v>3054</v>
      </c>
      <c r="J61" s="852">
        <v>0.43050220157234975</v>
      </c>
      <c r="K61" s="851">
        <v>875.30832103222576</v>
      </c>
      <c r="L61" s="851">
        <f>SUM(L48:L60)</f>
        <v>6735892.3212343883</v>
      </c>
      <c r="M61" s="852">
        <f t="shared" si="2"/>
        <v>0.74425837568410236</v>
      </c>
      <c r="N61" s="851">
        <f>SUM(N48:N60)</f>
        <v>966424.86649567727</v>
      </c>
      <c r="O61" s="853">
        <v>-987235.11572242586</v>
      </c>
      <c r="Q61"/>
    </row>
    <row r="62" spans="2:17" ht="15" customHeight="1">
      <c r="B62" s="89" t="s">
        <v>239</v>
      </c>
      <c r="C62" s="93" t="s">
        <v>295</v>
      </c>
      <c r="D62" s="845"/>
      <c r="E62" s="845"/>
      <c r="F62" s="845"/>
      <c r="G62" s="845"/>
      <c r="H62" s="845"/>
      <c r="I62" s="845"/>
      <c r="J62" s="845"/>
      <c r="K62" s="846"/>
      <c r="L62" s="848"/>
      <c r="M62" s="847"/>
      <c r="N62" s="845"/>
      <c r="O62" s="849"/>
      <c r="Q62"/>
    </row>
    <row r="63" spans="2:17" ht="15" customHeight="1">
      <c r="B63" s="98"/>
      <c r="C63" s="90" t="s">
        <v>296</v>
      </c>
      <c r="D63" s="845">
        <v>10.837530000000001</v>
      </c>
      <c r="E63" s="834">
        <v>202.72164999999998</v>
      </c>
      <c r="F63" s="850">
        <v>0.64944765406161609</v>
      </c>
      <c r="G63" s="834">
        <v>142.49463002000002</v>
      </c>
      <c r="H63" s="850">
        <v>4.999999999999999E-4</v>
      </c>
      <c r="I63" s="834">
        <v>4</v>
      </c>
      <c r="J63" s="850">
        <v>0.38018850509211632</v>
      </c>
      <c r="K63" s="834">
        <v>365.25</v>
      </c>
      <c r="L63" s="834">
        <v>8.544668732732525</v>
      </c>
      <c r="M63" s="838">
        <f t="shared" ref="M63:M76" si="3">L63/G63</f>
        <v>5.9964847317637356E-2</v>
      </c>
      <c r="N63" s="834">
        <v>2.7087410185479003E-2</v>
      </c>
      <c r="O63" s="1044"/>
      <c r="Q63"/>
    </row>
    <row r="64" spans="2:17" ht="15" customHeight="1">
      <c r="B64" s="98"/>
      <c r="C64" s="90" t="s">
        <v>297</v>
      </c>
      <c r="D64" s="845">
        <v>9544.7862399999995</v>
      </c>
      <c r="E64" s="834">
        <v>5249.6090800000002</v>
      </c>
      <c r="F64" s="850">
        <v>0.73830018917884832</v>
      </c>
      <c r="G64" s="834">
        <v>8683.9296155369902</v>
      </c>
      <c r="H64" s="850">
        <v>6.4706098736459718E-4</v>
      </c>
      <c r="I64" s="834">
        <v>75</v>
      </c>
      <c r="J64" s="850">
        <v>0.38032793029762635</v>
      </c>
      <c r="K64" s="834">
        <v>984.834921683179</v>
      </c>
      <c r="L64" s="834">
        <v>1270.8393544894279</v>
      </c>
      <c r="M64" s="838">
        <f t="shared" si="3"/>
        <v>0.14634381101105259</v>
      </c>
      <c r="N64" s="834">
        <v>3.1356110174848402</v>
      </c>
      <c r="O64" s="1044"/>
      <c r="Q64"/>
    </row>
    <row r="65" spans="2:17" ht="15" customHeight="1">
      <c r="B65" s="98"/>
      <c r="C65" s="90" t="s">
        <v>298</v>
      </c>
      <c r="D65" s="845">
        <v>127933.411994362</v>
      </c>
      <c r="E65" s="834">
        <v>135253.22043299599</v>
      </c>
      <c r="F65" s="850">
        <v>0.71176473424493636</v>
      </c>
      <c r="G65" s="834">
        <v>179845.91550063121</v>
      </c>
      <c r="H65" s="850">
        <v>1.5954191310700221E-3</v>
      </c>
      <c r="I65" s="834">
        <v>565</v>
      </c>
      <c r="J65" s="850">
        <v>0.39576571493269036</v>
      </c>
      <c r="K65" s="834">
        <v>760.22449282319133</v>
      </c>
      <c r="L65" s="834">
        <v>40600.139960355104</v>
      </c>
      <c r="M65" s="838">
        <f t="shared" si="3"/>
        <v>0.22574958039685147</v>
      </c>
      <c r="N65" s="834">
        <v>140.88276984265741</v>
      </c>
      <c r="O65" s="1044"/>
      <c r="Q65"/>
    </row>
    <row r="66" spans="2:17" ht="15" customHeight="1">
      <c r="B66" s="98"/>
      <c r="C66" s="90" t="s">
        <v>299</v>
      </c>
      <c r="D66" s="845">
        <v>344215.06222602999</v>
      </c>
      <c r="E66" s="834">
        <v>260468.524122195</v>
      </c>
      <c r="F66" s="850">
        <v>0.67148256518409954</v>
      </c>
      <c r="G66" s="834">
        <v>424353.88132164703</v>
      </c>
      <c r="H66" s="850">
        <v>3.2599389468492244E-3</v>
      </c>
      <c r="I66" s="834">
        <v>1064</v>
      </c>
      <c r="J66" s="850">
        <v>0.38704588107269283</v>
      </c>
      <c r="K66" s="834">
        <v>835.35255664998988</v>
      </c>
      <c r="L66" s="834">
        <v>151755.8586337161</v>
      </c>
      <c r="M66" s="838">
        <f t="shared" si="3"/>
        <v>0.35761628516528138</v>
      </c>
      <c r="N66" s="834">
        <v>650.47730927301404</v>
      </c>
      <c r="O66" s="1044"/>
      <c r="Q66"/>
    </row>
    <row r="67" spans="2:17" ht="15" customHeight="1">
      <c r="B67" s="98"/>
      <c r="C67" s="90" t="s">
        <v>300</v>
      </c>
      <c r="D67" s="845">
        <v>499810.32830821001</v>
      </c>
      <c r="E67" s="834">
        <v>273196.97187287803</v>
      </c>
      <c r="F67" s="850">
        <v>0.64353540612590132</v>
      </c>
      <c r="G67" s="834">
        <v>543964.69184635906</v>
      </c>
      <c r="H67" s="850">
        <v>5.4918331005520691E-3</v>
      </c>
      <c r="I67" s="834">
        <v>1201</v>
      </c>
      <c r="J67" s="850">
        <v>0.38825658525894474</v>
      </c>
      <c r="K67" s="834">
        <v>857.36192719891608</v>
      </c>
      <c r="L67" s="834">
        <v>261873.55565597062</v>
      </c>
      <c r="M67" s="838">
        <f t="shared" si="3"/>
        <v>0.48141645879092443</v>
      </c>
      <c r="N67" s="834">
        <v>1455.7914163914481</v>
      </c>
      <c r="O67" s="1044"/>
      <c r="Q67"/>
    </row>
    <row r="68" spans="2:17" ht="15" customHeight="1">
      <c r="B68" s="98"/>
      <c r="C68" s="90" t="s">
        <v>301</v>
      </c>
      <c r="D68" s="845">
        <v>585168.35394069902</v>
      </c>
      <c r="E68" s="834">
        <v>270650.76824060502</v>
      </c>
      <c r="F68" s="850">
        <v>0.62039853452510807</v>
      </c>
      <c r="G68" s="834">
        <v>556984.05745226296</v>
      </c>
      <c r="H68" s="850">
        <v>9.7051440948221716E-3</v>
      </c>
      <c r="I68" s="834">
        <v>1155</v>
      </c>
      <c r="J68" s="850">
        <v>0.39076167447656507</v>
      </c>
      <c r="K68" s="834">
        <v>833.56019785510523</v>
      </c>
      <c r="L68" s="834">
        <v>326598.32665698748</v>
      </c>
      <c r="M68" s="838">
        <f t="shared" si="3"/>
        <v>0.58636925471601853</v>
      </c>
      <c r="N68" s="834">
        <v>2791.8422192466032</v>
      </c>
      <c r="O68" s="1044"/>
      <c r="Q68"/>
    </row>
    <row r="69" spans="2:17" ht="15" customHeight="1">
      <c r="B69" s="98"/>
      <c r="C69" s="90" t="s">
        <v>302</v>
      </c>
      <c r="D69" s="845">
        <v>454335.86109003105</v>
      </c>
      <c r="E69" s="834">
        <v>263836.45083895797</v>
      </c>
      <c r="F69" s="850">
        <v>0.46533032206570168</v>
      </c>
      <c r="G69" s="834">
        <v>391168.85499730898</v>
      </c>
      <c r="H69" s="850">
        <v>1.5667478404437146E-2</v>
      </c>
      <c r="I69" s="834">
        <v>875</v>
      </c>
      <c r="J69" s="850">
        <v>0.39033046376846692</v>
      </c>
      <c r="K69" s="834">
        <v>817.67775271560856</v>
      </c>
      <c r="L69" s="834">
        <v>267709.13889261149</v>
      </c>
      <c r="M69" s="838">
        <f t="shared" si="3"/>
        <v>0.68438255109664381</v>
      </c>
      <c r="N69" s="834">
        <v>3459.1412238693497</v>
      </c>
      <c r="O69" s="1044"/>
      <c r="Q69"/>
    </row>
    <row r="70" spans="2:17" ht="15" customHeight="1">
      <c r="B70" s="98"/>
      <c r="C70" s="90" t="s">
        <v>303</v>
      </c>
      <c r="D70" s="845">
        <v>622240.22112261993</v>
      </c>
      <c r="E70" s="834">
        <v>368581.70122103399</v>
      </c>
      <c r="F70" s="850">
        <v>0.33687854938707712</v>
      </c>
      <c r="G70" s="834">
        <v>575252.33112944895</v>
      </c>
      <c r="H70" s="850">
        <v>2.8552315983950579E-2</v>
      </c>
      <c r="I70" s="834">
        <v>849</v>
      </c>
      <c r="J70" s="850">
        <v>0.36961500682194476</v>
      </c>
      <c r="K70" s="834">
        <v>902.3701635440018</v>
      </c>
      <c r="L70" s="834">
        <v>460638.53940345318</v>
      </c>
      <c r="M70" s="838">
        <f t="shared" si="3"/>
        <v>0.80075910079153723</v>
      </c>
      <c r="N70" s="834">
        <v>7699.0048350321504</v>
      </c>
      <c r="O70" s="1044"/>
      <c r="Q70"/>
    </row>
    <row r="71" spans="2:17" ht="15" customHeight="1">
      <c r="B71" s="98"/>
      <c r="C71" s="90" t="s">
        <v>304</v>
      </c>
      <c r="D71" s="845">
        <v>459259.820808082</v>
      </c>
      <c r="E71" s="834">
        <v>259150.71262567799</v>
      </c>
      <c r="F71" s="850">
        <v>0.32768480849631287</v>
      </c>
      <c r="G71" s="834">
        <v>462615.78023075924</v>
      </c>
      <c r="H71" s="850">
        <v>5.0224559997898627E-2</v>
      </c>
      <c r="I71" s="834">
        <v>762</v>
      </c>
      <c r="J71" s="850">
        <v>0.36098715203509563</v>
      </c>
      <c r="K71" s="834">
        <v>880.53478620884982</v>
      </c>
      <c r="L71" s="834">
        <v>404904.34023743856</v>
      </c>
      <c r="M71" s="838">
        <f t="shared" si="3"/>
        <v>0.87524973755859903</v>
      </c>
      <c r="N71" s="834">
        <v>9658.4100698606799</v>
      </c>
      <c r="O71" s="1044"/>
      <c r="Q71"/>
    </row>
    <row r="72" spans="2:17" ht="15" customHeight="1">
      <c r="B72" s="98"/>
      <c r="C72" s="90" t="s">
        <v>305</v>
      </c>
      <c r="D72" s="845">
        <v>293117.53964009997</v>
      </c>
      <c r="E72" s="834">
        <v>129102.730673792</v>
      </c>
      <c r="F72" s="850">
        <v>0.34092270265163416</v>
      </c>
      <c r="G72" s="834">
        <v>295329.02567537525</v>
      </c>
      <c r="H72" s="850">
        <v>7.2890347164980662E-2</v>
      </c>
      <c r="I72" s="834">
        <v>423</v>
      </c>
      <c r="J72" s="850">
        <v>0.35632063142969073</v>
      </c>
      <c r="K72" s="834">
        <v>924.30438530842821</v>
      </c>
      <c r="L72" s="834">
        <v>299699.15014039993</v>
      </c>
      <c r="M72" s="838">
        <f t="shared" si="3"/>
        <v>1.0147974770005448</v>
      </c>
      <c r="N72" s="834">
        <v>8585.1268110724304</v>
      </c>
      <c r="O72" s="1044"/>
      <c r="Q72"/>
    </row>
    <row r="73" spans="2:17" ht="15" customHeight="1">
      <c r="B73" s="98"/>
      <c r="C73" s="90" t="s">
        <v>306</v>
      </c>
      <c r="D73" s="845">
        <v>782898.45777081302</v>
      </c>
      <c r="E73" s="834">
        <v>299115.60192698904</v>
      </c>
      <c r="F73" s="850">
        <v>0.36276869854084404</v>
      </c>
      <c r="G73" s="834">
        <v>770905.587438107</v>
      </c>
      <c r="H73" s="850">
        <v>9.9776016427375241E-2</v>
      </c>
      <c r="I73" s="834">
        <v>1831</v>
      </c>
      <c r="J73" s="850">
        <v>0.34959078917859088</v>
      </c>
      <c r="K73" s="834">
        <v>994.91548557244937</v>
      </c>
      <c r="L73" s="834">
        <v>907810.325596184</v>
      </c>
      <c r="M73" s="838">
        <f t="shared" si="3"/>
        <v>1.1775895004381045</v>
      </c>
      <c r="N73" s="834">
        <v>30371.541871834783</v>
      </c>
      <c r="O73" s="1044"/>
      <c r="Q73"/>
    </row>
    <row r="74" spans="2:17" ht="15" customHeight="1">
      <c r="B74" s="98"/>
      <c r="C74" s="90" t="s">
        <v>307</v>
      </c>
      <c r="D74" s="845">
        <v>37298.831051318099</v>
      </c>
      <c r="E74" s="834">
        <v>15914.933917066799</v>
      </c>
      <c r="F74" s="850">
        <v>0.30054999128968696</v>
      </c>
      <c r="G74" s="834">
        <v>40919.606172893567</v>
      </c>
      <c r="H74" s="850">
        <v>0.48998315320865798</v>
      </c>
      <c r="I74" s="834">
        <v>134</v>
      </c>
      <c r="J74" s="850">
        <v>0.36578469856449547</v>
      </c>
      <c r="K74" s="834">
        <v>1173.0967036532154</v>
      </c>
      <c r="L74" s="834">
        <v>56970.329922749894</v>
      </c>
      <c r="M74" s="838">
        <f t="shared" si="3"/>
        <v>1.3922502010903719</v>
      </c>
      <c r="N74" s="834">
        <v>7478.7733570463488</v>
      </c>
      <c r="O74" s="1044"/>
      <c r="Q74"/>
    </row>
    <row r="75" spans="2:17" ht="15" customHeight="1">
      <c r="B75" s="92"/>
      <c r="C75" s="90" t="s">
        <v>308</v>
      </c>
      <c r="D75" s="845">
        <v>550727.57255153207</v>
      </c>
      <c r="E75" s="834">
        <v>154981.92460195601</v>
      </c>
      <c r="F75" s="850">
        <v>0.28777484212051918</v>
      </c>
      <c r="G75" s="834">
        <v>595327.47143540112</v>
      </c>
      <c r="H75" s="850">
        <v>1.0000000000000115</v>
      </c>
      <c r="I75" s="834">
        <v>721</v>
      </c>
      <c r="J75" s="850">
        <v>0.51950683004465747</v>
      </c>
      <c r="K75" s="834">
        <v>1249.0283914444576</v>
      </c>
      <c r="L75" s="834">
        <v>120445.27959927591</v>
      </c>
      <c r="M75" s="838">
        <f t="shared" si="3"/>
        <v>0.2023176913184753</v>
      </c>
      <c r="N75" s="834">
        <v>334328.23375693749</v>
      </c>
      <c r="O75" s="1044"/>
      <c r="Q75"/>
    </row>
    <row r="76" spans="2:17" ht="15" customHeight="1">
      <c r="B76" s="714"/>
      <c r="C76" s="1045" t="s">
        <v>309</v>
      </c>
      <c r="D76" s="851">
        <f>SUM(D63:D75)</f>
        <v>4766561.0842737965</v>
      </c>
      <c r="E76" s="851">
        <f>SUM(E63:E75)</f>
        <v>2435705.8712041476</v>
      </c>
      <c r="F76" s="852">
        <v>0.47323625988553653</v>
      </c>
      <c r="G76" s="851">
        <f>SUM(G63:G75)</f>
        <v>4845493.6274457518</v>
      </c>
      <c r="H76" s="852">
        <v>0.13499934103143996</v>
      </c>
      <c r="I76" s="851">
        <f>SUM(I63:I75)</f>
        <v>9659</v>
      </c>
      <c r="J76" s="852">
        <v>0.3895047484509207</v>
      </c>
      <c r="K76" s="851">
        <v>918.98207588131959</v>
      </c>
      <c r="L76" s="851">
        <f>SUM(L63:L75)</f>
        <v>3300284.3687223648</v>
      </c>
      <c r="M76" s="852">
        <f t="shared" si="3"/>
        <v>0.68110385080870972</v>
      </c>
      <c r="N76" s="851">
        <f>SUM(N63:N75)</f>
        <v>406622.38833883463</v>
      </c>
      <c r="O76" s="853">
        <v>-424442.03021948074</v>
      </c>
      <c r="Q76"/>
    </row>
    <row r="77" spans="2:17" ht="15" customHeight="1" thickBot="1">
      <c r="B77" s="104" t="s">
        <v>2</v>
      </c>
      <c r="C77" s="1046"/>
      <c r="D77" s="95">
        <f>D61+D76</f>
        <v>11582186.292687234</v>
      </c>
      <c r="E77" s="95">
        <f>E61+E76</f>
        <v>6098662.7266819244</v>
      </c>
      <c r="F77" s="96" t="s">
        <v>1090</v>
      </c>
      <c r="G77" s="95">
        <f>G61+G76</f>
        <v>13895969.297327111</v>
      </c>
      <c r="H77" s="96" t="s">
        <v>1090</v>
      </c>
      <c r="I77" s="95">
        <f>I61+I76</f>
        <v>12713</v>
      </c>
      <c r="J77" s="96" t="s">
        <v>1090</v>
      </c>
      <c r="K77" s="96" t="s">
        <v>1090</v>
      </c>
      <c r="L77" s="95">
        <f>L61+L76</f>
        <v>10036176.689956753</v>
      </c>
      <c r="M77" s="97">
        <f>L77/G77</f>
        <v>0.7222365331425431</v>
      </c>
      <c r="N77" s="95">
        <f>N61+N76</f>
        <v>1373047.2548345118</v>
      </c>
      <c r="O77" s="95">
        <f>O61+O76</f>
        <v>-1411677.1459419066</v>
      </c>
      <c r="Q77"/>
    </row>
    <row r="78" spans="2:17" ht="15" customHeight="1" thickTop="1">
      <c r="B78" s="36" t="s">
        <v>310</v>
      </c>
    </row>
    <row r="80" spans="2:17" ht="15" customHeight="1">
      <c r="G80"/>
      <c r="H80"/>
    </row>
    <row r="81" spans="7:8" ht="15" customHeight="1">
      <c r="G81"/>
      <c r="H81"/>
    </row>
  </sheetData>
  <mergeCells count="5">
    <mergeCell ref="C7:O7"/>
    <mergeCell ref="C44:O44"/>
    <mergeCell ref="B3:G3"/>
    <mergeCell ref="B4:G4"/>
    <mergeCell ref="B2:C2"/>
  </mergeCells>
  <hyperlinks>
    <hyperlink ref="Q7" location="Índice!A1" display="Back to the Index" xr:uid="{E4D46AED-BB36-4774-85FC-C3FF12209974}"/>
  </hyperlinks>
  <pageMargins left="0.7" right="0.7" top="0.75" bottom="0.75" header="0.3" footer="0.3"/>
  <pageSetup paperSize="9" orientation="portrait" r:id="rId1"/>
  <ignoredErrors>
    <ignoredError sqref="M24:P41 M61:P80"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Q140"/>
  <sheetViews>
    <sheetView showGridLines="0" showZeros="0" zoomScaleNormal="100" workbookViewId="0">
      <selection activeCell="Q7" sqref="Q7"/>
    </sheetView>
  </sheetViews>
  <sheetFormatPr defaultColWidth="9.140625" defaultRowHeight="15" customHeight="1"/>
  <cols>
    <col min="1" max="2" width="12.7109375" style="2" customWidth="1"/>
    <col min="3" max="5" width="15.7109375" style="2" customWidth="1"/>
    <col min="6" max="15" width="12.7109375" style="2" customWidth="1"/>
    <col min="16" max="16" width="8.7109375" style="2" customWidth="1"/>
    <col min="17" max="17" width="19.140625" style="2" customWidth="1"/>
    <col min="18" max="16384" width="9.140625" style="2"/>
  </cols>
  <sheetData>
    <row r="2" spans="2:17" ht="15" customHeight="1">
      <c r="B2" s="1679" t="s">
        <v>1243</v>
      </c>
      <c r="C2" s="1679"/>
      <c r="D2" s="787" t="s">
        <v>1463</v>
      </c>
      <c r="E2" s="728"/>
      <c r="F2" s="728"/>
      <c r="G2" s="728"/>
    </row>
    <row r="3" spans="2:17" ht="15" customHeight="1">
      <c r="B3" s="1679" t="s">
        <v>283</v>
      </c>
      <c r="C3" s="1679"/>
      <c r="D3" s="1679"/>
      <c r="E3" s="1679"/>
      <c r="F3" s="1679"/>
      <c r="G3" s="1679"/>
    </row>
    <row r="4" spans="2:17" ht="15" customHeight="1">
      <c r="B4" s="1679" t="s">
        <v>1245</v>
      </c>
      <c r="C4" s="1679"/>
      <c r="D4" s="1679"/>
      <c r="E4" s="1679"/>
      <c r="F4" s="1679"/>
      <c r="G4" s="1679"/>
    </row>
    <row r="5" spans="2:17" ht="15" customHeight="1">
      <c r="B5" s="659" t="s">
        <v>1216</v>
      </c>
      <c r="C5" s="659"/>
    </row>
    <row r="6" spans="2:17" ht="15" customHeight="1">
      <c r="O6" s="484"/>
    </row>
    <row r="7" spans="2:17" ht="15" customHeight="1">
      <c r="C7" s="1657" t="s">
        <v>1730</v>
      </c>
      <c r="D7" s="1657"/>
      <c r="E7" s="1657"/>
      <c r="F7" s="1657"/>
      <c r="G7" s="1657"/>
      <c r="H7" s="1657"/>
      <c r="I7" s="1657"/>
      <c r="J7" s="1657"/>
      <c r="K7" s="1657"/>
      <c r="L7" s="1657"/>
      <c r="M7" s="1657"/>
      <c r="N7" s="1657"/>
      <c r="O7" s="1657"/>
      <c r="Q7" s="957" t="s">
        <v>503</v>
      </c>
    </row>
    <row r="8" spans="2:17" ht="15" customHeight="1">
      <c r="C8" s="620"/>
      <c r="D8" s="620" t="s">
        <v>219</v>
      </c>
      <c r="E8" s="620" t="s">
        <v>220</v>
      </c>
      <c r="F8" s="620" t="s">
        <v>221</v>
      </c>
      <c r="G8" s="620" t="s">
        <v>222</v>
      </c>
      <c r="H8" s="620" t="s">
        <v>223</v>
      </c>
      <c r="I8" s="620" t="s">
        <v>224</v>
      </c>
      <c r="J8" s="620" t="s">
        <v>225</v>
      </c>
      <c r="K8" s="620" t="s">
        <v>1211</v>
      </c>
      <c r="L8" s="620" t="s">
        <v>1212</v>
      </c>
      <c r="M8" s="620" t="s">
        <v>1213</v>
      </c>
      <c r="N8" s="620" t="s">
        <v>1214</v>
      </c>
      <c r="O8" s="620" t="s">
        <v>1215</v>
      </c>
    </row>
    <row r="9" spans="2:17" s="28" customFormat="1" ht="45" customHeight="1">
      <c r="B9" s="485"/>
      <c r="C9" s="478" t="s">
        <v>284</v>
      </c>
      <c r="D9" s="416" t="s">
        <v>285</v>
      </c>
      <c r="E9" s="712" t="s">
        <v>1322</v>
      </c>
      <c r="F9" s="416" t="s">
        <v>286</v>
      </c>
      <c r="G9" s="416" t="s">
        <v>287</v>
      </c>
      <c r="H9" s="416" t="s">
        <v>288</v>
      </c>
      <c r="I9" s="416" t="s">
        <v>289</v>
      </c>
      <c r="J9" s="416" t="s">
        <v>290</v>
      </c>
      <c r="K9" s="416" t="s">
        <v>291</v>
      </c>
      <c r="L9" s="478" t="s">
        <v>1</v>
      </c>
      <c r="M9" s="416" t="s">
        <v>276</v>
      </c>
      <c r="N9" s="478" t="s">
        <v>292</v>
      </c>
      <c r="O9" s="416" t="s">
        <v>293</v>
      </c>
      <c r="Q9"/>
    </row>
    <row r="10" spans="2:17" ht="15" customHeight="1">
      <c r="B10" s="1715" t="s">
        <v>1323</v>
      </c>
      <c r="C10" s="90" t="s">
        <v>295</v>
      </c>
      <c r="D10" s="845"/>
      <c r="E10" s="845"/>
      <c r="F10" s="846"/>
      <c r="G10" s="845"/>
      <c r="H10" s="845"/>
      <c r="I10" s="845"/>
      <c r="J10" s="845"/>
      <c r="K10" s="854"/>
      <c r="L10" s="848"/>
      <c r="M10" s="847"/>
      <c r="N10" s="845"/>
      <c r="O10" s="854"/>
      <c r="Q10"/>
    </row>
    <row r="11" spans="2:17" ht="15" customHeight="1">
      <c r="B11" s="1716"/>
      <c r="C11" s="90" t="s">
        <v>296</v>
      </c>
      <c r="D11" s="845">
        <v>124357.54789</v>
      </c>
      <c r="E11" s="845">
        <v>3775.7649999999999</v>
      </c>
      <c r="F11" s="850">
        <v>0.95287164322991502</v>
      </c>
      <c r="G11" s="834">
        <v>127910.36729000001</v>
      </c>
      <c r="H11" s="850">
        <v>4.9982415743491933E-4</v>
      </c>
      <c r="I11" s="834">
        <v>1690</v>
      </c>
      <c r="J11" s="850">
        <v>0.15876291932824119</v>
      </c>
      <c r="K11" s="855"/>
      <c r="L11" s="834">
        <v>2978.7069376905824</v>
      </c>
      <c r="M11" s="847">
        <f t="shared" ref="M11:M24" si="0">L11/G11</f>
        <v>2.3287455120328288E-2</v>
      </c>
      <c r="N11" s="834">
        <v>10.15223482733885</v>
      </c>
      <c r="O11" s="855"/>
      <c r="Q11"/>
    </row>
    <row r="12" spans="2:17" ht="15" customHeight="1">
      <c r="B12" s="1716"/>
      <c r="C12" s="90" t="s">
        <v>297</v>
      </c>
      <c r="D12" s="845">
        <v>10733654.282813966</v>
      </c>
      <c r="E12" s="845">
        <v>50615.574301486071</v>
      </c>
      <c r="F12" s="850">
        <v>0.99011356521515159</v>
      </c>
      <c r="G12" s="834">
        <v>10919352.926601242</v>
      </c>
      <c r="H12" s="850">
        <v>9.3217313129223024E-4</v>
      </c>
      <c r="I12" s="834">
        <v>196458</v>
      </c>
      <c r="J12" s="850">
        <v>0.2082153400074849</v>
      </c>
      <c r="K12" s="855"/>
      <c r="L12" s="834">
        <v>522465.80796200869</v>
      </c>
      <c r="M12" s="847">
        <f t="shared" si="0"/>
        <v>4.7847689462367379E-2</v>
      </c>
      <c r="N12" s="834">
        <v>2041.1930506838114</v>
      </c>
      <c r="O12" s="855"/>
      <c r="Q12"/>
    </row>
    <row r="13" spans="2:17" ht="15" customHeight="1">
      <c r="B13" s="92"/>
      <c r="C13" s="90" t="s">
        <v>298</v>
      </c>
      <c r="D13" s="845">
        <v>4640333.9086397951</v>
      </c>
      <c r="E13" s="845">
        <v>40248.141557593714</v>
      </c>
      <c r="F13" s="850">
        <v>0.9673231882383897</v>
      </c>
      <c r="G13" s="834">
        <v>4717576.4700281238</v>
      </c>
      <c r="H13" s="850">
        <v>1.9804330268330438E-3</v>
      </c>
      <c r="I13" s="834">
        <v>65731</v>
      </c>
      <c r="J13" s="850">
        <v>0.18667326202305065</v>
      </c>
      <c r="K13" s="855"/>
      <c r="L13" s="834">
        <v>364755.92819374363</v>
      </c>
      <c r="M13" s="847">
        <f t="shared" si="0"/>
        <v>7.7318498282142128E-2</v>
      </c>
      <c r="N13" s="834">
        <v>1733.8075278865269</v>
      </c>
      <c r="O13" s="855"/>
      <c r="Q13"/>
    </row>
    <row r="14" spans="2:17" ht="15" customHeight="1">
      <c r="B14" s="92"/>
      <c r="C14" s="90" t="s">
        <v>299</v>
      </c>
      <c r="D14" s="845">
        <v>2370830.6077452539</v>
      </c>
      <c r="E14" s="845">
        <v>16343.95599011187</v>
      </c>
      <c r="F14" s="850">
        <v>0.9240684318523843</v>
      </c>
      <c r="G14" s="834">
        <v>2391177.2965361471</v>
      </c>
      <c r="H14" s="850">
        <v>3.9726924448200583E-3</v>
      </c>
      <c r="I14" s="834">
        <v>36458</v>
      </c>
      <c r="J14" s="850">
        <v>0.19065185076856694</v>
      </c>
      <c r="K14" s="855"/>
      <c r="L14" s="834">
        <v>315964.5703528967</v>
      </c>
      <c r="M14" s="847">
        <f t="shared" si="0"/>
        <v>0.13213765905631594</v>
      </c>
      <c r="N14" s="834">
        <v>1809.798289559224</v>
      </c>
      <c r="O14" s="855"/>
      <c r="Q14"/>
    </row>
    <row r="15" spans="2:17" ht="15" customHeight="1">
      <c r="B15" s="92"/>
      <c r="C15" s="90" t="s">
        <v>300</v>
      </c>
      <c r="D15" s="845">
        <v>1479009.050344487</v>
      </c>
      <c r="E15" s="845">
        <v>9995.4119821131098</v>
      </c>
      <c r="F15" s="850">
        <v>0.90542907769656933</v>
      </c>
      <c r="G15" s="834">
        <v>1476168.4831371999</v>
      </c>
      <c r="H15" s="850">
        <v>6.9962887698990471E-3</v>
      </c>
      <c r="I15" s="834">
        <v>23042</v>
      </c>
      <c r="J15" s="850">
        <v>0.20020076479878901</v>
      </c>
      <c r="K15" s="855"/>
      <c r="L15" s="834">
        <v>304726.37396499905</v>
      </c>
      <c r="M15" s="847">
        <f t="shared" si="0"/>
        <v>0.2064306191644093</v>
      </c>
      <c r="N15" s="834">
        <v>2078.5740375988462</v>
      </c>
      <c r="O15" s="855"/>
      <c r="Q15"/>
    </row>
    <row r="16" spans="2:17" ht="15" customHeight="1">
      <c r="B16" s="92"/>
      <c r="C16" s="90" t="s">
        <v>301</v>
      </c>
      <c r="D16" s="845">
        <v>992625.2799657447</v>
      </c>
      <c r="E16" s="845">
        <v>6775.9125211430901</v>
      </c>
      <c r="F16" s="850">
        <v>0.91532555407320115</v>
      </c>
      <c r="G16" s="834">
        <v>983346.98612684675</v>
      </c>
      <c r="H16" s="850">
        <v>1.2916382439076116E-2</v>
      </c>
      <c r="I16" s="834">
        <v>15641</v>
      </c>
      <c r="J16" s="850">
        <v>0.21333889625633329</v>
      </c>
      <c r="K16" s="855"/>
      <c r="L16" s="834">
        <v>324571.02819495375</v>
      </c>
      <c r="M16" s="847">
        <f t="shared" si="0"/>
        <v>0.33006764933846633</v>
      </c>
      <c r="N16" s="834">
        <v>2708.2164848881534</v>
      </c>
      <c r="O16" s="855"/>
      <c r="Q16"/>
    </row>
    <row r="17" spans="1:17" ht="15" customHeight="1">
      <c r="B17" s="92"/>
      <c r="C17" s="90" t="s">
        <v>302</v>
      </c>
      <c r="D17" s="845">
        <v>646485.76414396835</v>
      </c>
      <c r="E17" s="845">
        <v>3087.1085398815198</v>
      </c>
      <c r="F17" s="850">
        <v>0.83428754126156712</v>
      </c>
      <c r="G17" s="834">
        <v>631414.06671973027</v>
      </c>
      <c r="H17" s="850">
        <v>2.2778545405848862E-2</v>
      </c>
      <c r="I17" s="834">
        <v>10289</v>
      </c>
      <c r="J17" s="850">
        <v>0.21597836127114589</v>
      </c>
      <c r="K17" s="855"/>
      <c r="L17" s="834">
        <v>301531.58852856525</v>
      </c>
      <c r="M17" s="847">
        <f t="shared" si="0"/>
        <v>0.47754968478142562</v>
      </c>
      <c r="N17" s="834">
        <v>3105.7334778308532</v>
      </c>
      <c r="O17" s="855"/>
      <c r="Q17"/>
    </row>
    <row r="18" spans="1:17" ht="15" customHeight="1">
      <c r="B18" s="92"/>
      <c r="C18" s="90" t="s">
        <v>303</v>
      </c>
      <c r="D18" s="845">
        <v>652941.34325488098</v>
      </c>
      <c r="E18" s="845">
        <v>1770.5061855371957</v>
      </c>
      <c r="F18" s="850">
        <v>1.111886396614848</v>
      </c>
      <c r="G18" s="834">
        <v>665361.47104160953</v>
      </c>
      <c r="H18" s="850">
        <v>3.7109307296804638E-2</v>
      </c>
      <c r="I18" s="834">
        <v>11285</v>
      </c>
      <c r="J18" s="850">
        <v>0.19740549370960983</v>
      </c>
      <c r="K18" s="855"/>
      <c r="L18" s="834">
        <v>384111.97631650255</v>
      </c>
      <c r="M18" s="847">
        <f t="shared" si="0"/>
        <v>0.57729819509263625</v>
      </c>
      <c r="N18" s="834">
        <v>4903.6388102526962</v>
      </c>
      <c r="O18" s="855"/>
      <c r="Q18"/>
    </row>
    <row r="19" spans="1:17" ht="15" customHeight="1">
      <c r="B19" s="92"/>
      <c r="C19" s="90" t="s">
        <v>304</v>
      </c>
      <c r="D19" s="845">
        <v>433819.22446789098</v>
      </c>
      <c r="E19" s="845">
        <v>1123.6062806663062</v>
      </c>
      <c r="F19" s="850">
        <v>0.56226014308319783</v>
      </c>
      <c r="G19" s="834">
        <v>383647.0020434974</v>
      </c>
      <c r="H19" s="850">
        <v>5.9306783241325572E-2</v>
      </c>
      <c r="I19" s="834">
        <v>6674</v>
      </c>
      <c r="J19" s="850">
        <v>0.19623625330386218</v>
      </c>
      <c r="K19" s="855"/>
      <c r="L19" s="834">
        <v>282017.931971121</v>
      </c>
      <c r="M19" s="847">
        <f t="shared" si="0"/>
        <v>0.73509744757277207</v>
      </c>
      <c r="N19" s="834">
        <v>4491.3204136321592</v>
      </c>
      <c r="O19" s="855"/>
      <c r="Q19"/>
    </row>
    <row r="20" spans="1:17" ht="15" customHeight="1">
      <c r="A20" s="6"/>
      <c r="B20" s="92"/>
      <c r="C20" s="90" t="s">
        <v>305</v>
      </c>
      <c r="D20" s="845">
        <v>280489.24744907749</v>
      </c>
      <c r="E20" s="845">
        <v>902.93106639914004</v>
      </c>
      <c r="F20" s="850">
        <v>0.88132339599791953</v>
      </c>
      <c r="G20" s="834">
        <v>248657.99057025134</v>
      </c>
      <c r="H20" s="850">
        <v>8.5339981896729644E-2</v>
      </c>
      <c r="I20" s="834">
        <v>4211</v>
      </c>
      <c r="J20" s="850">
        <v>0.19712785978249744</v>
      </c>
      <c r="K20" s="855"/>
      <c r="L20" s="834">
        <v>218790.35599404632</v>
      </c>
      <c r="M20" s="847">
        <f t="shared" si="0"/>
        <v>0.87988467811668103</v>
      </c>
      <c r="N20" s="834">
        <v>4268.3119555230451</v>
      </c>
      <c r="O20" s="855"/>
      <c r="Q20"/>
    </row>
    <row r="21" spans="1:17" ht="15" customHeight="1">
      <c r="A21" s="6"/>
      <c r="B21" s="92"/>
      <c r="C21" s="90" t="s">
        <v>306</v>
      </c>
      <c r="D21" s="845">
        <v>648087.50200130802</v>
      </c>
      <c r="E21" s="845">
        <v>6883.6330900000012</v>
      </c>
      <c r="F21" s="850">
        <v>0.74702885928444507</v>
      </c>
      <c r="G21" s="834">
        <v>567035.81696295738</v>
      </c>
      <c r="H21" s="850">
        <v>0.11486597133623611</v>
      </c>
      <c r="I21" s="834">
        <v>9582</v>
      </c>
      <c r="J21" s="850">
        <v>0.16299097493935225</v>
      </c>
      <c r="K21" s="855"/>
      <c r="L21" s="834">
        <v>454727.98933894403</v>
      </c>
      <c r="M21" s="847">
        <f t="shared" si="0"/>
        <v>0.80193874132055032</v>
      </c>
      <c r="N21" s="834">
        <v>10625.271915817053</v>
      </c>
      <c r="O21" s="855"/>
      <c r="Q21"/>
    </row>
    <row r="22" spans="1:17" ht="15" customHeight="1">
      <c r="A22" s="6"/>
      <c r="B22" s="92"/>
      <c r="C22" s="90" t="s">
        <v>307</v>
      </c>
      <c r="D22" s="845">
        <v>141024.09254141847</v>
      </c>
      <c r="E22" s="845">
        <v>26.577742571760599</v>
      </c>
      <c r="F22" s="850">
        <v>0.97104440311579776</v>
      </c>
      <c r="G22" s="834">
        <v>141042.78187119021</v>
      </c>
      <c r="H22" s="850">
        <v>0.37896407356371503</v>
      </c>
      <c r="I22" s="834">
        <v>2052</v>
      </c>
      <c r="J22" s="850">
        <v>0.25114424896231519</v>
      </c>
      <c r="K22" s="855"/>
      <c r="L22" s="834">
        <v>193065.70107044361</v>
      </c>
      <c r="M22" s="847">
        <f t="shared" si="0"/>
        <v>1.3688449597283485</v>
      </c>
      <c r="N22" s="834">
        <v>11711.767789071284</v>
      </c>
      <c r="O22" s="855"/>
      <c r="Q22"/>
    </row>
    <row r="23" spans="1:17" ht="15" customHeight="1">
      <c r="A23" s="6"/>
      <c r="B23" s="92"/>
      <c r="C23" s="90" t="s">
        <v>308</v>
      </c>
      <c r="D23" s="845">
        <v>601771.16368586244</v>
      </c>
      <c r="E23" s="845">
        <v>34.37003116394618</v>
      </c>
      <c r="F23" s="850">
        <v>0.59443348871262525</v>
      </c>
      <c r="G23" s="834">
        <v>601791.59438339737</v>
      </c>
      <c r="H23" s="850">
        <v>1.0000000000000049</v>
      </c>
      <c r="I23" s="834">
        <v>8206</v>
      </c>
      <c r="J23" s="850">
        <v>0.38037381945255661</v>
      </c>
      <c r="K23" s="855"/>
      <c r="L23" s="834">
        <v>666235.99847830657</v>
      </c>
      <c r="M23" s="847">
        <f t="shared" si="0"/>
        <v>1.1070875776537552</v>
      </c>
      <c r="N23" s="834">
        <v>199051.6611311959</v>
      </c>
      <c r="O23" s="855"/>
      <c r="Q23"/>
    </row>
    <row r="24" spans="1:17" ht="15" customHeight="1">
      <c r="A24" s="6"/>
      <c r="B24" s="714"/>
      <c r="C24" s="1045" t="s">
        <v>309</v>
      </c>
      <c r="D24" s="851">
        <f>SUM(D11:D23)</f>
        <v>23745429.014943652</v>
      </c>
      <c r="E24" s="851">
        <f>SUM(E11:E23)</f>
        <v>141583.49428866772</v>
      </c>
      <c r="F24" s="852">
        <v>0.9475777272554966</v>
      </c>
      <c r="G24" s="851">
        <f>SUM(G11:G23)</f>
        <v>23854483.253312189</v>
      </c>
      <c r="H24" s="852">
        <v>3.5840412933642721E-2</v>
      </c>
      <c r="I24" s="851">
        <f>SUM(I11:I23)</f>
        <v>391319</v>
      </c>
      <c r="J24" s="852">
        <v>0.20475306130920731</v>
      </c>
      <c r="K24" s="856"/>
      <c r="L24" s="851">
        <f>SUM(L11:L23)</f>
        <v>4335943.9573042225</v>
      </c>
      <c r="M24" s="852">
        <f t="shared" si="0"/>
        <v>0.18176641729190163</v>
      </c>
      <c r="N24" s="851">
        <f>SUM(N11:N23)</f>
        <v>248539.4471187669</v>
      </c>
      <c r="O24" s="851">
        <v>-164927.20064533598</v>
      </c>
      <c r="Q24"/>
    </row>
    <row r="25" spans="1:17" ht="15" customHeight="1">
      <c r="B25" s="1715" t="s">
        <v>1324</v>
      </c>
      <c r="C25" s="90" t="s">
        <v>295</v>
      </c>
      <c r="D25" s="845"/>
      <c r="E25" s="845"/>
      <c r="F25" s="846"/>
      <c r="G25" s="845"/>
      <c r="H25" s="845"/>
      <c r="I25" s="845"/>
      <c r="J25" s="845"/>
      <c r="K25" s="854"/>
      <c r="L25" s="848"/>
      <c r="M25" s="847"/>
      <c r="N25" s="845"/>
      <c r="O25" s="854"/>
      <c r="Q25"/>
    </row>
    <row r="26" spans="1:17" ht="15" customHeight="1">
      <c r="B26" s="1716"/>
      <c r="C26" s="90" t="s">
        <v>296</v>
      </c>
      <c r="D26" s="845">
        <v>1875.3235149880099</v>
      </c>
      <c r="E26" s="845">
        <v>199459.11522999901</v>
      </c>
      <c r="F26" s="846">
        <v>0.20765847993601824</v>
      </c>
      <c r="G26" s="845">
        <v>43294.70019303271</v>
      </c>
      <c r="H26" s="850">
        <v>4.999999999994951E-4</v>
      </c>
      <c r="I26" s="834">
        <v>110700</v>
      </c>
      <c r="J26" s="850">
        <v>0.635183958165775</v>
      </c>
      <c r="K26" s="855"/>
      <c r="L26" s="834">
        <v>980.15573527648405</v>
      </c>
      <c r="M26" s="847">
        <f t="shared" ref="M26:M39" si="1">L26/G26</f>
        <v>2.2639162089271556E-2</v>
      </c>
      <c r="N26" s="845">
        <v>13.750049518102328</v>
      </c>
      <c r="O26" s="855"/>
      <c r="Q26"/>
    </row>
    <row r="27" spans="1:17" ht="15" customHeight="1">
      <c r="B27" s="1716"/>
      <c r="C27" s="90" t="s">
        <v>297</v>
      </c>
      <c r="D27" s="845">
        <v>103875.940157775</v>
      </c>
      <c r="E27" s="845">
        <v>781653.23660276493</v>
      </c>
      <c r="F27" s="846">
        <v>0.44076195289300013</v>
      </c>
      <c r="G27" s="845">
        <v>448398.947207944</v>
      </c>
      <c r="H27" s="850">
        <v>8.44085026879768E-4</v>
      </c>
      <c r="I27" s="834">
        <v>462385</v>
      </c>
      <c r="J27" s="850">
        <v>0.56754836490794569</v>
      </c>
      <c r="K27" s="855"/>
      <c r="L27" s="834">
        <v>13882.346585965221</v>
      </c>
      <c r="M27" s="847">
        <f t="shared" si="1"/>
        <v>3.0959810839001175E-2</v>
      </c>
      <c r="N27" s="845">
        <v>211.10168646465689</v>
      </c>
      <c r="O27" s="855"/>
      <c r="Q27"/>
    </row>
    <row r="28" spans="1:17" ht="15" customHeight="1">
      <c r="B28" s="92"/>
      <c r="C28" s="90" t="s">
        <v>298</v>
      </c>
      <c r="D28" s="845">
        <v>97467.963819978992</v>
      </c>
      <c r="E28" s="845">
        <v>550266.68979694904</v>
      </c>
      <c r="F28" s="846">
        <v>0.24592568510415461</v>
      </c>
      <c r="G28" s="845">
        <v>232792.67649828899</v>
      </c>
      <c r="H28" s="850">
        <v>1.9713784110339957E-3</v>
      </c>
      <c r="I28" s="834">
        <v>269155</v>
      </c>
      <c r="J28" s="850">
        <v>0.57260884120372157</v>
      </c>
      <c r="K28" s="855"/>
      <c r="L28" s="834">
        <v>14859.66827366361</v>
      </c>
      <c r="M28" s="847">
        <f t="shared" si="1"/>
        <v>6.3832198234005988E-2</v>
      </c>
      <c r="N28" s="845">
        <v>262.42911565154697</v>
      </c>
      <c r="O28" s="855"/>
      <c r="Q28"/>
    </row>
    <row r="29" spans="1:17" ht="15" customHeight="1">
      <c r="B29" s="92"/>
      <c r="C29" s="90" t="s">
        <v>299</v>
      </c>
      <c r="D29" s="845">
        <v>98516.556440094806</v>
      </c>
      <c r="E29" s="845">
        <v>234943.097307455</v>
      </c>
      <c r="F29" s="846">
        <v>0.2971672135236344</v>
      </c>
      <c r="G29" s="845">
        <v>168333.94200356328</v>
      </c>
      <c r="H29" s="850">
        <v>3.9588394295327354E-3</v>
      </c>
      <c r="I29" s="834">
        <v>186642</v>
      </c>
      <c r="J29" s="850">
        <v>0.57223771178207694</v>
      </c>
      <c r="K29" s="855"/>
      <c r="L29" s="834">
        <v>18903.239957916408</v>
      </c>
      <c r="M29" s="847">
        <f t="shared" si="1"/>
        <v>0.11229606895035028</v>
      </c>
      <c r="N29" s="845">
        <v>380.86879407823596</v>
      </c>
      <c r="O29" s="855"/>
      <c r="Q29"/>
    </row>
    <row r="30" spans="1:17" ht="15" customHeight="1">
      <c r="B30" s="92"/>
      <c r="C30" s="90" t="s">
        <v>300</v>
      </c>
      <c r="D30" s="845">
        <v>74588.930625468696</v>
      </c>
      <c r="E30" s="845">
        <v>111596.313948273</v>
      </c>
      <c r="F30" s="846">
        <v>0.37348941763954036</v>
      </c>
      <c r="G30" s="845">
        <v>116268.9729327285</v>
      </c>
      <c r="H30" s="850">
        <v>7.0571318657713343E-3</v>
      </c>
      <c r="I30" s="834">
        <v>113332</v>
      </c>
      <c r="J30" s="850">
        <v>0.58245183405953382</v>
      </c>
      <c r="K30" s="855"/>
      <c r="L30" s="834">
        <v>21008.814852658303</v>
      </c>
      <c r="M30" s="847">
        <f t="shared" si="1"/>
        <v>0.18069149767766238</v>
      </c>
      <c r="N30" s="845">
        <v>478.34694827457298</v>
      </c>
      <c r="O30" s="855"/>
      <c r="Q30"/>
    </row>
    <row r="31" spans="1:17" ht="15" customHeight="1">
      <c r="B31" s="92"/>
      <c r="C31" s="90" t="s">
        <v>301</v>
      </c>
      <c r="D31" s="845">
        <v>64968.617702907693</v>
      </c>
      <c r="E31" s="845">
        <v>64793.301972799301</v>
      </c>
      <c r="F31" s="846">
        <v>0.45422042118349076</v>
      </c>
      <c r="G31" s="845">
        <v>94399.0586148617</v>
      </c>
      <c r="H31" s="850">
        <v>1.2860754457140246E-2</v>
      </c>
      <c r="I31" s="834">
        <v>82573</v>
      </c>
      <c r="J31" s="850">
        <v>0.59977758869864395</v>
      </c>
      <c r="K31" s="855"/>
      <c r="L31" s="834">
        <v>27784.306468735143</v>
      </c>
      <c r="M31" s="847">
        <f t="shared" si="1"/>
        <v>0.29432821551846416</v>
      </c>
      <c r="N31" s="845">
        <v>727.45687709782294</v>
      </c>
      <c r="O31" s="855"/>
      <c r="Q31"/>
    </row>
    <row r="32" spans="1:17" ht="15" customHeight="1">
      <c r="B32" s="92"/>
      <c r="C32" s="90" t="s">
        <v>302</v>
      </c>
      <c r="D32" s="845">
        <v>55046.437812432603</v>
      </c>
      <c r="E32" s="845">
        <v>37900.879938412101</v>
      </c>
      <c r="F32" s="846">
        <v>0.48711433541469085</v>
      </c>
      <c r="G32" s="845">
        <v>73508.499755264187</v>
      </c>
      <c r="H32" s="850">
        <v>2.2633444900905561E-2</v>
      </c>
      <c r="I32" s="834">
        <v>61433</v>
      </c>
      <c r="J32" s="850">
        <v>0.61603282879843813</v>
      </c>
      <c r="K32" s="855"/>
      <c r="L32" s="834">
        <v>33721.591800806244</v>
      </c>
      <c r="M32" s="847">
        <f t="shared" si="1"/>
        <v>0.45874411684468269</v>
      </c>
      <c r="N32" s="845">
        <v>1023.869891760163</v>
      </c>
      <c r="O32" s="855"/>
      <c r="Q32"/>
    </row>
    <row r="33" spans="1:17" ht="15" customHeight="1">
      <c r="B33" s="92"/>
      <c r="C33" s="90" t="s">
        <v>303</v>
      </c>
      <c r="D33" s="845">
        <v>47817.542972210496</v>
      </c>
      <c r="E33" s="845">
        <v>25853.5919673721</v>
      </c>
      <c r="F33" s="846">
        <v>0.47728825185261731</v>
      </c>
      <c r="G33" s="845">
        <v>60157.158686428396</v>
      </c>
      <c r="H33" s="850">
        <v>3.7760900292809339E-2</v>
      </c>
      <c r="I33" s="834">
        <v>52277</v>
      </c>
      <c r="J33" s="850">
        <v>0.62747120319412797</v>
      </c>
      <c r="K33" s="855"/>
      <c r="L33" s="834">
        <v>40346.604523951173</v>
      </c>
      <c r="M33" s="847">
        <f t="shared" si="1"/>
        <v>0.67068667146098881</v>
      </c>
      <c r="N33" s="845">
        <v>1426.781659890521</v>
      </c>
      <c r="O33" s="855"/>
      <c r="Q33"/>
    </row>
    <row r="34" spans="1:17" ht="15" customHeight="1">
      <c r="B34" s="92"/>
      <c r="C34" s="90" t="s">
        <v>304</v>
      </c>
      <c r="D34" s="845">
        <v>33452.1257791311</v>
      </c>
      <c r="E34" s="845">
        <v>14610.8770960355</v>
      </c>
      <c r="F34" s="846">
        <v>0.47483648602263379</v>
      </c>
      <c r="G34" s="845">
        <v>40389.903317121178</v>
      </c>
      <c r="H34" s="850">
        <v>6.0553648908801654E-2</v>
      </c>
      <c r="I34" s="834">
        <v>41199</v>
      </c>
      <c r="J34" s="850">
        <v>0.62527986135976565</v>
      </c>
      <c r="K34" s="855"/>
      <c r="L34" s="834">
        <v>36898.451130123569</v>
      </c>
      <c r="M34" s="847">
        <f t="shared" si="1"/>
        <v>0.9135563123391387</v>
      </c>
      <c r="N34" s="845">
        <v>1531.5012330485029</v>
      </c>
      <c r="O34" s="855"/>
      <c r="Q34"/>
    </row>
    <row r="35" spans="1:17" ht="15" customHeight="1">
      <c r="A35" s="6"/>
      <c r="B35" s="92"/>
      <c r="C35" s="90" t="s">
        <v>305</v>
      </c>
      <c r="D35" s="845">
        <v>26091.051839574</v>
      </c>
      <c r="E35" s="845">
        <v>16394.0444350709</v>
      </c>
      <c r="F35" s="846">
        <v>0.44621788795132439</v>
      </c>
      <c r="G35" s="845">
        <v>33406.367722371506</v>
      </c>
      <c r="H35" s="850">
        <v>9.3227884258930346E-2</v>
      </c>
      <c r="I35" s="834">
        <v>36981</v>
      </c>
      <c r="J35" s="850">
        <v>0.62836972586308826</v>
      </c>
      <c r="K35" s="855"/>
      <c r="L35" s="834">
        <v>39922.419717753241</v>
      </c>
      <c r="M35" s="847">
        <f t="shared" si="1"/>
        <v>1.195054189953674</v>
      </c>
      <c r="N35" s="845">
        <v>1964.7177033641669</v>
      </c>
      <c r="O35" s="855"/>
      <c r="Q35"/>
    </row>
    <row r="36" spans="1:17" ht="15" customHeight="1">
      <c r="A36" s="6"/>
      <c r="B36" s="92"/>
      <c r="C36" s="90" t="s">
        <v>306</v>
      </c>
      <c r="D36" s="845">
        <v>19823.049925755899</v>
      </c>
      <c r="E36" s="845">
        <v>45028.949850000005</v>
      </c>
      <c r="F36" s="846">
        <v>0.14160951274684125</v>
      </c>
      <c r="G36" s="845">
        <v>26199.577573516352</v>
      </c>
      <c r="H36" s="850">
        <v>0.11499999999999658</v>
      </c>
      <c r="I36" s="834">
        <v>137042</v>
      </c>
      <c r="J36" s="850">
        <v>0.60629352823912075</v>
      </c>
      <c r="K36" s="855"/>
      <c r="L36" s="834">
        <v>33917.260262524913</v>
      </c>
      <c r="M36" s="847">
        <f t="shared" si="1"/>
        <v>1.2945727910059863</v>
      </c>
      <c r="N36" s="845">
        <v>1826.732947423619</v>
      </c>
      <c r="O36" s="855"/>
      <c r="Q36"/>
    </row>
    <row r="37" spans="1:17" ht="15" customHeight="1">
      <c r="A37" s="6"/>
      <c r="B37" s="92"/>
      <c r="C37" s="90" t="s">
        <v>307</v>
      </c>
      <c r="D37" s="845">
        <v>37514.340155344595</v>
      </c>
      <c r="E37" s="845">
        <v>4681.5774093100899</v>
      </c>
      <c r="F37" s="846">
        <v>0.66852926851114369</v>
      </c>
      <c r="G37" s="845">
        <v>40644.111676268963</v>
      </c>
      <c r="H37" s="850">
        <v>0.24318148049517752</v>
      </c>
      <c r="I37" s="834">
        <v>27888</v>
      </c>
      <c r="J37" s="850">
        <v>0.65554216834035606</v>
      </c>
      <c r="K37" s="855"/>
      <c r="L37" s="834">
        <v>69524.939325785701</v>
      </c>
      <c r="M37" s="847">
        <f t="shared" si="1"/>
        <v>1.7105783952064944</v>
      </c>
      <c r="N37" s="845">
        <v>6408.9208890697373</v>
      </c>
      <c r="O37" s="855"/>
      <c r="Q37"/>
    </row>
    <row r="38" spans="1:17" ht="15" customHeight="1">
      <c r="A38" s="6"/>
      <c r="B38" s="92"/>
      <c r="C38" s="90" t="s">
        <v>308</v>
      </c>
      <c r="D38" s="845">
        <v>47322.462364897896</v>
      </c>
      <c r="E38" s="845">
        <v>5479.2497912141698</v>
      </c>
      <c r="F38" s="846">
        <v>0.10473245986196114</v>
      </c>
      <c r="G38" s="845">
        <v>47896.3176737299</v>
      </c>
      <c r="H38" s="850">
        <v>1</v>
      </c>
      <c r="I38" s="834">
        <v>68075</v>
      </c>
      <c r="J38" s="850">
        <v>0.80498186724802057</v>
      </c>
      <c r="K38" s="855"/>
      <c r="L38" s="834">
        <v>88281.430581912369</v>
      </c>
      <c r="M38" s="847">
        <f t="shared" si="1"/>
        <v>1.8431778238837937</v>
      </c>
      <c r="N38" s="845">
        <v>32767.348556851281</v>
      </c>
      <c r="O38" s="855"/>
      <c r="Q38"/>
    </row>
    <row r="39" spans="1:17" ht="15" customHeight="1">
      <c r="A39" s="6"/>
      <c r="B39" s="714"/>
      <c r="C39" s="1045" t="s">
        <v>309</v>
      </c>
      <c r="D39" s="851">
        <f>SUM(D26:D38)</f>
        <v>708360.34311055986</v>
      </c>
      <c r="E39" s="851">
        <f>SUM(E26:E38)</f>
        <v>2092660.9253456548</v>
      </c>
      <c r="F39" s="852">
        <v>0.34278362158746517</v>
      </c>
      <c r="G39" s="851">
        <f>SUM(G26:G38)</f>
        <v>1425690.2338551199</v>
      </c>
      <c r="H39" s="852">
        <v>5.1798556887887981E-2</v>
      </c>
      <c r="I39" s="851">
        <f>SUM(I26:I38)</f>
        <v>1649682</v>
      </c>
      <c r="J39" s="852">
        <v>0.59361786085911794</v>
      </c>
      <c r="K39" s="856"/>
      <c r="L39" s="851">
        <f>SUM(L26:L38)</f>
        <v>440031.22921707248</v>
      </c>
      <c r="M39" s="852">
        <f t="shared" si="1"/>
        <v>0.30864434557232784</v>
      </c>
      <c r="N39" s="851">
        <f>SUM(N26:N38)</f>
        <v>49023.826352492928</v>
      </c>
      <c r="O39" s="851">
        <v>-45364.735452481837</v>
      </c>
      <c r="Q39"/>
    </row>
    <row r="40" spans="1:17" ht="15" customHeight="1">
      <c r="B40" s="1715" t="s">
        <v>1325</v>
      </c>
      <c r="C40" s="90" t="s">
        <v>295</v>
      </c>
      <c r="D40" s="845"/>
      <c r="E40" s="845"/>
      <c r="F40" s="846"/>
      <c r="G40" s="845"/>
      <c r="H40" s="850"/>
      <c r="I40" s="834"/>
      <c r="J40" s="850"/>
      <c r="K40" s="854"/>
      <c r="L40" s="834"/>
      <c r="M40" s="847"/>
      <c r="N40" s="845"/>
      <c r="O40" s="854"/>
      <c r="Q40"/>
    </row>
    <row r="41" spans="1:17" ht="15" customHeight="1">
      <c r="B41" s="1716"/>
      <c r="C41" s="90" t="s">
        <v>296</v>
      </c>
      <c r="D41" s="845">
        <v>3214.66741</v>
      </c>
      <c r="E41" s="845">
        <v>11768.430390000001</v>
      </c>
      <c r="F41" s="846">
        <v>0.43749998945441354</v>
      </c>
      <c r="G41" s="845">
        <v>8014.2823923399601</v>
      </c>
      <c r="H41" s="850">
        <v>4.7845001948498454E-4</v>
      </c>
      <c r="I41" s="834">
        <v>214</v>
      </c>
      <c r="J41" s="850">
        <v>0.37962994451421767</v>
      </c>
      <c r="K41" s="855"/>
      <c r="L41" s="834">
        <v>363.49520546039406</v>
      </c>
      <c r="M41" s="847">
        <f t="shared" ref="M41:M69" si="2">L41/G41</f>
        <v>4.5355926789879812E-2</v>
      </c>
      <c r="N41" s="834">
        <v>1.5276418018956148</v>
      </c>
      <c r="O41" s="855"/>
      <c r="Q41"/>
    </row>
    <row r="42" spans="1:17" ht="15" customHeight="1">
      <c r="B42" s="1716"/>
      <c r="C42" s="90" t="s">
        <v>297</v>
      </c>
      <c r="D42" s="845">
        <v>96826.636349999695</v>
      </c>
      <c r="E42" s="845">
        <v>121379.872150083</v>
      </c>
      <c r="F42" s="846">
        <v>0.38201261091151006</v>
      </c>
      <c r="G42" s="845">
        <v>134012.31233286741</v>
      </c>
      <c r="H42" s="850">
        <v>7.7617268089907334E-4</v>
      </c>
      <c r="I42" s="834">
        <v>19055</v>
      </c>
      <c r="J42" s="850">
        <v>0.30674773115741244</v>
      </c>
      <c r="K42" s="855"/>
      <c r="L42" s="834">
        <v>8507.426420000811</v>
      </c>
      <c r="M42" s="847">
        <f t="shared" si="2"/>
        <v>6.3482423904973606E-2</v>
      </c>
      <c r="N42" s="834">
        <v>42.459221109674402</v>
      </c>
      <c r="O42" s="855"/>
      <c r="Q42"/>
    </row>
    <row r="43" spans="1:17" ht="15" customHeight="1">
      <c r="B43" s="92"/>
      <c r="C43" s="90" t="s">
        <v>298</v>
      </c>
      <c r="D43" s="845">
        <v>397756.271844398</v>
      </c>
      <c r="E43" s="845">
        <v>152093.00166565599</v>
      </c>
      <c r="F43" s="846">
        <v>0.39475917518533077</v>
      </c>
      <c r="G43" s="845">
        <v>348511.60382410249</v>
      </c>
      <c r="H43" s="850">
        <v>1.2705288769236387E-3</v>
      </c>
      <c r="I43" s="834">
        <v>22235</v>
      </c>
      <c r="J43" s="850">
        <v>0.2855962791634426</v>
      </c>
      <c r="K43" s="855"/>
      <c r="L43" s="834">
        <v>33697.086471670453</v>
      </c>
      <c r="M43" s="847">
        <f t="shared" si="2"/>
        <v>9.6688563886893508E-2</v>
      </c>
      <c r="N43" s="834">
        <v>206.01040240988419</v>
      </c>
      <c r="O43" s="855"/>
      <c r="Q43"/>
    </row>
    <row r="44" spans="1:17" ht="15" customHeight="1">
      <c r="B44" s="92"/>
      <c r="C44" s="90" t="s">
        <v>299</v>
      </c>
      <c r="D44" s="845">
        <v>599744.21431515797</v>
      </c>
      <c r="E44" s="845">
        <v>113775.342514085</v>
      </c>
      <c r="F44" s="846">
        <v>0.38685811005492082</v>
      </c>
      <c r="G44" s="845">
        <v>356295.82299293025</v>
      </c>
      <c r="H44" s="850">
        <v>2.1273756327765819E-3</v>
      </c>
      <c r="I44" s="834">
        <v>17538</v>
      </c>
      <c r="J44" s="850">
        <v>0.27474656161128502</v>
      </c>
      <c r="K44" s="855"/>
      <c r="L44" s="834">
        <v>51353.190637623542</v>
      </c>
      <c r="M44" s="847">
        <f t="shared" si="2"/>
        <v>0.14413076809671863</v>
      </c>
      <c r="N44" s="834">
        <v>402.50081240661137</v>
      </c>
      <c r="O44" s="855"/>
      <c r="Q44"/>
    </row>
    <row r="45" spans="1:17" ht="15" customHeight="1">
      <c r="B45" s="92"/>
      <c r="C45" s="90" t="s">
        <v>300</v>
      </c>
      <c r="D45" s="845">
        <v>444509.67742115003</v>
      </c>
      <c r="E45" s="845">
        <v>71446.648495417292</v>
      </c>
      <c r="F45" s="846">
        <v>0.35575109170433239</v>
      </c>
      <c r="G45" s="845">
        <v>228654.18450002139</v>
      </c>
      <c r="H45" s="850">
        <v>3.6130820784041821E-3</v>
      </c>
      <c r="I45" s="834">
        <v>12350</v>
      </c>
      <c r="J45" s="850">
        <v>0.27889219516405417</v>
      </c>
      <c r="K45" s="855"/>
      <c r="L45" s="834">
        <v>45953.878695405525</v>
      </c>
      <c r="M45" s="847">
        <f t="shared" si="2"/>
        <v>0.20097545468450076</v>
      </c>
      <c r="N45" s="834">
        <v>462.45492131048712</v>
      </c>
      <c r="O45" s="855"/>
      <c r="Q45"/>
    </row>
    <row r="46" spans="1:17" ht="15" customHeight="1">
      <c r="B46" s="92"/>
      <c r="C46" s="90" t="s">
        <v>301</v>
      </c>
      <c r="D46" s="845">
        <v>273209.68168913102</v>
      </c>
      <c r="E46" s="845">
        <v>41742.6747079173</v>
      </c>
      <c r="F46" s="846">
        <v>0.33743073440974924</v>
      </c>
      <c r="G46" s="845">
        <v>142609.4782969208</v>
      </c>
      <c r="H46" s="850">
        <v>7.3680056422802597E-3</v>
      </c>
      <c r="I46" s="834">
        <v>8808</v>
      </c>
      <c r="J46" s="850">
        <v>0.27755161519435678</v>
      </c>
      <c r="K46" s="855"/>
      <c r="L46" s="834">
        <v>37183.840935374872</v>
      </c>
      <c r="M46" s="847">
        <f t="shared" si="2"/>
        <v>0.2607389170722304</v>
      </c>
      <c r="N46" s="834">
        <v>530.15622663717556</v>
      </c>
      <c r="O46" s="855"/>
      <c r="Q46"/>
    </row>
    <row r="47" spans="1:17" ht="15" customHeight="1">
      <c r="B47" s="92"/>
      <c r="C47" s="90" t="s">
        <v>302</v>
      </c>
      <c r="D47" s="845">
        <v>147229.35255255201</v>
      </c>
      <c r="E47" s="845">
        <v>60730.866257256101</v>
      </c>
      <c r="F47" s="846">
        <v>0.75196244269062584</v>
      </c>
      <c r="G47" s="845">
        <v>114455.72918608999</v>
      </c>
      <c r="H47" s="850">
        <v>1.5822987831530765E-2</v>
      </c>
      <c r="I47" s="834">
        <v>5352</v>
      </c>
      <c r="J47" s="850">
        <v>0.32804394865813824</v>
      </c>
      <c r="K47" s="855"/>
      <c r="L47" s="834">
        <v>43336.216986522602</v>
      </c>
      <c r="M47" s="847">
        <f t="shared" si="2"/>
        <v>0.3786286391663593</v>
      </c>
      <c r="N47" s="834">
        <v>927.26539270266494</v>
      </c>
      <c r="O47" s="855"/>
      <c r="Q47"/>
    </row>
    <row r="48" spans="1:17" ht="15" customHeight="1">
      <c r="B48" s="92"/>
      <c r="C48" s="90" t="s">
        <v>303</v>
      </c>
      <c r="D48" s="845">
        <v>84246.022111991202</v>
      </c>
      <c r="E48" s="845">
        <v>10749.7748018321</v>
      </c>
      <c r="F48" s="846">
        <v>0.69076762507919653</v>
      </c>
      <c r="G48" s="845">
        <v>98282.347909307049</v>
      </c>
      <c r="H48" s="850">
        <v>2.7857181573669645E-2</v>
      </c>
      <c r="I48" s="834">
        <v>6384</v>
      </c>
      <c r="J48" s="850">
        <v>0.29675894699721028</v>
      </c>
      <c r="K48" s="855"/>
      <c r="L48" s="834">
        <v>33823.609293255526</v>
      </c>
      <c r="M48" s="847">
        <f t="shared" si="2"/>
        <v>0.34414734703394817</v>
      </c>
      <c r="N48" s="834">
        <v>1080.7862025142538</v>
      </c>
      <c r="O48" s="855"/>
      <c r="Q48"/>
    </row>
    <row r="49" spans="1:17" ht="15" customHeight="1">
      <c r="B49" s="92"/>
      <c r="C49" s="90" t="s">
        <v>304</v>
      </c>
      <c r="D49" s="845">
        <v>54138.345604398099</v>
      </c>
      <c r="E49" s="845">
        <v>8286.9849172041504</v>
      </c>
      <c r="F49" s="846">
        <v>0.36135727114142507</v>
      </c>
      <c r="G49" s="845">
        <v>31618.844426500138</v>
      </c>
      <c r="H49" s="850">
        <v>4.180236142498768E-2</v>
      </c>
      <c r="I49" s="834">
        <v>3089</v>
      </c>
      <c r="J49" s="850">
        <v>0.30571646475220876</v>
      </c>
      <c r="K49" s="855"/>
      <c r="L49" s="834">
        <v>12298.64403549746</v>
      </c>
      <c r="M49" s="847">
        <f t="shared" si="2"/>
        <v>0.38896563927522337</v>
      </c>
      <c r="N49" s="834">
        <v>598.02181296036281</v>
      </c>
      <c r="O49" s="855"/>
      <c r="Q49"/>
    </row>
    <row r="50" spans="1:17" ht="15" customHeight="1">
      <c r="A50" s="6"/>
      <c r="B50" s="92"/>
      <c r="C50" s="90" t="s">
        <v>305</v>
      </c>
      <c r="D50" s="845">
        <v>29053.711888174003</v>
      </c>
      <c r="E50" s="845">
        <v>2988.4390580854902</v>
      </c>
      <c r="F50" s="846">
        <v>0.25890510001281353</v>
      </c>
      <c r="G50" s="845">
        <v>14622.657452566524</v>
      </c>
      <c r="H50" s="850">
        <v>5.5449185526566531E-2</v>
      </c>
      <c r="I50" s="834">
        <v>1712</v>
      </c>
      <c r="J50" s="850">
        <v>0.30822635714186164</v>
      </c>
      <c r="K50" s="855"/>
      <c r="L50" s="834">
        <v>6144.3274446924779</v>
      </c>
      <c r="M50" s="847">
        <f t="shared" si="2"/>
        <v>0.42019225743498795</v>
      </c>
      <c r="N50" s="834">
        <v>396.3949450718963</v>
      </c>
      <c r="O50" s="855"/>
      <c r="Q50"/>
    </row>
    <row r="51" spans="1:17" ht="15" customHeight="1">
      <c r="A51" s="6"/>
      <c r="B51" s="92"/>
      <c r="C51" s="90" t="s">
        <v>306</v>
      </c>
      <c r="D51" s="845">
        <v>179822.44231077199</v>
      </c>
      <c r="E51" s="845">
        <v>65279.292810852101</v>
      </c>
      <c r="F51" s="846">
        <v>0.31920184520096528</v>
      </c>
      <c r="G51" s="845">
        <v>96292.59577020639</v>
      </c>
      <c r="H51" s="850">
        <v>8.1752235363714135E-2</v>
      </c>
      <c r="I51" s="834">
        <v>15266</v>
      </c>
      <c r="J51" s="850">
        <v>0.31474075857907818</v>
      </c>
      <c r="K51" s="855"/>
      <c r="L51" s="834">
        <v>45637.959981429303</v>
      </c>
      <c r="M51" s="847">
        <f t="shared" si="2"/>
        <v>0.47395087458583196</v>
      </c>
      <c r="N51" s="834">
        <v>3679.5057170576042</v>
      </c>
      <c r="O51" s="855"/>
      <c r="Q51"/>
    </row>
    <row r="52" spans="1:17" ht="15" customHeight="1">
      <c r="A52" s="6"/>
      <c r="B52" s="92"/>
      <c r="C52" s="90" t="s">
        <v>307</v>
      </c>
      <c r="D52" s="845">
        <v>12188.852269999999</v>
      </c>
      <c r="E52" s="845">
        <v>13235.305239495101</v>
      </c>
      <c r="F52" s="846">
        <v>0.28580180711021147</v>
      </c>
      <c r="G52" s="845">
        <v>15250.216740246751</v>
      </c>
      <c r="H52" s="850">
        <v>0.48187268774765102</v>
      </c>
      <c r="I52" s="834">
        <v>1142</v>
      </c>
      <c r="J52" s="850">
        <v>0.36649972805302944</v>
      </c>
      <c r="K52" s="855"/>
      <c r="L52" s="834">
        <v>11575.123441126201</v>
      </c>
      <c r="M52" s="847">
        <f t="shared" si="2"/>
        <v>0.75901370047930961</v>
      </c>
      <c r="N52" s="834">
        <v>2837.0845790269886</v>
      </c>
      <c r="O52" s="855"/>
      <c r="Q52"/>
    </row>
    <row r="53" spans="1:17" ht="15" customHeight="1">
      <c r="A53" s="6"/>
      <c r="B53" s="92"/>
      <c r="C53" s="90" t="s">
        <v>308</v>
      </c>
      <c r="D53" s="845">
        <v>92364.455119999999</v>
      </c>
      <c r="E53" s="845">
        <v>79066.657617441699</v>
      </c>
      <c r="F53" s="846">
        <v>0.23664498077137525</v>
      </c>
      <c r="G53" s="845">
        <v>111075.18279153641</v>
      </c>
      <c r="H53" s="850">
        <v>1</v>
      </c>
      <c r="I53" s="834">
        <v>6508</v>
      </c>
      <c r="J53" s="850">
        <v>0.58798581190673904</v>
      </c>
      <c r="K53" s="855"/>
      <c r="L53" s="834">
        <v>153965.0907589964</v>
      </c>
      <c r="M53" s="847">
        <f t="shared" si="2"/>
        <v>1.3861340300286058</v>
      </c>
      <c r="N53" s="834">
        <v>52993.424275651087</v>
      </c>
      <c r="O53" s="855"/>
      <c r="Q53"/>
    </row>
    <row r="54" spans="1:17" ht="15" customHeight="1">
      <c r="A54" s="6"/>
      <c r="B54" s="714"/>
      <c r="C54" s="1045" t="s">
        <v>309</v>
      </c>
      <c r="D54" s="851">
        <f t="shared" ref="D54:E54" si="3">SUM(D41:D53)</f>
        <v>2414304.3308877242</v>
      </c>
      <c r="E54" s="851">
        <f t="shared" si="3"/>
        <v>752543.29062532517</v>
      </c>
      <c r="F54" s="852">
        <v>0.39235845170932138</v>
      </c>
      <c r="G54" s="851">
        <f>SUM(G41:G53)</f>
        <v>1699695.2586156358</v>
      </c>
      <c r="H54" s="852">
        <v>5.3278882572477086E-2</v>
      </c>
      <c r="I54" s="851">
        <f>SUM(I41:I53)</f>
        <v>119653</v>
      </c>
      <c r="J54" s="852">
        <v>0.30063972054299165</v>
      </c>
      <c r="K54" s="856"/>
      <c r="L54" s="851">
        <f>SUM(L41:L53)</f>
        <v>483839.89030705555</v>
      </c>
      <c r="M54" s="852">
        <f t="shared" si="2"/>
        <v>0.28466272871828358</v>
      </c>
      <c r="N54" s="851">
        <f>SUM(N41:N53)</f>
        <v>64157.592150660588</v>
      </c>
      <c r="O54" s="851">
        <v>-79223.482072329512</v>
      </c>
      <c r="Q54"/>
    </row>
    <row r="55" spans="1:17" ht="15" customHeight="1">
      <c r="B55" s="1715" t="s">
        <v>1326</v>
      </c>
      <c r="C55" s="90" t="s">
        <v>295</v>
      </c>
      <c r="D55" s="845"/>
      <c r="E55" s="845"/>
      <c r="F55" s="846"/>
      <c r="G55" s="845"/>
      <c r="H55" s="850"/>
      <c r="I55" s="834"/>
      <c r="J55" s="850"/>
      <c r="K55" s="854"/>
      <c r="L55" s="834"/>
      <c r="M55" s="847"/>
      <c r="N55" s="845"/>
      <c r="O55" s="854"/>
      <c r="Q55"/>
    </row>
    <row r="56" spans="1:17" ht="15" customHeight="1">
      <c r="B56" s="1716"/>
      <c r="C56" s="90" t="s">
        <v>296</v>
      </c>
      <c r="D56" s="845">
        <v>22684.455140000002</v>
      </c>
      <c r="E56" s="845">
        <v>8561.6771951610299</v>
      </c>
      <c r="F56" s="846">
        <v>0.54138786917170501</v>
      </c>
      <c r="G56" s="845">
        <v>27294.191661224213</v>
      </c>
      <c r="H56" s="850">
        <v>4.9953418769586031E-4</v>
      </c>
      <c r="I56" s="834">
        <v>803</v>
      </c>
      <c r="J56" s="850">
        <v>0.15104437039287208</v>
      </c>
      <c r="K56" s="855"/>
      <c r="L56" s="845">
        <v>642.63347662989599</v>
      </c>
      <c r="M56" s="847">
        <f t="shared" si="2"/>
        <v>2.3544697150451249E-2</v>
      </c>
      <c r="N56" s="845">
        <v>2.0577099895190942</v>
      </c>
      <c r="O56" s="855"/>
      <c r="Q56"/>
    </row>
    <row r="57" spans="1:17" ht="15" customHeight="1">
      <c r="B57" s="1716"/>
      <c r="C57" s="90" t="s">
        <v>297</v>
      </c>
      <c r="D57" s="845">
        <v>116363.47406000001</v>
      </c>
      <c r="E57" s="845">
        <v>26362.32719</v>
      </c>
      <c r="F57" s="846">
        <v>0.74483677281515071</v>
      </c>
      <c r="G57" s="845">
        <v>141493.34561140172</v>
      </c>
      <c r="H57" s="850">
        <v>9.9943780981176728E-4</v>
      </c>
      <c r="I57" s="834">
        <v>5473</v>
      </c>
      <c r="J57" s="850">
        <v>0.17718624901773131</v>
      </c>
      <c r="K57" s="855"/>
      <c r="L57" s="845">
        <v>6590.6106928107401</v>
      </c>
      <c r="M57" s="847">
        <f t="shared" si="2"/>
        <v>4.6578944503236484E-2</v>
      </c>
      <c r="N57" s="845">
        <v>25.064212460873264</v>
      </c>
      <c r="O57" s="855"/>
      <c r="Q57"/>
    </row>
    <row r="58" spans="1:17" ht="15" customHeight="1">
      <c r="B58" s="92"/>
      <c r="C58" s="90" t="s">
        <v>298</v>
      </c>
      <c r="D58" s="845">
        <v>426253.72830466798</v>
      </c>
      <c r="E58" s="845">
        <v>37911.359961117101</v>
      </c>
      <c r="F58" s="846">
        <v>0.59805442408733656</v>
      </c>
      <c r="G58" s="845">
        <v>459041.76369753061</v>
      </c>
      <c r="H58" s="850">
        <v>1.9988592373079575E-3</v>
      </c>
      <c r="I58" s="834">
        <v>34927</v>
      </c>
      <c r="J58" s="850">
        <v>0.20771700467842319</v>
      </c>
      <c r="K58" s="855"/>
      <c r="L58" s="845">
        <v>40849.483717213829</v>
      </c>
      <c r="M58" s="847">
        <f t="shared" si="2"/>
        <v>8.8988599617114916E-2</v>
      </c>
      <c r="N58" s="845">
        <v>190.60551040998928</v>
      </c>
      <c r="O58" s="855"/>
      <c r="Q58"/>
    </row>
    <row r="59" spans="1:17" ht="15" customHeight="1">
      <c r="B59" s="92"/>
      <c r="C59" s="90" t="s">
        <v>299</v>
      </c>
      <c r="D59" s="845">
        <v>542185.77659811499</v>
      </c>
      <c r="E59" s="845">
        <v>25294.176889790098</v>
      </c>
      <c r="F59" s="846">
        <v>0.57360138387597082</v>
      </c>
      <c r="G59" s="845">
        <v>554628.06334870018</v>
      </c>
      <c r="H59" s="850">
        <v>3.9883999168331564E-3</v>
      </c>
      <c r="I59" s="834">
        <v>50230</v>
      </c>
      <c r="J59" s="850">
        <v>0.2608356986826601</v>
      </c>
      <c r="K59" s="855"/>
      <c r="L59" s="845">
        <v>96767.389486283108</v>
      </c>
      <c r="M59" s="847">
        <f t="shared" si="2"/>
        <v>0.17447258060118118</v>
      </c>
      <c r="N59" s="845">
        <v>578.11955235448966</v>
      </c>
      <c r="O59" s="855"/>
      <c r="Q59"/>
    </row>
    <row r="60" spans="1:17" ht="15" customHeight="1">
      <c r="B60" s="92"/>
      <c r="C60" s="90" t="s">
        <v>300</v>
      </c>
      <c r="D60" s="845">
        <v>319170.16577070899</v>
      </c>
      <c r="E60" s="845">
        <v>9348.2154102718796</v>
      </c>
      <c r="F60" s="846">
        <v>0.70544602611289886</v>
      </c>
      <c r="G60" s="845">
        <v>326956.75340809266</v>
      </c>
      <c r="H60" s="850">
        <v>6.9851937048592402E-3</v>
      </c>
      <c r="I60" s="834">
        <v>31222</v>
      </c>
      <c r="J60" s="850">
        <v>0.2752826445046207</v>
      </c>
      <c r="K60" s="855"/>
      <c r="L60" s="845">
        <v>82095.819999953979</v>
      </c>
      <c r="M60" s="847">
        <f t="shared" si="2"/>
        <v>0.25109076091627835</v>
      </c>
      <c r="N60" s="845">
        <v>629.66135447513977</v>
      </c>
      <c r="O60" s="855"/>
      <c r="Q60"/>
    </row>
    <row r="61" spans="1:17" ht="15" customHeight="1">
      <c r="B61" s="92"/>
      <c r="C61" s="90" t="s">
        <v>301</v>
      </c>
      <c r="D61" s="845">
        <v>209737.233477545</v>
      </c>
      <c r="E61" s="845">
        <v>7437.5766997884703</v>
      </c>
      <c r="F61" s="846">
        <v>0.65546210678686379</v>
      </c>
      <c r="G61" s="845">
        <v>211104.51521066623</v>
      </c>
      <c r="H61" s="850">
        <v>1.2942852923670117E-2</v>
      </c>
      <c r="I61" s="834">
        <v>21763</v>
      </c>
      <c r="J61" s="850">
        <v>0.27072238653984304</v>
      </c>
      <c r="K61" s="855"/>
      <c r="L61" s="845">
        <v>68290.558796023615</v>
      </c>
      <c r="M61" s="847">
        <f t="shared" si="2"/>
        <v>0.32349170138722444</v>
      </c>
      <c r="N61" s="845">
        <v>741.98335986582845</v>
      </c>
      <c r="O61" s="855"/>
      <c r="Q61"/>
    </row>
    <row r="62" spans="1:17" ht="15" customHeight="1">
      <c r="B62" s="92"/>
      <c r="C62" s="90" t="s">
        <v>302</v>
      </c>
      <c r="D62" s="845">
        <v>129777.52504285</v>
      </c>
      <c r="E62" s="845">
        <v>2387.7518186115599</v>
      </c>
      <c r="F62" s="846">
        <v>0.8169259728649616</v>
      </c>
      <c r="G62" s="845">
        <v>128862.88727912534</v>
      </c>
      <c r="H62" s="850">
        <v>2.2933437780443044E-2</v>
      </c>
      <c r="I62" s="834">
        <v>12913</v>
      </c>
      <c r="J62" s="850">
        <v>0.29424231868256767</v>
      </c>
      <c r="K62" s="855"/>
      <c r="L62" s="845">
        <v>53456.055047736161</v>
      </c>
      <c r="M62" s="847">
        <f t="shared" si="2"/>
        <v>0.41482894087222255</v>
      </c>
      <c r="N62" s="845">
        <v>871.59544926964622</v>
      </c>
      <c r="O62" s="855"/>
      <c r="Q62"/>
    </row>
    <row r="63" spans="1:17" ht="15" customHeight="1">
      <c r="B63" s="92"/>
      <c r="C63" s="90" t="s">
        <v>303</v>
      </c>
      <c r="D63" s="845">
        <v>78709.957972118791</v>
      </c>
      <c r="E63" s="845">
        <v>2142.6546800000001</v>
      </c>
      <c r="F63" s="846">
        <v>0.71236551758481204</v>
      </c>
      <c r="G63" s="845">
        <v>79342.925710730327</v>
      </c>
      <c r="H63" s="850">
        <v>3.6905153951689813E-2</v>
      </c>
      <c r="I63" s="834">
        <v>8299</v>
      </c>
      <c r="J63" s="850">
        <v>0.2703018230986754</v>
      </c>
      <c r="K63" s="855"/>
      <c r="L63" s="845">
        <v>32551.582443192186</v>
      </c>
      <c r="M63" s="847">
        <f t="shared" si="2"/>
        <v>0.41026445838245557</v>
      </c>
      <c r="N63" s="845">
        <v>792.91210356269141</v>
      </c>
      <c r="O63" s="855"/>
      <c r="Q63"/>
    </row>
    <row r="64" spans="1:17" ht="15" customHeight="1">
      <c r="B64" s="92"/>
      <c r="C64" s="90" t="s">
        <v>304</v>
      </c>
      <c r="D64" s="845">
        <v>64386.599109999901</v>
      </c>
      <c r="E64" s="845">
        <v>2008.16354651801</v>
      </c>
      <c r="F64" s="846">
        <v>0.80593527540420129</v>
      </c>
      <c r="G64" s="845">
        <v>61177.209591047671</v>
      </c>
      <c r="H64" s="850">
        <v>5.8875084995491656E-2</v>
      </c>
      <c r="I64" s="834">
        <v>6823</v>
      </c>
      <c r="J64" s="850">
        <v>0.27197122984629363</v>
      </c>
      <c r="K64" s="855"/>
      <c r="L64" s="845">
        <v>26472.414713139493</v>
      </c>
      <c r="M64" s="847">
        <f t="shared" si="2"/>
        <v>0.43271693642289494</v>
      </c>
      <c r="N64" s="845">
        <v>980.9612816265311</v>
      </c>
      <c r="O64" s="855"/>
      <c r="Q64"/>
    </row>
    <row r="65" spans="1:17" ht="15" customHeight="1">
      <c r="A65" s="6"/>
      <c r="B65" s="92"/>
      <c r="C65" s="90" t="s">
        <v>305</v>
      </c>
      <c r="D65" s="845">
        <v>42111.518270000102</v>
      </c>
      <c r="E65" s="845">
        <v>1897.4263999999998</v>
      </c>
      <c r="F65" s="846">
        <v>0.53361992055592256</v>
      </c>
      <c r="G65" s="845">
        <v>40350.548193246505</v>
      </c>
      <c r="H65" s="850">
        <v>8.2778223233454754E-2</v>
      </c>
      <c r="I65" s="834">
        <v>5089</v>
      </c>
      <c r="J65" s="850">
        <v>0.29552531954617162</v>
      </c>
      <c r="K65" s="855"/>
      <c r="L65" s="845">
        <v>20123.39701247427</v>
      </c>
      <c r="M65" s="847">
        <f t="shared" si="2"/>
        <v>0.49871434004067222</v>
      </c>
      <c r="N65" s="845">
        <v>989.12920376180375</v>
      </c>
      <c r="O65" s="855"/>
      <c r="Q65"/>
    </row>
    <row r="66" spans="1:17" ht="15" customHeight="1">
      <c r="A66" s="6"/>
      <c r="B66" s="92"/>
      <c r="C66" s="90" t="s">
        <v>306</v>
      </c>
      <c r="D66" s="845">
        <v>88121.525176807103</v>
      </c>
      <c r="E66" s="845">
        <v>3526.0152872519202</v>
      </c>
      <c r="F66" s="846">
        <v>0.38023490396950205</v>
      </c>
      <c r="G66" s="845">
        <v>86055.478363155096</v>
      </c>
      <c r="H66" s="850">
        <v>0.11479533432665034</v>
      </c>
      <c r="I66" s="834">
        <v>8467</v>
      </c>
      <c r="J66" s="850">
        <v>0.33632934994554892</v>
      </c>
      <c r="K66" s="855"/>
      <c r="L66" s="845">
        <v>54101.571738326631</v>
      </c>
      <c r="M66" s="847">
        <f t="shared" si="2"/>
        <v>0.62868248213108968</v>
      </c>
      <c r="N66" s="845">
        <v>3328.2304744106837</v>
      </c>
      <c r="O66" s="855"/>
      <c r="Q66"/>
    </row>
    <row r="67" spans="1:17" ht="15" customHeight="1">
      <c r="A67" s="6"/>
      <c r="B67" s="92"/>
      <c r="C67" s="90" t="s">
        <v>307</v>
      </c>
      <c r="D67" s="845">
        <v>17033.11594</v>
      </c>
      <c r="E67" s="845">
        <v>996.37428</v>
      </c>
      <c r="F67" s="846">
        <v>0.21003723118986972</v>
      </c>
      <c r="G67" s="845">
        <v>17234.8639262</v>
      </c>
      <c r="H67" s="850">
        <v>0.46311126785694423</v>
      </c>
      <c r="I67" s="834">
        <v>1868</v>
      </c>
      <c r="J67" s="850">
        <v>0.29561851617797419</v>
      </c>
      <c r="K67" s="855"/>
      <c r="L67" s="845">
        <v>13568.379888641164</v>
      </c>
      <c r="M67" s="847">
        <f t="shared" si="2"/>
        <v>0.78726353435346008</v>
      </c>
      <c r="N67" s="845">
        <v>2307.7127358859252</v>
      </c>
      <c r="O67" s="855"/>
      <c r="Q67"/>
    </row>
    <row r="68" spans="1:17" ht="15" customHeight="1">
      <c r="A68" s="6"/>
      <c r="B68" s="92"/>
      <c r="C68" s="90" t="s">
        <v>308</v>
      </c>
      <c r="D68" s="845">
        <v>188750.07481875198</v>
      </c>
      <c r="E68" s="845">
        <v>2748.6706600000002</v>
      </c>
      <c r="F68" s="846">
        <v>0.2436496229781126</v>
      </c>
      <c r="G68" s="845">
        <v>189419.78738875198</v>
      </c>
      <c r="H68" s="850">
        <v>1</v>
      </c>
      <c r="I68" s="834">
        <v>16371</v>
      </c>
      <c r="J68" s="850">
        <v>0.59381323643807793</v>
      </c>
      <c r="K68" s="855"/>
      <c r="L68" s="845">
        <v>246605.60910026028</v>
      </c>
      <c r="M68" s="847">
        <f t="shared" si="2"/>
        <v>1.3018999361146155</v>
      </c>
      <c r="N68" s="845">
        <v>92751.528266706722</v>
      </c>
      <c r="O68" s="855"/>
      <c r="Q68"/>
    </row>
    <row r="69" spans="1:17" ht="15" customHeight="1">
      <c r="A69" s="6"/>
      <c r="B69" s="714"/>
      <c r="C69" s="1045" t="s">
        <v>309</v>
      </c>
      <c r="D69" s="851">
        <f>SUM(D56:D68)</f>
        <v>2245285.1496815649</v>
      </c>
      <c r="E69" s="851">
        <f>SUM(E56:E68)</f>
        <v>130622.39001851009</v>
      </c>
      <c r="F69" s="852">
        <v>0.62202190523047851</v>
      </c>
      <c r="G69" s="851">
        <f>SUM(G56:G68)</f>
        <v>2322962.3333898727</v>
      </c>
      <c r="H69" s="852">
        <v>9.8165342132778347E-2</v>
      </c>
      <c r="I69" s="851">
        <v>204248</v>
      </c>
      <c r="J69" s="852">
        <v>0.28013816779788397</v>
      </c>
      <c r="K69" s="856"/>
      <c r="L69" s="851">
        <f>SUM(L56:L68)</f>
        <v>742115.50611268531</v>
      </c>
      <c r="M69" s="852">
        <f t="shared" si="2"/>
        <v>0.3194694530538188</v>
      </c>
      <c r="N69" s="851">
        <f>SUM(N56:N68)</f>
        <v>104189.56121477984</v>
      </c>
      <c r="O69" s="851">
        <v>-106957.0889310435</v>
      </c>
      <c r="Q69"/>
    </row>
    <row r="70" spans="1:17" ht="15" customHeight="1" thickBot="1">
      <c r="A70" s="6"/>
      <c r="B70" s="104" t="s">
        <v>2</v>
      </c>
      <c r="C70" s="1046"/>
      <c r="D70" s="95">
        <f>D24+D39+D54+D69</f>
        <v>29113378.838623501</v>
      </c>
      <c r="E70" s="95">
        <f>E24+E39+E54+E69</f>
        <v>3117410.1002781582</v>
      </c>
      <c r="F70" s="96"/>
      <c r="G70" s="95">
        <f>G24+G39+G54+G69</f>
        <v>29302831.07917282</v>
      </c>
      <c r="H70" s="96"/>
      <c r="I70" s="95">
        <f>I24+I39+I54+I69</f>
        <v>2364902</v>
      </c>
      <c r="J70" s="96"/>
      <c r="K70" s="200"/>
      <c r="L70" s="95">
        <f>L24+L39+L54+L69</f>
        <v>6001930.5829410367</v>
      </c>
      <c r="M70" s="97"/>
      <c r="N70" s="95">
        <f>N24+N39+N54+N69</f>
        <v>465910.42683670024</v>
      </c>
      <c r="O70" s="95">
        <f>O24+O39+O54+O69</f>
        <v>-396472.50710119086</v>
      </c>
      <c r="Q70"/>
    </row>
    <row r="71" spans="1:17" ht="15" customHeight="1" thickTop="1">
      <c r="B71" s="101" t="s">
        <v>310</v>
      </c>
      <c r="C71" s="29"/>
      <c r="D71" s="29"/>
      <c r="E71" s="29"/>
      <c r="F71" s="29"/>
      <c r="G71" s="29"/>
      <c r="H71" s="29"/>
      <c r="I71" s="29"/>
      <c r="J71" s="29"/>
      <c r="K71" s="29"/>
      <c r="L71" s="29"/>
      <c r="M71" s="29"/>
      <c r="N71" s="29"/>
      <c r="O71" s="29"/>
      <c r="Q71"/>
    </row>
    <row r="72" spans="1:17" ht="15" customHeight="1">
      <c r="O72" s="484"/>
      <c r="Q72"/>
    </row>
    <row r="73" spans="1:17" ht="15" customHeight="1">
      <c r="C73" s="1697" t="s">
        <v>1685</v>
      </c>
      <c r="D73" s="1697"/>
      <c r="E73" s="1697"/>
      <c r="F73" s="1697"/>
      <c r="G73" s="1697"/>
      <c r="H73" s="1697"/>
      <c r="I73" s="1697"/>
      <c r="J73" s="1697"/>
      <c r="K73" s="1697"/>
      <c r="L73" s="1697"/>
      <c r="M73" s="1697"/>
      <c r="N73" s="1697"/>
      <c r="O73" s="1697"/>
      <c r="Q73"/>
    </row>
    <row r="74" spans="1:17" ht="15" customHeight="1">
      <c r="C74" s="1032"/>
      <c r="D74" s="1032" t="s">
        <v>219</v>
      </c>
      <c r="E74" s="1032" t="s">
        <v>220</v>
      </c>
      <c r="F74" s="1032" t="s">
        <v>221</v>
      </c>
      <c r="G74" s="1032" t="s">
        <v>222</v>
      </c>
      <c r="H74" s="1032" t="s">
        <v>223</v>
      </c>
      <c r="I74" s="1032" t="s">
        <v>224</v>
      </c>
      <c r="J74" s="1032" t="s">
        <v>225</v>
      </c>
      <c r="K74" s="1032" t="s">
        <v>1211</v>
      </c>
      <c r="L74" s="1032" t="s">
        <v>1212</v>
      </c>
      <c r="M74" s="1032" t="s">
        <v>1213</v>
      </c>
      <c r="N74" s="1032" t="s">
        <v>1214</v>
      </c>
      <c r="O74" s="1032" t="s">
        <v>1215</v>
      </c>
      <c r="Q74"/>
    </row>
    <row r="75" spans="1:17" ht="45" customHeight="1">
      <c r="B75" s="486"/>
      <c r="C75" s="1043" t="s">
        <v>284</v>
      </c>
      <c r="D75" s="1035" t="s">
        <v>285</v>
      </c>
      <c r="E75" s="1035" t="s">
        <v>1322</v>
      </c>
      <c r="F75" s="1035" t="s">
        <v>286</v>
      </c>
      <c r="G75" s="1035" t="s">
        <v>287</v>
      </c>
      <c r="H75" s="1035" t="s">
        <v>288</v>
      </c>
      <c r="I75" s="1035" t="s">
        <v>289</v>
      </c>
      <c r="J75" s="1035" t="s">
        <v>290</v>
      </c>
      <c r="K75" s="1035" t="s">
        <v>291</v>
      </c>
      <c r="L75" s="1043" t="s">
        <v>1</v>
      </c>
      <c r="M75" s="1035" t="s">
        <v>276</v>
      </c>
      <c r="N75" s="1043" t="s">
        <v>292</v>
      </c>
      <c r="O75" s="1035" t="s">
        <v>293</v>
      </c>
      <c r="Q75"/>
    </row>
    <row r="76" spans="1:17" ht="15" customHeight="1">
      <c r="B76" s="1715" t="s">
        <v>1323</v>
      </c>
      <c r="C76" s="90" t="s">
        <v>295</v>
      </c>
      <c r="D76" s="845"/>
      <c r="E76" s="845"/>
      <c r="F76" s="846"/>
      <c r="G76" s="845"/>
      <c r="H76" s="845"/>
      <c r="I76" s="845"/>
      <c r="J76" s="845"/>
      <c r="K76" s="854"/>
      <c r="L76" s="848"/>
      <c r="M76" s="847"/>
      <c r="N76" s="845"/>
      <c r="O76" s="854"/>
      <c r="Q76"/>
    </row>
    <row r="77" spans="1:17" ht="15" customHeight="1">
      <c r="B77" s="1716"/>
      <c r="C77" s="90" t="s">
        <v>296</v>
      </c>
      <c r="D77" s="845">
        <v>122130.02884999999</v>
      </c>
      <c r="E77" s="845">
        <v>2529.4380000000001</v>
      </c>
      <c r="F77" s="850">
        <v>0.95302924997568628</v>
      </c>
      <c r="G77" s="834">
        <v>124495.65725</v>
      </c>
      <c r="H77" s="850">
        <v>4.9981933610680383E-4</v>
      </c>
      <c r="I77" s="834">
        <v>1781</v>
      </c>
      <c r="J77" s="850">
        <v>0.1587906976945378</v>
      </c>
      <c r="K77" s="855"/>
      <c r="L77" s="834">
        <v>2899.9937122096176</v>
      </c>
      <c r="M77" s="847">
        <f t="shared" ref="M77:M90" si="4">L77/G77</f>
        <v>2.3293934714414447E-2</v>
      </c>
      <c r="N77" s="834">
        <v>9.8828999280319092</v>
      </c>
      <c r="O77" s="855"/>
      <c r="Q77"/>
    </row>
    <row r="78" spans="1:17" ht="15" customHeight="1">
      <c r="B78" s="1716"/>
      <c r="C78" s="90" t="s">
        <v>297</v>
      </c>
      <c r="D78" s="845">
        <v>10415157.058942337</v>
      </c>
      <c r="E78" s="845">
        <v>53023.33830175356</v>
      </c>
      <c r="F78" s="850">
        <v>0.98346272904927223</v>
      </c>
      <c r="G78" s="834">
        <v>10606174.454324631</v>
      </c>
      <c r="H78" s="850">
        <v>9.3119211464209569E-4</v>
      </c>
      <c r="I78" s="834">
        <v>190256</v>
      </c>
      <c r="J78" s="850">
        <v>0.21029118970994162</v>
      </c>
      <c r="K78" s="855"/>
      <c r="L78" s="834">
        <v>513092.19512732403</v>
      </c>
      <c r="M78" s="847">
        <f t="shared" si="4"/>
        <v>4.8376744823211207E-2</v>
      </c>
      <c r="N78" s="834">
        <v>1998.688532011304</v>
      </c>
      <c r="O78" s="855"/>
      <c r="Q78"/>
    </row>
    <row r="79" spans="1:17" ht="15" customHeight="1">
      <c r="B79" s="92"/>
      <c r="C79" s="90" t="s">
        <v>298</v>
      </c>
      <c r="D79" s="845">
        <v>4473620.9654467395</v>
      </c>
      <c r="E79" s="845">
        <v>37596.149264664491</v>
      </c>
      <c r="F79" s="850">
        <v>0.97829287047783864</v>
      </c>
      <c r="G79" s="834">
        <v>4550686.8314323593</v>
      </c>
      <c r="H79" s="850">
        <v>1.9816162182576713E-3</v>
      </c>
      <c r="I79" s="834">
        <v>64006</v>
      </c>
      <c r="J79" s="850">
        <v>0.18766969818024606</v>
      </c>
      <c r="K79" s="855"/>
      <c r="L79" s="834">
        <v>355297.67437030835</v>
      </c>
      <c r="M79" s="847">
        <f t="shared" si="4"/>
        <v>7.8075615293104236E-2</v>
      </c>
      <c r="N79" s="834">
        <v>1683.5691702907241</v>
      </c>
      <c r="O79" s="855"/>
      <c r="Q79"/>
    </row>
    <row r="80" spans="1:17" ht="15" customHeight="1">
      <c r="B80" s="92"/>
      <c r="C80" s="90" t="s">
        <v>299</v>
      </c>
      <c r="D80" s="845">
        <v>2433925.2451999099</v>
      </c>
      <c r="E80" s="845">
        <v>18220.116848769769</v>
      </c>
      <c r="F80" s="850">
        <v>0.93372648930249258</v>
      </c>
      <c r="G80" s="834">
        <v>2454473.2818915513</v>
      </c>
      <c r="H80" s="850">
        <v>3.9760951344217869E-3</v>
      </c>
      <c r="I80" s="834">
        <v>37379</v>
      </c>
      <c r="J80" s="850">
        <v>0.19143947268678593</v>
      </c>
      <c r="K80" s="855"/>
      <c r="L80" s="834">
        <v>326971.25111075747</v>
      </c>
      <c r="M80" s="847">
        <f t="shared" si="4"/>
        <v>0.13321442670534003</v>
      </c>
      <c r="N80" s="834">
        <v>1865.4578628226573</v>
      </c>
      <c r="O80" s="855"/>
      <c r="Q80"/>
    </row>
    <row r="81" spans="2:17" ht="15" customHeight="1">
      <c r="B81" s="92"/>
      <c r="C81" s="90" t="s">
        <v>300</v>
      </c>
      <c r="D81" s="845">
        <v>1411261.0320023422</v>
      </c>
      <c r="E81" s="845">
        <v>10981.83306999386</v>
      </c>
      <c r="F81" s="850">
        <v>0.84688295584529583</v>
      </c>
      <c r="G81" s="834">
        <v>1421517.206166175</v>
      </c>
      <c r="H81" s="850">
        <v>7.0087945417009259E-3</v>
      </c>
      <c r="I81" s="834">
        <v>22256</v>
      </c>
      <c r="J81" s="850">
        <v>0.20363216036990217</v>
      </c>
      <c r="K81" s="855"/>
      <c r="L81" s="834">
        <v>299604.89768004813</v>
      </c>
      <c r="M81" s="847">
        <f t="shared" si="4"/>
        <v>0.21076417251964266</v>
      </c>
      <c r="N81" s="834">
        <v>2036.694459765062</v>
      </c>
      <c r="O81" s="855"/>
      <c r="Q81"/>
    </row>
    <row r="82" spans="2:17" ht="15" customHeight="1">
      <c r="B82" s="92"/>
      <c r="C82" s="90" t="s">
        <v>301</v>
      </c>
      <c r="D82" s="845">
        <v>979720.62573378265</v>
      </c>
      <c r="E82" s="845">
        <v>9479.7752723522208</v>
      </c>
      <c r="F82" s="850">
        <v>0.9392502328766521</v>
      </c>
      <c r="G82" s="834">
        <v>975246.62986642076</v>
      </c>
      <c r="H82" s="850">
        <v>1.2910486109971314E-2</v>
      </c>
      <c r="I82" s="834">
        <v>15764</v>
      </c>
      <c r="J82" s="850">
        <v>0.21528881885472673</v>
      </c>
      <c r="K82" s="855"/>
      <c r="L82" s="834">
        <v>325482.80398645432</v>
      </c>
      <c r="M82" s="847">
        <f t="shared" si="4"/>
        <v>0.33374409510242103</v>
      </c>
      <c r="N82" s="834">
        <v>2710.4337508364642</v>
      </c>
      <c r="O82" s="855"/>
      <c r="Q82"/>
    </row>
    <row r="83" spans="2:17" ht="15" customHeight="1">
      <c r="B83" s="92"/>
      <c r="C83" s="90" t="s">
        <v>302</v>
      </c>
      <c r="D83" s="845">
        <v>694482.86373607907</v>
      </c>
      <c r="E83" s="845">
        <v>6523.7438452366196</v>
      </c>
      <c r="F83" s="850">
        <v>0.99305778609295059</v>
      </c>
      <c r="G83" s="834">
        <v>686640.77809793642</v>
      </c>
      <c r="H83" s="850">
        <v>2.2818806762583441E-2</v>
      </c>
      <c r="I83" s="834">
        <v>10986</v>
      </c>
      <c r="J83" s="850">
        <v>0.2152200367106146</v>
      </c>
      <c r="K83" s="855"/>
      <c r="L83" s="834">
        <v>327177.2129880978</v>
      </c>
      <c r="M83" s="847">
        <f t="shared" si="4"/>
        <v>0.47648963391660393</v>
      </c>
      <c r="N83" s="834">
        <v>3365.4007647644462</v>
      </c>
      <c r="O83" s="855"/>
      <c r="Q83"/>
    </row>
    <row r="84" spans="2:17" ht="15" customHeight="1">
      <c r="B84" s="92"/>
      <c r="C84" s="90" t="s">
        <v>303</v>
      </c>
      <c r="D84" s="845">
        <v>707298.73669335782</v>
      </c>
      <c r="E84" s="845">
        <v>1783.9031431235101</v>
      </c>
      <c r="F84" s="850">
        <v>1.0950255918928999</v>
      </c>
      <c r="G84" s="834">
        <v>717215.96680955321</v>
      </c>
      <c r="H84" s="850">
        <v>3.713676222192891E-2</v>
      </c>
      <c r="I84" s="834">
        <v>12019</v>
      </c>
      <c r="J84" s="850">
        <v>0.19501575513029504</v>
      </c>
      <c r="K84" s="855"/>
      <c r="L84" s="834">
        <v>411077.88448513951</v>
      </c>
      <c r="M84" s="847">
        <f t="shared" si="4"/>
        <v>0.57315774258870555</v>
      </c>
      <c r="N84" s="834">
        <v>5218.4161522113172</v>
      </c>
      <c r="O84" s="855"/>
      <c r="Q84"/>
    </row>
    <row r="85" spans="2:17" ht="15" customHeight="1">
      <c r="B85" s="92"/>
      <c r="C85" s="90" t="s">
        <v>304</v>
      </c>
      <c r="D85" s="845">
        <v>492929.45660745236</v>
      </c>
      <c r="E85" s="845">
        <v>1493.183842070164</v>
      </c>
      <c r="F85" s="850">
        <v>0.76625632406853927</v>
      </c>
      <c r="G85" s="834">
        <v>443235.83300363208</v>
      </c>
      <c r="H85" s="850">
        <v>5.9259491882379937E-2</v>
      </c>
      <c r="I85" s="834">
        <v>7282</v>
      </c>
      <c r="J85" s="850">
        <v>0.19578617999916667</v>
      </c>
      <c r="K85" s="855"/>
      <c r="L85" s="834">
        <v>326906.03495969303</v>
      </c>
      <c r="M85" s="847">
        <f t="shared" si="4"/>
        <v>0.73754423857020202</v>
      </c>
      <c r="N85" s="834">
        <v>5173.1150614357766</v>
      </c>
      <c r="O85" s="855"/>
      <c r="Q85"/>
    </row>
    <row r="86" spans="2:17" ht="15" customHeight="1">
      <c r="B86" s="92"/>
      <c r="C86" s="90" t="s">
        <v>305</v>
      </c>
      <c r="D86" s="845">
        <v>306234.18442574219</v>
      </c>
      <c r="E86" s="845">
        <v>1055.5386695173249</v>
      </c>
      <c r="F86" s="850">
        <v>0.82131034217347898</v>
      </c>
      <c r="G86" s="834">
        <v>266814.71783406951</v>
      </c>
      <c r="H86" s="850">
        <v>8.5175251832121768E-2</v>
      </c>
      <c r="I86" s="834">
        <v>4596</v>
      </c>
      <c r="J86" s="850">
        <v>0.19692850131592024</v>
      </c>
      <c r="K86" s="855"/>
      <c r="L86" s="834">
        <v>236102.18744484964</v>
      </c>
      <c r="M86" s="847">
        <f t="shared" si="4"/>
        <v>0.88489191811255397</v>
      </c>
      <c r="N86" s="834">
        <v>4569.221796964619</v>
      </c>
      <c r="O86" s="855"/>
      <c r="Q86"/>
    </row>
    <row r="87" spans="2:17" ht="15" customHeight="1">
      <c r="B87" s="92"/>
      <c r="C87" s="90" t="s">
        <v>306</v>
      </c>
      <c r="D87" s="845">
        <v>722737.00590808084</v>
      </c>
      <c r="E87" s="845">
        <v>3715.9613799999997</v>
      </c>
      <c r="F87" s="850">
        <v>0.67054508250285838</v>
      </c>
      <c r="G87" s="834">
        <v>632741.79017005896</v>
      </c>
      <c r="H87" s="850">
        <v>0.11478713830663068</v>
      </c>
      <c r="I87" s="834">
        <v>10894</v>
      </c>
      <c r="J87" s="850">
        <v>0.16339308287175827</v>
      </c>
      <c r="K87" s="855"/>
      <c r="L87" s="834">
        <v>515124.88768161228</v>
      </c>
      <c r="M87" s="847">
        <f t="shared" si="4"/>
        <v>0.81411548230940245</v>
      </c>
      <c r="N87" s="834">
        <v>11882.152527887367</v>
      </c>
      <c r="O87" s="855"/>
      <c r="Q87"/>
    </row>
    <row r="88" spans="2:17" ht="15" customHeight="1">
      <c r="B88" s="92"/>
      <c r="C88" s="90" t="s">
        <v>307</v>
      </c>
      <c r="D88" s="845">
        <v>174832.32413586703</v>
      </c>
      <c r="E88" s="845">
        <v>10.61579052310678</v>
      </c>
      <c r="F88" s="850">
        <v>0.94297002765058147</v>
      </c>
      <c r="G88" s="834">
        <v>174834.68442655011</v>
      </c>
      <c r="H88" s="850">
        <v>0.43609405144636249</v>
      </c>
      <c r="I88" s="834">
        <v>2557</v>
      </c>
      <c r="J88" s="850">
        <v>0.22604268736983604</v>
      </c>
      <c r="K88" s="855"/>
      <c r="L88" s="834">
        <v>210314.72507866655</v>
      </c>
      <c r="M88" s="847">
        <f t="shared" si="4"/>
        <v>1.2029347939082533</v>
      </c>
      <c r="N88" s="834">
        <v>15587.055266661206</v>
      </c>
      <c r="O88" s="855"/>
      <c r="Q88"/>
    </row>
    <row r="89" spans="2:17" ht="15" customHeight="1">
      <c r="B89" s="92"/>
      <c r="C89" s="90" t="s">
        <v>308</v>
      </c>
      <c r="D89" s="845">
        <v>665830.51866030961</v>
      </c>
      <c r="E89" s="845">
        <v>71.321949485215711</v>
      </c>
      <c r="F89" s="850">
        <v>0.99959500198454343</v>
      </c>
      <c r="G89" s="834">
        <v>665901.81172454276</v>
      </c>
      <c r="H89" s="850">
        <v>0.99999999999999389</v>
      </c>
      <c r="I89" s="834">
        <v>8742</v>
      </c>
      <c r="J89" s="850">
        <v>0.32378966984589008</v>
      </c>
      <c r="K89" s="855"/>
      <c r="L89" s="834">
        <v>754473.9021826752</v>
      </c>
      <c r="M89" s="847">
        <f t="shared" si="4"/>
        <v>1.1330107365660258</v>
      </c>
      <c r="N89" s="834">
        <v>179764.27407654136</v>
      </c>
      <c r="O89" s="855"/>
      <c r="Q89"/>
    </row>
    <row r="90" spans="2:17" ht="15" customHeight="1">
      <c r="B90" s="714"/>
      <c r="C90" s="1045" t="s">
        <v>309</v>
      </c>
      <c r="D90" s="851">
        <f>SUM(D77:D89)</f>
        <v>23600160.046341997</v>
      </c>
      <c r="E90" s="851">
        <f>SUM(E77:E89)</f>
        <v>146484.91937748986</v>
      </c>
      <c r="F90" s="852">
        <v>0.95279397058976245</v>
      </c>
      <c r="G90" s="851">
        <f>SUM(G77:G89)</f>
        <v>23719979.642997481</v>
      </c>
      <c r="H90" s="852">
        <v>4.0339265230546838E-2</v>
      </c>
      <c r="I90" s="851">
        <f>SUM(I77:I89)</f>
        <v>388518</v>
      </c>
      <c r="J90" s="852">
        <v>0.20484005321239279</v>
      </c>
      <c r="K90" s="856"/>
      <c r="L90" s="851">
        <f>SUM(L77:L89)</f>
        <v>4604525.6508078361</v>
      </c>
      <c r="M90" s="852">
        <f t="shared" si="4"/>
        <v>0.19412013501314981</v>
      </c>
      <c r="N90" s="851">
        <f>SUM(N77:N89)</f>
        <v>235864.36232212035</v>
      </c>
      <c r="O90" s="851">
        <v>-138883.35516968134</v>
      </c>
      <c r="Q90"/>
    </row>
    <row r="91" spans="2:17" ht="15" customHeight="1">
      <c r="B91" s="1715" t="s">
        <v>1324</v>
      </c>
      <c r="C91" s="93" t="s">
        <v>295</v>
      </c>
      <c r="D91" s="845"/>
      <c r="E91" s="845"/>
      <c r="F91" s="846"/>
      <c r="G91" s="845"/>
      <c r="H91" s="845"/>
      <c r="I91" s="845"/>
      <c r="J91" s="845"/>
      <c r="K91" s="854"/>
      <c r="L91" s="848"/>
      <c r="M91" s="847"/>
      <c r="N91" s="845"/>
      <c r="O91" s="854"/>
      <c r="Q91"/>
    </row>
    <row r="92" spans="2:17" ht="15" customHeight="1">
      <c r="B92" s="1716"/>
      <c r="C92" s="90" t="s">
        <v>296</v>
      </c>
      <c r="D92" s="845">
        <v>1747.01799125619</v>
      </c>
      <c r="E92" s="845">
        <v>178877.95911000099</v>
      </c>
      <c r="F92" s="846">
        <v>0.20276665952307496</v>
      </c>
      <c r="G92" s="845">
        <v>38017.504222296287</v>
      </c>
      <c r="H92" s="850">
        <v>4.9999999999996163E-4</v>
      </c>
      <c r="I92" s="834">
        <v>110680</v>
      </c>
      <c r="J92" s="850">
        <v>0.63259500472843833</v>
      </c>
      <c r="K92" s="855"/>
      <c r="L92" s="834">
        <v>857.17636693035536</v>
      </c>
      <c r="M92" s="847">
        <f t="shared" ref="M92:M105" si="5">L92/G92</f>
        <v>2.2546886873958536E-2</v>
      </c>
      <c r="N92" s="845">
        <v>12.024841631630268</v>
      </c>
      <c r="O92" s="855"/>
      <c r="Q92"/>
    </row>
    <row r="93" spans="2:17" ht="15" customHeight="1">
      <c r="B93" s="1716"/>
      <c r="C93" s="90" t="s">
        <v>297</v>
      </c>
      <c r="D93" s="845">
        <v>96603.827760479398</v>
      </c>
      <c r="E93" s="845">
        <v>739484.58545689797</v>
      </c>
      <c r="F93" s="846">
        <v>0.43689008904190585</v>
      </c>
      <c r="G93" s="845">
        <v>419677.31414586038</v>
      </c>
      <c r="H93" s="850">
        <v>8.4163320056521585E-4</v>
      </c>
      <c r="I93" s="834">
        <v>430389</v>
      </c>
      <c r="J93" s="850">
        <v>0.57137538979517599</v>
      </c>
      <c r="K93" s="855"/>
      <c r="L93" s="834">
        <v>13058.585125056841</v>
      </c>
      <c r="M93" s="847">
        <f t="shared" si="5"/>
        <v>3.1115775584949254E-2</v>
      </c>
      <c r="N93" s="845">
        <v>198.5037845391121</v>
      </c>
      <c r="O93" s="855"/>
      <c r="Q93"/>
    </row>
    <row r="94" spans="2:17" ht="15" customHeight="1">
      <c r="B94" s="92"/>
      <c r="C94" s="90" t="s">
        <v>298</v>
      </c>
      <c r="D94" s="845">
        <v>93653.61992438561</v>
      </c>
      <c r="E94" s="845">
        <v>548302.67947061895</v>
      </c>
      <c r="F94" s="846">
        <v>0.2460377126199724</v>
      </c>
      <c r="G94" s="845">
        <v>228556.75700473861</v>
      </c>
      <c r="H94" s="850">
        <v>1.9695704079684458E-3</v>
      </c>
      <c r="I94" s="834">
        <v>274587</v>
      </c>
      <c r="J94" s="850">
        <v>0.57593585999043195</v>
      </c>
      <c r="K94" s="855"/>
      <c r="L94" s="834">
        <v>14665.573623409649</v>
      </c>
      <c r="M94" s="847">
        <f t="shared" si="5"/>
        <v>6.4166003296527316E-2</v>
      </c>
      <c r="N94" s="845">
        <v>259.010492214995</v>
      </c>
      <c r="O94" s="855"/>
      <c r="Q94"/>
    </row>
    <row r="95" spans="2:17" ht="15" customHeight="1">
      <c r="B95" s="92"/>
      <c r="C95" s="90" t="s">
        <v>299</v>
      </c>
      <c r="D95" s="845">
        <v>100817.416039355</v>
      </c>
      <c r="E95" s="845">
        <v>232597.434303916</v>
      </c>
      <c r="F95" s="846">
        <v>0.31063487564522396</v>
      </c>
      <c r="G95" s="845">
        <v>173070.29111975009</v>
      </c>
      <c r="H95" s="850">
        <v>3.9557729391157025E-3</v>
      </c>
      <c r="I95" s="834">
        <v>193729</v>
      </c>
      <c r="J95" s="850">
        <v>0.57566972367744562</v>
      </c>
      <c r="K95" s="855"/>
      <c r="L95" s="834">
        <v>19539.2337946896</v>
      </c>
      <c r="M95" s="847">
        <f t="shared" si="5"/>
        <v>0.11289767682409509</v>
      </c>
      <c r="N95" s="845">
        <v>393.61997973160499</v>
      </c>
      <c r="O95" s="855"/>
      <c r="Q95"/>
    </row>
    <row r="96" spans="2:17" ht="15" customHeight="1">
      <c r="B96" s="92"/>
      <c r="C96" s="90" t="s">
        <v>300</v>
      </c>
      <c r="D96" s="845">
        <v>76460.723025107101</v>
      </c>
      <c r="E96" s="845">
        <v>109577.338908302</v>
      </c>
      <c r="F96" s="846">
        <v>0.39377096966883013</v>
      </c>
      <c r="G96" s="845">
        <v>119609.09802075919</v>
      </c>
      <c r="H96" s="850">
        <v>7.0582317454699617E-3</v>
      </c>
      <c r="I96" s="834">
        <v>119275</v>
      </c>
      <c r="J96" s="850">
        <v>0.58286604119906804</v>
      </c>
      <c r="K96" s="855"/>
      <c r="L96" s="834">
        <v>21630.337679317192</v>
      </c>
      <c r="M96" s="847">
        <f t="shared" si="5"/>
        <v>0.1808419094972446</v>
      </c>
      <c r="N96" s="845">
        <v>492.51521855497697</v>
      </c>
      <c r="O96" s="855"/>
      <c r="Q96"/>
    </row>
    <row r="97" spans="2:17" ht="15" customHeight="1">
      <c r="B97" s="92"/>
      <c r="C97" s="90" t="s">
        <v>301</v>
      </c>
      <c r="D97" s="845">
        <v>62944.224935817001</v>
      </c>
      <c r="E97" s="845">
        <v>63450.837890427298</v>
      </c>
      <c r="F97" s="846">
        <v>0.46876453414783575</v>
      </c>
      <c r="G97" s="845">
        <v>92687.727400813004</v>
      </c>
      <c r="H97" s="850">
        <v>1.2859247689333232E-2</v>
      </c>
      <c r="I97" s="834">
        <v>83842</v>
      </c>
      <c r="J97" s="850">
        <v>0.59751604755782928</v>
      </c>
      <c r="K97" s="855"/>
      <c r="L97" s="834">
        <v>27175.158905740453</v>
      </c>
      <c r="M97" s="847">
        <f t="shared" si="5"/>
        <v>0.29319047588928249</v>
      </c>
      <c r="N97" s="845">
        <v>711.48565193677598</v>
      </c>
      <c r="O97" s="855"/>
      <c r="Q97"/>
    </row>
    <row r="98" spans="2:17" ht="15" customHeight="1">
      <c r="B98" s="92"/>
      <c r="C98" s="90" t="s">
        <v>302</v>
      </c>
      <c r="D98" s="845">
        <v>52057.787429910299</v>
      </c>
      <c r="E98" s="845">
        <v>37063.9443678385</v>
      </c>
      <c r="F98" s="846">
        <v>0.48335107283781414</v>
      </c>
      <c r="G98" s="845">
        <v>69972.684703706094</v>
      </c>
      <c r="H98" s="850">
        <v>2.264198468860203E-2</v>
      </c>
      <c r="I98" s="834">
        <v>62088</v>
      </c>
      <c r="J98" s="850">
        <v>0.60888733910999138</v>
      </c>
      <c r="K98" s="855"/>
      <c r="L98" s="834">
        <v>31733.133215009901</v>
      </c>
      <c r="M98" s="847">
        <f t="shared" si="5"/>
        <v>0.453507441502086</v>
      </c>
      <c r="N98" s="845">
        <v>963.56523498800198</v>
      </c>
      <c r="O98" s="855"/>
      <c r="Q98"/>
    </row>
    <row r="99" spans="2:17" ht="15" customHeight="1">
      <c r="B99" s="92"/>
      <c r="C99" s="90" t="s">
        <v>303</v>
      </c>
      <c r="D99" s="845">
        <v>46147.170262649204</v>
      </c>
      <c r="E99" s="845">
        <v>25089.137939231801</v>
      </c>
      <c r="F99" s="846">
        <v>0.47609179255006451</v>
      </c>
      <c r="G99" s="845">
        <v>58091.902917673899</v>
      </c>
      <c r="H99" s="850">
        <v>3.7724793569608006E-2</v>
      </c>
      <c r="I99" s="834">
        <v>54181</v>
      </c>
      <c r="J99" s="850">
        <v>0.61632562006227543</v>
      </c>
      <c r="K99" s="855"/>
      <c r="L99" s="834">
        <v>38250.45746224426</v>
      </c>
      <c r="M99" s="847">
        <f t="shared" si="5"/>
        <v>0.65844731436068915</v>
      </c>
      <c r="N99" s="845">
        <v>1352.3484859024652</v>
      </c>
      <c r="O99" s="855"/>
      <c r="Q99"/>
    </row>
    <row r="100" spans="2:17" ht="15" customHeight="1">
      <c r="B100" s="92"/>
      <c r="C100" s="90" t="s">
        <v>304</v>
      </c>
      <c r="D100" s="845">
        <v>31864.293875511499</v>
      </c>
      <c r="E100" s="845">
        <v>14910.6090536145</v>
      </c>
      <c r="F100" s="846">
        <v>0.46190260504670216</v>
      </c>
      <c r="G100" s="845">
        <v>38751.543040208977</v>
      </c>
      <c r="H100" s="850">
        <v>6.0481515278843476E-2</v>
      </c>
      <c r="I100" s="834">
        <v>43413</v>
      </c>
      <c r="J100" s="850">
        <v>0.61488201072353743</v>
      </c>
      <c r="K100" s="855"/>
      <c r="L100" s="834">
        <v>34789.987143380058</v>
      </c>
      <c r="M100" s="847">
        <f t="shared" si="5"/>
        <v>0.89777037026065332</v>
      </c>
      <c r="N100" s="845">
        <v>1443.4506358029548</v>
      </c>
      <c r="O100" s="855"/>
      <c r="Q100"/>
    </row>
    <row r="101" spans="2:17" ht="15" customHeight="1">
      <c r="B101" s="92"/>
      <c r="C101" s="90" t="s">
        <v>305</v>
      </c>
      <c r="D101" s="845">
        <v>24832.921181461599</v>
      </c>
      <c r="E101" s="845">
        <v>10548.655321773</v>
      </c>
      <c r="F101" s="846">
        <v>0.44003164370452708</v>
      </c>
      <c r="G101" s="845">
        <v>29474.66332157388</v>
      </c>
      <c r="H101" s="850">
        <v>9.2752545099099526E-2</v>
      </c>
      <c r="I101" s="834">
        <v>34208</v>
      </c>
      <c r="J101" s="850">
        <v>0.62560557845128029</v>
      </c>
      <c r="K101" s="855"/>
      <c r="L101" s="834">
        <v>34994.47933229187</v>
      </c>
      <c r="M101" s="847">
        <f t="shared" si="5"/>
        <v>1.1872732506049621</v>
      </c>
      <c r="N101" s="845">
        <v>1719.728005484548</v>
      </c>
      <c r="O101" s="855"/>
      <c r="Q101"/>
    </row>
    <row r="102" spans="2:17" ht="15" customHeight="1">
      <c r="B102" s="92"/>
      <c r="C102" s="90" t="s">
        <v>306</v>
      </c>
      <c r="D102" s="845">
        <v>22262.085813771402</v>
      </c>
      <c r="E102" s="845">
        <v>43330.885610000405</v>
      </c>
      <c r="F102" s="846">
        <v>0.14065447887951105</v>
      </c>
      <c r="G102" s="845">
        <v>28356.768948633711</v>
      </c>
      <c r="H102" s="850">
        <v>0.11500000000000053</v>
      </c>
      <c r="I102" s="834">
        <v>162305</v>
      </c>
      <c r="J102" s="850">
        <v>0.59647410873870677</v>
      </c>
      <c r="K102" s="855"/>
      <c r="L102" s="834">
        <v>36115.354646222157</v>
      </c>
      <c r="M102" s="847">
        <f t="shared" si="5"/>
        <v>1.2736061259885629</v>
      </c>
      <c r="N102" s="845">
        <v>1945.1190258145141</v>
      </c>
      <c r="O102" s="855"/>
      <c r="Q102"/>
    </row>
    <row r="103" spans="2:17" ht="15" customHeight="1">
      <c r="B103" s="92"/>
      <c r="C103" s="90" t="s">
        <v>307</v>
      </c>
      <c r="D103" s="845">
        <v>37288.3375223365</v>
      </c>
      <c r="E103" s="845">
        <v>4582.3292640140198</v>
      </c>
      <c r="F103" s="846">
        <v>0.72892603453122151</v>
      </c>
      <c r="G103" s="845">
        <v>40628.516621670613</v>
      </c>
      <c r="H103" s="850">
        <v>0.23408341493084564</v>
      </c>
      <c r="I103" s="834">
        <v>31112</v>
      </c>
      <c r="J103" s="850">
        <v>0.64578540475759549</v>
      </c>
      <c r="K103" s="855"/>
      <c r="L103" s="834">
        <v>67976.819358422887</v>
      </c>
      <c r="M103" s="847">
        <f t="shared" si="5"/>
        <v>1.6731307222318108</v>
      </c>
      <c r="N103" s="845">
        <v>5993.6043856864817</v>
      </c>
      <c r="O103" s="855"/>
      <c r="Q103"/>
    </row>
    <row r="104" spans="2:17" ht="15" customHeight="1">
      <c r="B104" s="92"/>
      <c r="C104" s="90" t="s">
        <v>308</v>
      </c>
      <c r="D104" s="845">
        <v>49822.151448637902</v>
      </c>
      <c r="E104" s="845">
        <v>4823.08675681977</v>
      </c>
      <c r="F104" s="846">
        <v>9.6006962764510637E-2</v>
      </c>
      <c r="G104" s="845">
        <v>50285.201359309904</v>
      </c>
      <c r="H104" s="850">
        <v>1</v>
      </c>
      <c r="I104" s="834">
        <v>68638</v>
      </c>
      <c r="J104" s="850">
        <v>0.80091953110947545</v>
      </c>
      <c r="K104" s="855"/>
      <c r="L104" s="834">
        <v>90461.609839095996</v>
      </c>
      <c r="M104" s="847">
        <f t="shared" si="5"/>
        <v>1.7989708183270057</v>
      </c>
      <c r="N104" s="845">
        <v>34462.941123242599</v>
      </c>
      <c r="O104" s="855"/>
      <c r="Q104"/>
    </row>
    <row r="105" spans="2:17" ht="15" customHeight="1">
      <c r="B105" s="714"/>
      <c r="C105" s="1045" t="s">
        <v>309</v>
      </c>
      <c r="D105" s="851">
        <f>SUM(D92:D104)</f>
        <v>696501.5772106786</v>
      </c>
      <c r="E105" s="851">
        <f>SUM(E92:E104)</f>
        <v>2012639.4834534551</v>
      </c>
      <c r="F105" s="852">
        <v>0.34317044920096273</v>
      </c>
      <c r="G105" s="851">
        <f>SUM(G92:G104)</f>
        <v>1387179.9728269947</v>
      </c>
      <c r="H105" s="852">
        <v>5.4393267242350371E-2</v>
      </c>
      <c r="I105" s="851">
        <f>SUM(I92:I104)</f>
        <v>1668447</v>
      </c>
      <c r="J105" s="852">
        <v>0.59423345581829046</v>
      </c>
      <c r="K105" s="856"/>
      <c r="L105" s="851">
        <f>SUM(L92:L104)</f>
        <v>431247.90649181115</v>
      </c>
      <c r="M105" s="852">
        <f t="shared" si="5"/>
        <v>0.31088100674705688</v>
      </c>
      <c r="N105" s="851">
        <f>SUM(N92:N104)</f>
        <v>49947.916865530657</v>
      </c>
      <c r="O105" s="851">
        <v>-45453.297118257877</v>
      </c>
      <c r="Q105"/>
    </row>
    <row r="106" spans="2:17" ht="15" customHeight="1">
      <c r="B106" s="1715" t="s">
        <v>1325</v>
      </c>
      <c r="C106" s="93" t="s">
        <v>295</v>
      </c>
      <c r="D106" s="845"/>
      <c r="E106" s="845"/>
      <c r="F106" s="846"/>
      <c r="G106" s="845"/>
      <c r="H106" s="850"/>
      <c r="I106" s="834"/>
      <c r="J106" s="850"/>
      <c r="K106" s="854"/>
      <c r="L106" s="834"/>
      <c r="M106" s="847"/>
      <c r="N106" s="845"/>
      <c r="O106" s="854"/>
      <c r="Q106"/>
    </row>
    <row r="107" spans="2:17" ht="15" customHeight="1">
      <c r="B107" s="1716"/>
      <c r="C107" s="90" t="s">
        <v>296</v>
      </c>
      <c r="D107" s="845">
        <v>2837.9505299999996</v>
      </c>
      <c r="E107" s="845">
        <v>13582.17534</v>
      </c>
      <c r="F107" s="846">
        <v>0.43990885557688586</v>
      </c>
      <c r="G107" s="845">
        <v>7796.330834198</v>
      </c>
      <c r="H107" s="850">
        <v>4.4232645347946469E-4</v>
      </c>
      <c r="I107" s="834">
        <v>202</v>
      </c>
      <c r="J107" s="850">
        <v>0.3594623667750339</v>
      </c>
      <c r="K107" s="855"/>
      <c r="L107" s="834">
        <v>344.97673008870419</v>
      </c>
      <c r="M107" s="847">
        <f t="shared" ref="M107:M135" si="6">L107/G107</f>
        <v>4.4248600710412457E-2</v>
      </c>
      <c r="N107" s="834">
        <v>1.449815198792723</v>
      </c>
      <c r="O107" s="855"/>
      <c r="Q107"/>
    </row>
    <row r="108" spans="2:17" ht="15" customHeight="1">
      <c r="B108" s="1716"/>
      <c r="C108" s="90" t="s">
        <v>297</v>
      </c>
      <c r="D108" s="845">
        <v>113668.101713558</v>
      </c>
      <c r="E108" s="845">
        <v>127874.33127151699</v>
      </c>
      <c r="F108" s="846">
        <v>0.4163360109193126</v>
      </c>
      <c r="G108" s="845">
        <v>137048.6263596988</v>
      </c>
      <c r="H108" s="850">
        <v>6.9788300818559332E-4</v>
      </c>
      <c r="I108" s="834">
        <v>17576</v>
      </c>
      <c r="J108" s="850">
        <v>0.29448011037149879</v>
      </c>
      <c r="K108" s="855"/>
      <c r="L108" s="834">
        <v>8466.0821175874389</v>
      </c>
      <c r="M108" s="847">
        <f t="shared" si="6"/>
        <v>6.1774293858059541E-2</v>
      </c>
      <c r="N108" s="834">
        <v>42.258194057500496</v>
      </c>
      <c r="O108" s="855"/>
      <c r="Q108"/>
    </row>
    <row r="109" spans="2:17" ht="15" customHeight="1">
      <c r="B109" s="92"/>
      <c r="C109" s="90" t="s">
        <v>298</v>
      </c>
      <c r="D109" s="845">
        <v>364036.65722608601</v>
      </c>
      <c r="E109" s="845">
        <v>154497.77892378601</v>
      </c>
      <c r="F109" s="846">
        <v>0.40174843227542545</v>
      </c>
      <c r="G109" s="845">
        <v>312518.72139059234</v>
      </c>
      <c r="H109" s="850">
        <v>1.2613744721626501E-3</v>
      </c>
      <c r="I109" s="834">
        <v>19826</v>
      </c>
      <c r="J109" s="850">
        <v>0.27878833107383022</v>
      </c>
      <c r="K109" s="855"/>
      <c r="L109" s="834">
        <v>29548.587881192991</v>
      </c>
      <c r="M109" s="847">
        <f t="shared" si="6"/>
        <v>9.4549816886849977E-2</v>
      </c>
      <c r="N109" s="834">
        <v>180.6099383226599</v>
      </c>
      <c r="O109" s="855"/>
      <c r="Q109"/>
    </row>
    <row r="110" spans="2:17" ht="15" customHeight="1">
      <c r="B110" s="92"/>
      <c r="C110" s="90" t="s">
        <v>299</v>
      </c>
      <c r="D110" s="845">
        <v>445229.07127066399</v>
      </c>
      <c r="E110" s="845">
        <v>104392.091552029</v>
      </c>
      <c r="F110" s="846">
        <v>0.40873210513400604</v>
      </c>
      <c r="G110" s="845">
        <v>306236.16149769968</v>
      </c>
      <c r="H110" s="850">
        <v>2.3657687677193463E-3</v>
      </c>
      <c r="I110" s="834">
        <v>14772</v>
      </c>
      <c r="J110" s="850">
        <v>0.27914573719403118</v>
      </c>
      <c r="K110" s="855"/>
      <c r="L110" s="834">
        <v>45406.279620014546</v>
      </c>
      <c r="M110" s="847">
        <f t="shared" si="6"/>
        <v>0.14827210280440908</v>
      </c>
      <c r="N110" s="834">
        <v>355.8612114679342</v>
      </c>
      <c r="O110" s="855"/>
      <c r="Q110"/>
    </row>
    <row r="111" spans="2:17" ht="15" customHeight="1">
      <c r="B111" s="92"/>
      <c r="C111" s="90" t="s">
        <v>300</v>
      </c>
      <c r="D111" s="845">
        <v>332362.509116342</v>
      </c>
      <c r="E111" s="845">
        <v>67065.993255389694</v>
      </c>
      <c r="F111" s="846">
        <v>0.32187283723448923</v>
      </c>
      <c r="G111" s="845">
        <v>209431.4191262614</v>
      </c>
      <c r="H111" s="850">
        <v>4.1341154540132001E-3</v>
      </c>
      <c r="I111" s="834">
        <v>10891</v>
      </c>
      <c r="J111" s="850">
        <v>0.27787146445275812</v>
      </c>
      <c r="K111" s="855"/>
      <c r="L111" s="834">
        <v>41748.822731936147</v>
      </c>
      <c r="M111" s="847">
        <f t="shared" si="6"/>
        <v>0.19934364626907647</v>
      </c>
      <c r="N111" s="834">
        <v>420.22764197808692</v>
      </c>
      <c r="O111" s="855"/>
      <c r="Q111"/>
    </row>
    <row r="112" spans="2:17" ht="15" customHeight="1">
      <c r="B112" s="92"/>
      <c r="C112" s="90" t="s">
        <v>301</v>
      </c>
      <c r="D112" s="845">
        <v>234528.388100724</v>
      </c>
      <c r="E112" s="845">
        <v>45408.201902707006</v>
      </c>
      <c r="F112" s="846">
        <v>0.31592732219521302</v>
      </c>
      <c r="G112" s="845">
        <v>132706.26422112179</v>
      </c>
      <c r="H112" s="850">
        <v>8.1231361313463639E-3</v>
      </c>
      <c r="I112" s="834">
        <v>8165</v>
      </c>
      <c r="J112" s="850">
        <v>0.28310471067314441</v>
      </c>
      <c r="K112" s="855"/>
      <c r="L112" s="834">
        <v>35374.902954741396</v>
      </c>
      <c r="M112" s="847">
        <f t="shared" si="6"/>
        <v>0.26656543428724638</v>
      </c>
      <c r="N112" s="834">
        <v>504.08795872578156</v>
      </c>
      <c r="O112" s="855"/>
      <c r="Q112"/>
    </row>
    <row r="113" spans="2:17" ht="15" customHeight="1">
      <c r="B113" s="92"/>
      <c r="C113" s="90" t="s">
        <v>302</v>
      </c>
      <c r="D113" s="845">
        <v>142831.49590167199</v>
      </c>
      <c r="E113" s="845">
        <v>23975.789048177903</v>
      </c>
      <c r="F113" s="846">
        <v>0.36478961300051821</v>
      </c>
      <c r="G113" s="845">
        <v>78584.335011475981</v>
      </c>
      <c r="H113" s="850">
        <v>1.4904659640308651E-2</v>
      </c>
      <c r="I113" s="834">
        <v>5686</v>
      </c>
      <c r="J113" s="850">
        <v>0.29578067066522312</v>
      </c>
      <c r="K113" s="855"/>
      <c r="L113" s="834">
        <v>25922.9651219402</v>
      </c>
      <c r="M113" s="847">
        <f t="shared" si="6"/>
        <v>0.3298744605798925</v>
      </c>
      <c r="N113" s="834">
        <v>554.71666147723408</v>
      </c>
      <c r="O113" s="855"/>
      <c r="Q113"/>
    </row>
    <row r="114" spans="2:17" ht="15" customHeight="1">
      <c r="B114" s="92"/>
      <c r="C114" s="90" t="s">
        <v>303</v>
      </c>
      <c r="D114" s="845">
        <v>97945.819801199192</v>
      </c>
      <c r="E114" s="845">
        <v>20145.346876132498</v>
      </c>
      <c r="F114" s="846">
        <v>0.45780142875479829</v>
      </c>
      <c r="G114" s="845">
        <v>95234.996243047368</v>
      </c>
      <c r="H114" s="850">
        <v>2.75466267552388E-2</v>
      </c>
      <c r="I114" s="834">
        <v>6792</v>
      </c>
      <c r="J114" s="850">
        <v>0.29240888850469926</v>
      </c>
      <c r="K114" s="855"/>
      <c r="L114" s="834">
        <v>33098.144951915732</v>
      </c>
      <c r="M114" s="847">
        <f t="shared" si="6"/>
        <v>0.34754183081444773</v>
      </c>
      <c r="N114" s="834">
        <v>1057.1476662523671</v>
      </c>
      <c r="O114" s="855"/>
      <c r="Q114"/>
    </row>
    <row r="115" spans="2:17" ht="15" customHeight="1">
      <c r="B115" s="92"/>
      <c r="C115" s="90" t="s">
        <v>304</v>
      </c>
      <c r="D115" s="845">
        <v>46993.877099999896</v>
      </c>
      <c r="E115" s="845">
        <v>6511.0188080953394</v>
      </c>
      <c r="F115" s="846">
        <v>0.25604025734254787</v>
      </c>
      <c r="G115" s="845">
        <v>25714.858869973799</v>
      </c>
      <c r="H115" s="850">
        <v>4.1244755688450513E-2</v>
      </c>
      <c r="I115" s="834">
        <v>3154</v>
      </c>
      <c r="J115" s="850">
        <v>0.30892004916162125</v>
      </c>
      <c r="K115" s="855"/>
      <c r="L115" s="834">
        <v>10190.384650701739</v>
      </c>
      <c r="M115" s="847">
        <f t="shared" si="6"/>
        <v>0.39628390349054721</v>
      </c>
      <c r="N115" s="834">
        <v>495.53453300625148</v>
      </c>
      <c r="O115" s="855"/>
      <c r="Q115"/>
    </row>
    <row r="116" spans="2:17" ht="15" customHeight="1">
      <c r="B116" s="92"/>
      <c r="C116" s="90" t="s">
        <v>305</v>
      </c>
      <c r="D116" s="845">
        <v>27992.309850000001</v>
      </c>
      <c r="E116" s="845">
        <v>4810.2926065210004</v>
      </c>
      <c r="F116" s="846">
        <v>0.19187637287494427</v>
      </c>
      <c r="G116" s="845">
        <v>15692.158454252811</v>
      </c>
      <c r="H116" s="850">
        <v>6.7053573727874516E-2</v>
      </c>
      <c r="I116" s="834">
        <v>1759</v>
      </c>
      <c r="J116" s="850">
        <v>0.31209202685875342</v>
      </c>
      <c r="K116" s="855"/>
      <c r="L116" s="834">
        <v>6497.7545317896511</v>
      </c>
      <c r="M116" s="847">
        <f t="shared" si="6"/>
        <v>0.41407653069094913</v>
      </c>
      <c r="N116" s="834">
        <v>419.19592891233589</v>
      </c>
      <c r="O116" s="855"/>
      <c r="Q116"/>
    </row>
    <row r="117" spans="2:17" ht="15" customHeight="1">
      <c r="B117" s="92"/>
      <c r="C117" s="90" t="s">
        <v>306</v>
      </c>
      <c r="D117" s="845">
        <v>138207.230473125</v>
      </c>
      <c r="E117" s="845">
        <v>58659.887561371695</v>
      </c>
      <c r="F117" s="846">
        <v>0.29697350654058502</v>
      </c>
      <c r="G117" s="845">
        <v>83473.730375223604</v>
      </c>
      <c r="H117" s="850">
        <v>9.4720054036378495E-2</v>
      </c>
      <c r="I117" s="834">
        <v>16129</v>
      </c>
      <c r="J117" s="850">
        <v>0.32311405674836902</v>
      </c>
      <c r="K117" s="855"/>
      <c r="L117" s="834">
        <v>39670.442205092317</v>
      </c>
      <c r="M117" s="847">
        <f t="shared" si="6"/>
        <v>0.47524463117641097</v>
      </c>
      <c r="N117" s="834">
        <v>3200.349539919544</v>
      </c>
      <c r="O117" s="855"/>
      <c r="Q117"/>
    </row>
    <row r="118" spans="2:17" ht="15" customHeight="1">
      <c r="B118" s="92"/>
      <c r="C118" s="90" t="s">
        <v>307</v>
      </c>
      <c r="D118" s="845">
        <v>12204.832859999999</v>
      </c>
      <c r="E118" s="845">
        <v>15653.537244511301</v>
      </c>
      <c r="F118" s="846">
        <v>0.27507332934175466</v>
      </c>
      <c r="G118" s="845">
        <v>16158.17379438808</v>
      </c>
      <c r="H118" s="850">
        <v>0.49388605244539796</v>
      </c>
      <c r="I118" s="834">
        <v>1365</v>
      </c>
      <c r="J118" s="850">
        <v>0.37425434131140323</v>
      </c>
      <c r="K118" s="855"/>
      <c r="L118" s="834">
        <v>12401.982343097619</v>
      </c>
      <c r="M118" s="847">
        <f t="shared" si="6"/>
        <v>0.76753613996929348</v>
      </c>
      <c r="N118" s="834">
        <v>3043.0549295569349</v>
      </c>
      <c r="O118" s="855"/>
      <c r="Q118"/>
    </row>
    <row r="119" spans="2:17" ht="15" customHeight="1">
      <c r="B119" s="92"/>
      <c r="C119" s="90" t="s">
        <v>308</v>
      </c>
      <c r="D119" s="845">
        <v>91903.760850000399</v>
      </c>
      <c r="E119" s="845">
        <v>92065.651727864693</v>
      </c>
      <c r="F119" s="846">
        <v>0.23563459251936317</v>
      </c>
      <c r="G119" s="845">
        <v>113597.61317992539</v>
      </c>
      <c r="H119" s="850">
        <v>1</v>
      </c>
      <c r="I119" s="834">
        <v>6892</v>
      </c>
      <c r="J119" s="850">
        <v>0.5069549019988715</v>
      </c>
      <c r="K119" s="855"/>
      <c r="L119" s="834">
        <v>178251.06402999209</v>
      </c>
      <c r="M119" s="847">
        <f t="shared" si="6"/>
        <v>1.5691444480234207</v>
      </c>
      <c r="N119" s="834">
        <v>43328.781734535762</v>
      </c>
      <c r="O119" s="855"/>
      <c r="Q119"/>
    </row>
    <row r="120" spans="2:17" ht="15" customHeight="1">
      <c r="B120" s="714"/>
      <c r="C120" s="1045" t="s">
        <v>309</v>
      </c>
      <c r="D120" s="851">
        <f t="shared" ref="D120:E120" si="7">SUM(D107:D119)</f>
        <v>2050742.0047933704</v>
      </c>
      <c r="E120" s="851">
        <f t="shared" si="7"/>
        <v>734642.09611810325</v>
      </c>
      <c r="F120" s="852">
        <v>0.35917158820448886</v>
      </c>
      <c r="G120" s="851">
        <f>SUM(G107:G119)</f>
        <v>1534193.389357859</v>
      </c>
      <c r="H120" s="852">
        <v>6.2305622904987729E-2</v>
      </c>
      <c r="I120" s="851">
        <f>SUM(I107:I119)</f>
        <v>113209</v>
      </c>
      <c r="J120" s="852">
        <v>0.29692385600973598</v>
      </c>
      <c r="K120" s="856"/>
      <c r="L120" s="851">
        <f>SUM(L107:L119)</f>
        <v>466922.38987009058</v>
      </c>
      <c r="M120" s="852">
        <f t="shared" si="6"/>
        <v>0.30434389374179371</v>
      </c>
      <c r="N120" s="851">
        <f>SUM(N107:N119)</f>
        <v>53603.275753411188</v>
      </c>
      <c r="O120" s="851">
        <v>-61177.476468946879</v>
      </c>
      <c r="Q120"/>
    </row>
    <row r="121" spans="2:17" ht="15" customHeight="1">
      <c r="B121" s="1715" t="s">
        <v>1326</v>
      </c>
      <c r="C121" s="93" t="s">
        <v>295</v>
      </c>
      <c r="D121" s="845"/>
      <c r="E121" s="845"/>
      <c r="F121" s="846"/>
      <c r="G121" s="845"/>
      <c r="H121" s="850"/>
      <c r="I121" s="834"/>
      <c r="J121" s="850"/>
      <c r="K121" s="854"/>
      <c r="L121" s="834"/>
      <c r="M121" s="847"/>
      <c r="N121" s="845"/>
      <c r="O121" s="854"/>
      <c r="Q121"/>
    </row>
    <row r="122" spans="2:17" ht="15" customHeight="1">
      <c r="B122" s="1716"/>
      <c r="C122" s="90" t="s">
        <v>296</v>
      </c>
      <c r="D122" s="845">
        <v>20081.966170000003</v>
      </c>
      <c r="E122" s="845">
        <v>5734.7711799999997</v>
      </c>
      <c r="F122" s="846">
        <v>0.59032528442050247</v>
      </c>
      <c r="G122" s="845">
        <v>23467.346597920001</v>
      </c>
      <c r="H122" s="850">
        <v>5.0000000000000001E-4</v>
      </c>
      <c r="I122" s="834">
        <v>879</v>
      </c>
      <c r="J122" s="850">
        <v>0.16575195050440383</v>
      </c>
      <c r="K122" s="855"/>
      <c r="L122" s="845">
        <v>607.39584846626985</v>
      </c>
      <c r="M122" s="847">
        <f t="shared" si="6"/>
        <v>2.5882595884108416E-2</v>
      </c>
      <c r="N122" s="845">
        <v>1.9448792358840581</v>
      </c>
      <c r="O122" s="855"/>
      <c r="Q122"/>
    </row>
    <row r="123" spans="2:17" ht="15" customHeight="1">
      <c r="B123" s="1716"/>
      <c r="C123" s="90" t="s">
        <v>297</v>
      </c>
      <c r="D123" s="845">
        <v>108161.78577</v>
      </c>
      <c r="E123" s="845">
        <v>17620.938989999999</v>
      </c>
      <c r="F123" s="846">
        <v>0.81591295504907158</v>
      </c>
      <c r="G123" s="845">
        <v>127632.6851509413</v>
      </c>
      <c r="H123" s="850">
        <v>9.9912006170481426E-4</v>
      </c>
      <c r="I123" s="834">
        <v>5119</v>
      </c>
      <c r="J123" s="850">
        <v>0.17391695667790774</v>
      </c>
      <c r="K123" s="855"/>
      <c r="L123" s="845">
        <v>5832.6387810599526</v>
      </c>
      <c r="M123" s="847">
        <f t="shared" si="6"/>
        <v>4.5698629423663241E-2</v>
      </c>
      <c r="N123" s="845">
        <v>22.18163147999088</v>
      </c>
      <c r="O123" s="855"/>
      <c r="Q123"/>
    </row>
    <row r="124" spans="2:17" ht="15" customHeight="1">
      <c r="B124" s="92"/>
      <c r="C124" s="90" t="s">
        <v>298</v>
      </c>
      <c r="D124" s="845">
        <v>434414.227683465</v>
      </c>
      <c r="E124" s="845">
        <v>44172.981132111701</v>
      </c>
      <c r="F124" s="846">
        <v>0.5475103884292023</v>
      </c>
      <c r="G124" s="845">
        <v>467531.29380061629</v>
      </c>
      <c r="H124" s="850">
        <v>1.9985039781009288E-3</v>
      </c>
      <c r="I124" s="834">
        <v>34991</v>
      </c>
      <c r="J124" s="850">
        <v>0.2173244553764872</v>
      </c>
      <c r="K124" s="855"/>
      <c r="L124" s="845">
        <v>43602.151020673875</v>
      </c>
      <c r="M124" s="847">
        <f t="shared" si="6"/>
        <v>9.3260390478307698E-2</v>
      </c>
      <c r="N124" s="845">
        <v>203.12327837645248</v>
      </c>
      <c r="O124" s="855"/>
      <c r="Q124"/>
    </row>
    <row r="125" spans="2:17" ht="15" customHeight="1">
      <c r="B125" s="92"/>
      <c r="C125" s="90" t="s">
        <v>299</v>
      </c>
      <c r="D125" s="845">
        <v>541572.42764482205</v>
      </c>
      <c r="E125" s="845">
        <v>20943.332014547301</v>
      </c>
      <c r="F125" s="846">
        <v>0.62444835311268343</v>
      </c>
      <c r="G125" s="845">
        <v>555390.47018289717</v>
      </c>
      <c r="H125" s="850">
        <v>3.9904737080612368E-3</v>
      </c>
      <c r="I125" s="834">
        <v>51269</v>
      </c>
      <c r="J125" s="850">
        <v>0.26138424265095461</v>
      </c>
      <c r="K125" s="855"/>
      <c r="L125" s="845">
        <v>97112.26024018068</v>
      </c>
      <c r="M125" s="847">
        <f t="shared" si="6"/>
        <v>0.17485402694828447</v>
      </c>
      <c r="N125" s="845">
        <v>580.17992131681774</v>
      </c>
      <c r="O125" s="855"/>
      <c r="Q125"/>
    </row>
    <row r="126" spans="2:17" ht="15" customHeight="1">
      <c r="B126" s="92"/>
      <c r="C126" s="90" t="s">
        <v>300</v>
      </c>
      <c r="D126" s="845">
        <v>335291.95904032997</v>
      </c>
      <c r="E126" s="845">
        <v>30378.690345505802</v>
      </c>
      <c r="F126" s="846">
        <v>0.51611116512558963</v>
      </c>
      <c r="G126" s="845">
        <v>352310.9138728925</v>
      </c>
      <c r="H126" s="850">
        <v>6.9861262663318165E-3</v>
      </c>
      <c r="I126" s="834">
        <v>32889</v>
      </c>
      <c r="J126" s="850">
        <v>0.26683152057551829</v>
      </c>
      <c r="K126" s="855"/>
      <c r="L126" s="845">
        <v>85743.367897979595</v>
      </c>
      <c r="M126" s="847">
        <f t="shared" si="6"/>
        <v>0.24337414630565282</v>
      </c>
      <c r="N126" s="845">
        <v>657.63643725244935</v>
      </c>
      <c r="O126" s="855"/>
      <c r="Q126"/>
    </row>
    <row r="127" spans="2:17" ht="15" customHeight="1">
      <c r="B127" s="92"/>
      <c r="C127" s="90" t="s">
        <v>301</v>
      </c>
      <c r="D127" s="845">
        <v>214309.700262728</v>
      </c>
      <c r="E127" s="845">
        <v>5818.7355399999997</v>
      </c>
      <c r="F127" s="846">
        <v>0.73753044381489452</v>
      </c>
      <c r="G127" s="845">
        <v>215280.48156735467</v>
      </c>
      <c r="H127" s="850">
        <v>1.2955537922088606E-2</v>
      </c>
      <c r="I127" s="834">
        <v>21659</v>
      </c>
      <c r="J127" s="850">
        <v>0.28789270230253017</v>
      </c>
      <c r="K127" s="855"/>
      <c r="L127" s="845">
        <v>74090.832995503981</v>
      </c>
      <c r="M127" s="847">
        <f t="shared" si="6"/>
        <v>0.34415954691332862</v>
      </c>
      <c r="N127" s="845">
        <v>805.00388590265186</v>
      </c>
      <c r="O127" s="855"/>
      <c r="Q127"/>
    </row>
    <row r="128" spans="2:17" ht="15" customHeight="1">
      <c r="B128" s="92"/>
      <c r="C128" s="90" t="s">
        <v>302</v>
      </c>
      <c r="D128" s="845">
        <v>114219.89890065799</v>
      </c>
      <c r="E128" s="845">
        <v>2385.7706982086302</v>
      </c>
      <c r="F128" s="846">
        <v>0.66251826549978399</v>
      </c>
      <c r="G128" s="845">
        <v>112902.41558188638</v>
      </c>
      <c r="H128" s="850">
        <v>2.2923869304403956E-2</v>
      </c>
      <c r="I128" s="834">
        <v>13089</v>
      </c>
      <c r="J128" s="850">
        <v>0.28246088678347031</v>
      </c>
      <c r="K128" s="855"/>
      <c r="L128" s="845">
        <v>44941.046088289433</v>
      </c>
      <c r="M128" s="847">
        <f t="shared" si="6"/>
        <v>0.39805212188480049</v>
      </c>
      <c r="N128" s="845">
        <v>732.75910878555135</v>
      </c>
      <c r="O128" s="855"/>
      <c r="Q128"/>
    </row>
    <row r="129" spans="2:17" ht="15" customHeight="1">
      <c r="B129" s="92"/>
      <c r="C129" s="90" t="s">
        <v>303</v>
      </c>
      <c r="D129" s="845">
        <v>85099.787343565898</v>
      </c>
      <c r="E129" s="845">
        <v>2445.72495449392</v>
      </c>
      <c r="F129" s="846">
        <v>0.81246739185536243</v>
      </c>
      <c r="G129" s="845">
        <v>86850.877328818329</v>
      </c>
      <c r="H129" s="850">
        <v>3.6929338103800405E-2</v>
      </c>
      <c r="I129" s="834">
        <v>9631</v>
      </c>
      <c r="J129" s="850">
        <v>0.26997136260599608</v>
      </c>
      <c r="K129" s="855"/>
      <c r="L129" s="845">
        <v>35589.075974166641</v>
      </c>
      <c r="M129" s="847">
        <f t="shared" si="6"/>
        <v>0.40977221035345479</v>
      </c>
      <c r="N129" s="845">
        <v>866.90129869341558</v>
      </c>
      <c r="O129" s="855"/>
      <c r="Q129"/>
    </row>
    <row r="130" spans="2:17" ht="15" customHeight="1">
      <c r="B130" s="92"/>
      <c r="C130" s="90" t="s">
        <v>304</v>
      </c>
      <c r="D130" s="845">
        <v>68419.089359999998</v>
      </c>
      <c r="E130" s="845">
        <v>787.65193000000011</v>
      </c>
      <c r="F130" s="846">
        <v>0.6885102782181528</v>
      </c>
      <c r="G130" s="845">
        <v>64836.082132417068</v>
      </c>
      <c r="H130" s="850">
        <v>5.8860615822491781E-2</v>
      </c>
      <c r="I130" s="834">
        <v>7393</v>
      </c>
      <c r="J130" s="850">
        <v>0.28681298016541634</v>
      </c>
      <c r="K130" s="855"/>
      <c r="L130" s="845">
        <v>29584.886309950889</v>
      </c>
      <c r="M130" s="847">
        <f t="shared" si="6"/>
        <v>0.45630280758680958</v>
      </c>
      <c r="N130" s="845">
        <v>1096.2969682164839</v>
      </c>
      <c r="O130" s="855"/>
      <c r="Q130"/>
    </row>
    <row r="131" spans="2:17" ht="15" customHeight="1">
      <c r="B131" s="92"/>
      <c r="C131" s="90" t="s">
        <v>305</v>
      </c>
      <c r="D131" s="845">
        <v>48273.831559999897</v>
      </c>
      <c r="E131" s="845">
        <v>713.71582858485908</v>
      </c>
      <c r="F131" s="846">
        <v>0.39701011984185541</v>
      </c>
      <c r="G131" s="845">
        <v>45251.538058946302</v>
      </c>
      <c r="H131" s="850">
        <v>8.2792069459206294E-2</v>
      </c>
      <c r="I131" s="834">
        <v>5683</v>
      </c>
      <c r="J131" s="850">
        <v>0.29011827066174806</v>
      </c>
      <c r="K131" s="855"/>
      <c r="L131" s="845">
        <v>22147.032538670599</v>
      </c>
      <c r="M131" s="847">
        <f t="shared" si="6"/>
        <v>0.48942054764682402</v>
      </c>
      <c r="N131" s="845">
        <v>1088.5973499942704</v>
      </c>
      <c r="O131" s="855"/>
      <c r="Q131"/>
    </row>
    <row r="132" spans="2:17" ht="15" customHeight="1">
      <c r="B132" s="92"/>
      <c r="C132" s="90" t="s">
        <v>306</v>
      </c>
      <c r="D132" s="845">
        <v>118467.698486928</v>
      </c>
      <c r="E132" s="845">
        <v>3292.82349397605</v>
      </c>
      <c r="F132" s="846">
        <v>0.30925824109976624</v>
      </c>
      <c r="G132" s="845">
        <v>113582.66367601702</v>
      </c>
      <c r="H132" s="850">
        <v>0.11484637716944633</v>
      </c>
      <c r="I132" s="834">
        <v>10559</v>
      </c>
      <c r="J132" s="850">
        <v>0.32809619072276036</v>
      </c>
      <c r="K132" s="855"/>
      <c r="L132" s="845">
        <v>69639.743646963674</v>
      </c>
      <c r="M132" s="847">
        <f t="shared" si="6"/>
        <v>0.61311947962062197</v>
      </c>
      <c r="N132" s="845">
        <v>4284.1106013890221</v>
      </c>
      <c r="O132" s="855"/>
      <c r="Q132"/>
    </row>
    <row r="133" spans="2:17" ht="15" customHeight="1">
      <c r="B133" s="92"/>
      <c r="C133" s="90" t="s">
        <v>307</v>
      </c>
      <c r="D133" s="845">
        <v>28880.37542</v>
      </c>
      <c r="E133" s="845">
        <v>1139.55953</v>
      </c>
      <c r="F133" s="846">
        <v>0.23042997850230781</v>
      </c>
      <c r="G133" s="845">
        <v>29125.605806071402</v>
      </c>
      <c r="H133" s="850">
        <v>0.45917008256598513</v>
      </c>
      <c r="I133" s="834">
        <v>3390</v>
      </c>
      <c r="J133" s="850">
        <v>0.30760372939477704</v>
      </c>
      <c r="K133" s="855"/>
      <c r="L133" s="845">
        <v>23844.666565517113</v>
      </c>
      <c r="M133" s="847">
        <f t="shared" si="6"/>
        <v>0.81868396916044761</v>
      </c>
      <c r="N133" s="845">
        <v>4032.0807577714831</v>
      </c>
      <c r="O133" s="855"/>
      <c r="Q133"/>
    </row>
    <row r="134" spans="2:17" ht="15" customHeight="1">
      <c r="B134" s="92"/>
      <c r="C134" s="90" t="s">
        <v>308</v>
      </c>
      <c r="D134" s="845">
        <v>180323.292651022</v>
      </c>
      <c r="E134" s="845">
        <v>2900.6279900000004</v>
      </c>
      <c r="F134" s="846">
        <v>0.25340602743063234</v>
      </c>
      <c r="G134" s="845">
        <v>181058.32926702299</v>
      </c>
      <c r="H134" s="850">
        <v>1.0000000000000056</v>
      </c>
      <c r="I134" s="834">
        <v>14480</v>
      </c>
      <c r="J134" s="850">
        <v>0.56079833600380236</v>
      </c>
      <c r="K134" s="855"/>
      <c r="L134" s="845">
        <v>248998.96215198661</v>
      </c>
      <c r="M134" s="847">
        <f t="shared" si="6"/>
        <v>1.3752416868089259</v>
      </c>
      <c r="N134" s="845">
        <v>81617.292800415249</v>
      </c>
      <c r="O134" s="855"/>
      <c r="Q134"/>
    </row>
    <row r="135" spans="2:17" ht="15" customHeight="1">
      <c r="B135" s="714"/>
      <c r="C135" s="1045" t="s">
        <v>309</v>
      </c>
      <c r="D135" s="851">
        <f>SUM(D122:D134)</f>
        <v>2297516.0402935185</v>
      </c>
      <c r="E135" s="851">
        <f>SUM(E122:E134)</f>
        <v>138335.32362742827</v>
      </c>
      <c r="F135" s="852">
        <v>0.58846364908595894</v>
      </c>
      <c r="G135" s="851">
        <f>SUM(G122:G134)</f>
        <v>2375220.7030238016</v>
      </c>
      <c r="H135" s="852">
        <v>9.6432611886419342E-2</v>
      </c>
      <c r="I135" s="851">
        <v>211031</v>
      </c>
      <c r="J135" s="852">
        <v>0.27939426138303458</v>
      </c>
      <c r="K135" s="856"/>
      <c r="L135" s="851">
        <f>SUM(L122:L134)</f>
        <v>781734.06005940936</v>
      </c>
      <c r="M135" s="852">
        <f t="shared" si="6"/>
        <v>0.32912059879918276</v>
      </c>
      <c r="N135" s="851">
        <f>SUM(N122:N134)</f>
        <v>95988.108918829719</v>
      </c>
      <c r="O135" s="851">
        <v>-102701.12958385488</v>
      </c>
      <c r="Q135"/>
    </row>
    <row r="136" spans="2:17" ht="15" customHeight="1" thickBot="1">
      <c r="B136" s="104" t="s">
        <v>2</v>
      </c>
      <c r="C136" s="1046"/>
      <c r="D136" s="95">
        <f>D135+D120+D105+D90</f>
        <v>28644919.668639563</v>
      </c>
      <c r="E136" s="95">
        <f>E135+E120+E105+E90</f>
        <v>3032101.8225764767</v>
      </c>
      <c r="F136" s="96" t="s">
        <v>1090</v>
      </c>
      <c r="G136" s="95">
        <f>G135+G120+G105+G90</f>
        <v>29016573.708206136</v>
      </c>
      <c r="H136" s="96" t="s">
        <v>1090</v>
      </c>
      <c r="I136" s="95">
        <f>I135+I120+I105+I90</f>
        <v>2381205</v>
      </c>
      <c r="J136" s="96" t="s">
        <v>1090</v>
      </c>
      <c r="K136" s="200"/>
      <c r="L136" s="95">
        <f>L135+L120+L105+L90</f>
        <v>6284430.0072291475</v>
      </c>
      <c r="M136" s="97" t="s">
        <v>1090</v>
      </c>
      <c r="N136" s="95">
        <f t="shared" ref="N136:O136" si="8">N135+N120+N105+N90</f>
        <v>435403.66385989194</v>
      </c>
      <c r="O136" s="95">
        <f t="shared" si="8"/>
        <v>-348215.25834074098</v>
      </c>
      <c r="Q136"/>
    </row>
    <row r="137" spans="2:17" ht="15" customHeight="1" thickTop="1">
      <c r="B137" s="101" t="s">
        <v>310</v>
      </c>
      <c r="C137" s="29"/>
      <c r="D137" s="29"/>
      <c r="E137" s="29"/>
      <c r="F137" s="29"/>
      <c r="G137" s="29"/>
      <c r="H137" s="29"/>
      <c r="I137" s="29"/>
      <c r="J137" s="29"/>
      <c r="K137" s="29"/>
      <c r="L137" s="29"/>
      <c r="M137" s="29"/>
      <c r="N137" s="29"/>
      <c r="O137" s="29"/>
    </row>
    <row r="139" spans="2:17" ht="15" customHeight="1">
      <c r="O139"/>
    </row>
    <row r="140" spans="2:17" ht="15" customHeight="1">
      <c r="N140"/>
      <c r="O140"/>
    </row>
  </sheetData>
  <mergeCells count="13">
    <mergeCell ref="B2:C2"/>
    <mergeCell ref="B76:B78"/>
    <mergeCell ref="B91:B93"/>
    <mergeCell ref="B106:B108"/>
    <mergeCell ref="B121:B123"/>
    <mergeCell ref="B3:G3"/>
    <mergeCell ref="C73:O73"/>
    <mergeCell ref="C7:O7"/>
    <mergeCell ref="B4:G4"/>
    <mergeCell ref="B10:B12"/>
    <mergeCell ref="B25:B27"/>
    <mergeCell ref="B40:B42"/>
    <mergeCell ref="B55:B57"/>
  </mergeCells>
  <hyperlinks>
    <hyperlink ref="Q7" location="Índice!A1" display="Back to the Index" xr:uid="{5F3F7EF4-FDAE-45D8-A8EA-2053BA56DDEB}"/>
  </hyperlinks>
  <pageMargins left="0.7" right="0.7" top="0.75" bottom="0.75" header="0.3" footer="0.3"/>
  <pageSetup paperSize="9" orientation="portrait" r:id="rId1"/>
  <ignoredErrors>
    <ignoredError sqref="M114:R140 Q90:R113 M90:P113 C24:P89 C90:L11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I21"/>
  <sheetViews>
    <sheetView showGridLines="0" showZeros="0" zoomScaleNormal="100" workbookViewId="0">
      <selection activeCell="I6" sqref="I6"/>
    </sheetView>
  </sheetViews>
  <sheetFormatPr defaultColWidth="9.140625" defaultRowHeight="15" customHeight="1"/>
  <cols>
    <col min="1" max="1" width="12.7109375" style="2" customWidth="1"/>
    <col min="2" max="2" width="45.5703125" style="2" customWidth="1"/>
    <col min="3" max="4" width="15.7109375" style="2" customWidth="1"/>
    <col min="5" max="5" width="5.7109375" style="2" customWidth="1"/>
    <col min="6" max="7" width="15.7109375" style="2" customWidth="1"/>
    <col min="8" max="8" width="9.140625" style="2"/>
    <col min="9" max="9" width="14.140625" style="2" customWidth="1"/>
    <col min="10" max="11" width="9.140625" style="2"/>
    <col min="12" max="13" width="10.28515625" style="2" customWidth="1"/>
    <col min="14" max="14" width="10.7109375" style="2" customWidth="1"/>
    <col min="15" max="16384" width="9.140625" style="2"/>
  </cols>
  <sheetData>
    <row r="2" spans="2:9" ht="15" customHeight="1">
      <c r="B2" s="728" t="s">
        <v>311</v>
      </c>
      <c r="C2" s="728"/>
      <c r="D2" s="787" t="s">
        <v>1463</v>
      </c>
      <c r="E2" s="728"/>
      <c r="F2" s="728"/>
    </row>
    <row r="3" spans="2:9" ht="15" customHeight="1">
      <c r="B3" s="1679" t="s">
        <v>312</v>
      </c>
      <c r="C3" s="1679"/>
      <c r="D3" s="1679"/>
      <c r="E3" s="1679"/>
      <c r="F3" s="1679"/>
    </row>
    <row r="4" spans="2:9" ht="15" customHeight="1">
      <c r="B4" s="659" t="s">
        <v>0</v>
      </c>
      <c r="C4" s="659"/>
      <c r="G4" s="484"/>
    </row>
    <row r="5" spans="2:9" ht="15" customHeight="1">
      <c r="B5" s="638"/>
      <c r="C5" s="638"/>
      <c r="G5" s="612"/>
    </row>
    <row r="6" spans="2:9" ht="15" customHeight="1">
      <c r="B6" s="71"/>
      <c r="C6" s="1657" t="s">
        <v>1730</v>
      </c>
      <c r="D6" s="1657"/>
      <c r="E6" s="109"/>
      <c r="F6" s="1657" t="s">
        <v>2339</v>
      </c>
      <c r="G6" s="1657"/>
      <c r="I6" s="957" t="s">
        <v>503</v>
      </c>
    </row>
    <row r="7" spans="2:9" ht="15" customHeight="1">
      <c r="B7" s="71"/>
      <c r="C7" s="621" t="s">
        <v>219</v>
      </c>
      <c r="D7" s="621" t="s">
        <v>220</v>
      </c>
      <c r="E7" s="109"/>
      <c r="F7" s="1036" t="s">
        <v>219</v>
      </c>
      <c r="G7" s="1036" t="s">
        <v>220</v>
      </c>
    </row>
    <row r="8" spans="2:9" s="5" customFormat="1" ht="30" customHeight="1">
      <c r="B8" s="38"/>
      <c r="C8" s="423" t="s">
        <v>313</v>
      </c>
      <c r="D8" s="423" t="s">
        <v>213</v>
      </c>
      <c r="F8" s="981" t="s">
        <v>313</v>
      </c>
      <c r="G8" s="981" t="s">
        <v>213</v>
      </c>
    </row>
    <row r="9" spans="2:9" ht="20.100000000000001" customHeight="1">
      <c r="B9" s="111" t="s">
        <v>314</v>
      </c>
      <c r="C9" s="1047">
        <v>21272545.90688758</v>
      </c>
      <c r="D9" s="1294">
        <v>1702163.0872491039</v>
      </c>
      <c r="E9" s="109"/>
      <c r="F9" s="1047">
        <v>21066833.864733823</v>
      </c>
      <c r="G9" s="1047">
        <v>1685346.7091787059</v>
      </c>
    </row>
    <row r="10" spans="2:9" ht="20.100000000000001" customHeight="1">
      <c r="B10" s="84" t="s">
        <v>315</v>
      </c>
      <c r="C10" s="79">
        <v>43150.415883970898</v>
      </c>
      <c r="D10" s="79">
        <v>35875.658004575445</v>
      </c>
      <c r="E10" s="109"/>
      <c r="F10" s="78">
        <v>109092.24468134304</v>
      </c>
      <c r="G10" s="78">
        <v>9049.525199523745</v>
      </c>
    </row>
    <row r="11" spans="2:9" ht="20.100000000000001" customHeight="1">
      <c r="B11" s="42" t="s">
        <v>316</v>
      </c>
      <c r="C11" s="79"/>
      <c r="D11" s="79"/>
      <c r="E11" s="109"/>
      <c r="F11" s="78"/>
      <c r="G11" s="78"/>
    </row>
    <row r="12" spans="2:9" ht="20.100000000000001" customHeight="1">
      <c r="B12" s="42" t="s">
        <v>317</v>
      </c>
      <c r="C12" s="79"/>
      <c r="D12" s="79"/>
      <c r="E12" s="109"/>
      <c r="F12" s="78"/>
      <c r="G12" s="78"/>
    </row>
    <row r="13" spans="2:9" ht="20.100000000000001" customHeight="1">
      <c r="B13" s="42" t="s">
        <v>318</v>
      </c>
      <c r="C13" s="79"/>
      <c r="D13" s="79"/>
      <c r="E13" s="109"/>
      <c r="F13" s="78"/>
      <c r="G13" s="78"/>
    </row>
    <row r="14" spans="2:9" ht="20.100000000000001" customHeight="1">
      <c r="B14" s="42" t="s">
        <v>319</v>
      </c>
      <c r="C14" s="79"/>
      <c r="D14" s="79"/>
      <c r="E14" s="109"/>
      <c r="F14" s="78"/>
      <c r="G14" s="78"/>
    </row>
    <row r="15" spans="2:9" ht="20.100000000000001" customHeight="1">
      <c r="B15" s="84" t="s">
        <v>320</v>
      </c>
      <c r="C15" s="79">
        <v>-20724.353110840457</v>
      </c>
      <c r="D15" s="79">
        <v>-5241.1105727753011</v>
      </c>
      <c r="E15" s="109"/>
      <c r="F15" s="78">
        <v>-28844.589919509464</v>
      </c>
      <c r="G15" s="78">
        <v>-2307.5671935607693</v>
      </c>
    </row>
    <row r="16" spans="2:9" ht="20.100000000000001" customHeight="1">
      <c r="B16" s="42" t="s">
        <v>264</v>
      </c>
      <c r="C16" s="79">
        <v>-39451.727953124398</v>
      </c>
      <c r="D16" s="79">
        <v>8090.8772131987625</v>
      </c>
      <c r="E16" s="109"/>
      <c r="F16" s="78">
        <v>125464.38739192349</v>
      </c>
      <c r="G16" s="78">
        <v>10074.420064434998</v>
      </c>
    </row>
    <row r="17" spans="2:7" ht="20.100000000000001" customHeight="1" thickBot="1">
      <c r="B17" s="173" t="s">
        <v>321</v>
      </c>
      <c r="C17" s="857">
        <v>21255520.241707586</v>
      </c>
      <c r="D17" s="857">
        <v>1700441.6193366069</v>
      </c>
      <c r="E17" s="109"/>
      <c r="F17" s="857">
        <v>21272545.90688758</v>
      </c>
      <c r="G17" s="857">
        <v>1702163.0872491039</v>
      </c>
    </row>
    <row r="18" spans="2:7" ht="12.75" thickTop="1">
      <c r="B18" s="1717"/>
      <c r="C18" s="1717"/>
      <c r="D18" s="1717"/>
    </row>
    <row r="20" spans="2:7" ht="15" customHeight="1">
      <c r="G20"/>
    </row>
    <row r="21" spans="2:7" ht="15" customHeight="1">
      <c r="G21"/>
    </row>
  </sheetData>
  <mergeCells count="4">
    <mergeCell ref="B18:D18"/>
    <mergeCell ref="F6:G6"/>
    <mergeCell ref="C6:D6"/>
    <mergeCell ref="B3:F3"/>
  </mergeCells>
  <hyperlinks>
    <hyperlink ref="I6" location="Índice!A1" display="Back to the Index" xr:uid="{B49AE0FA-37BD-4E47-8BC3-9EE9A0ABDAEF}"/>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R78"/>
  <sheetViews>
    <sheetView showZeros="0" zoomScaleNormal="100" workbookViewId="0">
      <selection activeCell="R4" sqref="R4"/>
    </sheetView>
  </sheetViews>
  <sheetFormatPr defaultColWidth="9.140625" defaultRowHeight="15" customHeight="1"/>
  <cols>
    <col min="1" max="1" width="12.7109375" style="125" customWidth="1"/>
    <col min="2" max="3" width="15.7109375" style="125" customWidth="1"/>
    <col min="4" max="10" width="13.7109375" style="125" customWidth="1"/>
    <col min="11" max="11" width="8.7109375" style="125" customWidth="1"/>
    <col min="12" max="18" width="13.7109375" style="125" customWidth="1"/>
    <col min="19" max="19" width="10.28515625" style="125" customWidth="1"/>
    <col min="20" max="20" width="10.7109375" style="125" customWidth="1"/>
    <col min="21" max="16384" width="9.140625" style="125"/>
  </cols>
  <sheetData>
    <row r="1" spans="2:18" ht="15" customHeight="1">
      <c r="B1" s="116"/>
    </row>
    <row r="2" spans="2:18" ht="15" customHeight="1">
      <c r="B2" s="1684" t="s">
        <v>653</v>
      </c>
      <c r="C2" s="1684"/>
      <c r="D2" s="787" t="s">
        <v>1463</v>
      </c>
      <c r="E2" s="729"/>
      <c r="F2" s="729"/>
      <c r="G2" s="301"/>
      <c r="H2" s="301"/>
      <c r="I2" s="301"/>
      <c r="J2" s="303"/>
    </row>
    <row r="3" spans="2:18" ht="15" customHeight="1">
      <c r="B3" s="1683" t="s">
        <v>654</v>
      </c>
      <c r="C3" s="1683"/>
      <c r="D3" s="1683"/>
      <c r="E3" s="1683"/>
      <c r="F3" s="1683"/>
      <c r="G3" s="657"/>
      <c r="H3" s="657"/>
      <c r="I3" s="657"/>
      <c r="J3" s="657"/>
      <c r="K3" s="116"/>
    </row>
    <row r="4" spans="2:18" ht="15" customHeight="1">
      <c r="B4" s="659" t="s">
        <v>1217</v>
      </c>
      <c r="C4" s="659"/>
      <c r="D4" s="308"/>
      <c r="E4" s="308"/>
      <c r="F4" s="308"/>
      <c r="G4" s="308"/>
      <c r="H4" s="308"/>
      <c r="I4" s="308"/>
      <c r="J4" s="308"/>
      <c r="K4" s="116"/>
      <c r="N4" s="133"/>
      <c r="R4" s="957" t="s">
        <v>503</v>
      </c>
    </row>
    <row r="5" spans="2:18" ht="15" customHeight="1">
      <c r="B5" s="638"/>
      <c r="C5" s="638"/>
      <c r="D5" s="607"/>
      <c r="E5" s="607"/>
      <c r="F5" s="607"/>
      <c r="G5" s="607"/>
      <c r="H5" s="607"/>
      <c r="I5" s="607"/>
      <c r="J5" s="607"/>
      <c r="K5" s="116"/>
      <c r="N5" s="133"/>
    </row>
    <row r="6" spans="2:18" s="133" customFormat="1" ht="15" customHeight="1">
      <c r="B6" s="208"/>
      <c r="C6" s="208"/>
      <c r="D6" s="1720" t="s">
        <v>1730</v>
      </c>
      <c r="E6" s="1721"/>
      <c r="F6" s="1721"/>
      <c r="G6" s="1721"/>
      <c r="H6" s="1721"/>
      <c r="I6" s="1721"/>
      <c r="J6" s="1721"/>
      <c r="K6" s="134"/>
      <c r="L6" s="1720" t="s">
        <v>1504</v>
      </c>
      <c r="M6" s="1721"/>
      <c r="N6" s="1721"/>
      <c r="O6" s="1721"/>
      <c r="P6" s="1721"/>
      <c r="Q6" s="1721"/>
      <c r="R6" s="1721"/>
    </row>
    <row r="7" spans="2:18" s="133" customFormat="1" ht="15" customHeight="1">
      <c r="B7" s="620" t="s">
        <v>219</v>
      </c>
      <c r="C7" s="620" t="s">
        <v>220</v>
      </c>
      <c r="D7" s="620" t="s">
        <v>221</v>
      </c>
      <c r="E7" s="620" t="s">
        <v>222</v>
      </c>
      <c r="F7" s="620" t="s">
        <v>223</v>
      </c>
      <c r="G7" s="620" t="s">
        <v>224</v>
      </c>
      <c r="H7" s="620" t="s">
        <v>225</v>
      </c>
      <c r="I7" s="620" t="s">
        <v>1211</v>
      </c>
      <c r="J7" s="620" t="s">
        <v>1212</v>
      </c>
      <c r="L7" s="620" t="s">
        <v>221</v>
      </c>
      <c r="M7" s="620" t="s">
        <v>222</v>
      </c>
      <c r="N7" s="620" t="s">
        <v>223</v>
      </c>
      <c r="O7" s="620" t="s">
        <v>224</v>
      </c>
      <c r="P7" s="620" t="s">
        <v>225</v>
      </c>
      <c r="Q7" s="620" t="s">
        <v>1211</v>
      </c>
      <c r="R7" s="620" t="s">
        <v>1212</v>
      </c>
    </row>
    <row r="8" spans="2:18" s="133" customFormat="1" ht="20.100000000000001" customHeight="1">
      <c r="B8" s="1737" t="s">
        <v>631</v>
      </c>
      <c r="C8" s="1732" t="s">
        <v>632</v>
      </c>
      <c r="D8" s="1732" t="s">
        <v>1129</v>
      </c>
      <c r="E8" s="1732" t="s">
        <v>1130</v>
      </c>
      <c r="F8" s="1734" t="s">
        <v>289</v>
      </c>
      <c r="G8" s="1734"/>
      <c r="H8" s="1735" t="s">
        <v>633</v>
      </c>
      <c r="I8" s="1735" t="s">
        <v>634</v>
      </c>
      <c r="J8" s="1718" t="s">
        <v>1807</v>
      </c>
      <c r="K8" s="134"/>
      <c r="L8" s="1732" t="s">
        <v>1129</v>
      </c>
      <c r="M8" s="1732" t="s">
        <v>1130</v>
      </c>
      <c r="N8" s="1734" t="s">
        <v>289</v>
      </c>
      <c r="O8" s="1734"/>
      <c r="P8" s="1735" t="s">
        <v>633</v>
      </c>
      <c r="Q8" s="1735" t="s">
        <v>634</v>
      </c>
      <c r="R8" s="1732" t="s">
        <v>2356</v>
      </c>
    </row>
    <row r="9" spans="2:18" s="135" customFormat="1" ht="40.5" customHeight="1">
      <c r="B9" s="1738"/>
      <c r="C9" s="1733"/>
      <c r="D9" s="1733"/>
      <c r="E9" s="1733"/>
      <c r="F9" s="374" t="s">
        <v>635</v>
      </c>
      <c r="G9" s="374" t="s">
        <v>636</v>
      </c>
      <c r="H9" s="1736"/>
      <c r="I9" s="1736"/>
      <c r="J9" s="1719"/>
      <c r="L9" s="1733"/>
      <c r="M9" s="1733"/>
      <c r="N9" s="374" t="s">
        <v>635</v>
      </c>
      <c r="O9" s="374" t="s">
        <v>636</v>
      </c>
      <c r="P9" s="1736"/>
      <c r="Q9" s="1736"/>
      <c r="R9" s="1733"/>
    </row>
    <row r="10" spans="2:18" ht="15" customHeight="1">
      <c r="B10" s="1715" t="s">
        <v>637</v>
      </c>
      <c r="C10" s="669" t="s">
        <v>638</v>
      </c>
      <c r="D10" s="670">
        <v>1.93425625571005E-3</v>
      </c>
      <c r="E10" s="670">
        <v>1.7638414634145998E-3</v>
      </c>
      <c r="F10" s="948">
        <v>1425</v>
      </c>
      <c r="G10" s="948">
        <v>1640</v>
      </c>
      <c r="H10" s="948">
        <v>1</v>
      </c>
      <c r="I10" s="948">
        <v>0</v>
      </c>
      <c r="J10" s="670">
        <v>4.0147837949303626E-4</v>
      </c>
      <c r="L10" s="670">
        <v>1.9797668986927999E-3</v>
      </c>
      <c r="M10" s="670">
        <v>1.76404494382019E-3</v>
      </c>
      <c r="N10" s="948">
        <v>1257</v>
      </c>
      <c r="O10" s="948">
        <v>1335</v>
      </c>
      <c r="P10" s="948">
        <v>0</v>
      </c>
      <c r="Q10" s="948">
        <v>0</v>
      </c>
      <c r="R10" s="670">
        <v>3.0138637733574431E-4</v>
      </c>
    </row>
    <row r="11" spans="2:18" ht="15" customHeight="1">
      <c r="B11" s="1716"/>
      <c r="C11" s="671" t="s">
        <v>639</v>
      </c>
      <c r="D11" s="672">
        <v>5.9404730707394108E-3</v>
      </c>
      <c r="E11" s="672">
        <v>5.5451053614300602E-3</v>
      </c>
      <c r="F11" s="949">
        <v>2997</v>
      </c>
      <c r="G11" s="949">
        <v>3749</v>
      </c>
      <c r="H11" s="949">
        <v>0</v>
      </c>
      <c r="I11" s="949">
        <v>0</v>
      </c>
      <c r="J11" s="672">
        <v>1.9351349056936524E-4</v>
      </c>
      <c r="L11" s="672">
        <v>6.0833896487576802E-3</v>
      </c>
      <c r="M11" s="672">
        <v>5.5212694125593501E-3</v>
      </c>
      <c r="N11" s="949">
        <v>2711</v>
      </c>
      <c r="O11" s="949">
        <v>2962</v>
      </c>
      <c r="P11" s="949">
        <v>1</v>
      </c>
      <c r="Q11" s="949">
        <v>0</v>
      </c>
      <c r="R11" s="672">
        <v>2.5801798742582034E-4</v>
      </c>
    </row>
    <row r="12" spans="2:18" ht="15" customHeight="1">
      <c r="B12" s="1716"/>
      <c r="C12" s="671" t="s">
        <v>640</v>
      </c>
      <c r="D12" s="672">
        <v>2.4220165188740501E-2</v>
      </c>
      <c r="E12" s="672">
        <v>2.3875645320196898E-2</v>
      </c>
      <c r="F12" s="949">
        <v>3552</v>
      </c>
      <c r="G12" s="949">
        <v>5075</v>
      </c>
      <c r="H12" s="949">
        <v>12</v>
      </c>
      <c r="I12" s="949">
        <v>0</v>
      </c>
      <c r="J12" s="672">
        <v>3.5599379670379423E-3</v>
      </c>
      <c r="L12" s="672">
        <v>2.4013363171639098E-2</v>
      </c>
      <c r="M12" s="672">
        <v>2.3237837837838404E-2</v>
      </c>
      <c r="N12" s="949">
        <v>3127</v>
      </c>
      <c r="O12" s="949">
        <v>3515</v>
      </c>
      <c r="P12" s="949">
        <v>10</v>
      </c>
      <c r="Q12" s="949">
        <v>0</v>
      </c>
      <c r="R12" s="672">
        <v>3.6198233926703067E-3</v>
      </c>
    </row>
    <row r="13" spans="2:18" ht="15" customHeight="1">
      <c r="B13" s="1716"/>
      <c r="C13" s="671" t="s">
        <v>641</v>
      </c>
      <c r="D13" s="672">
        <v>9.6383971205019792E-2</v>
      </c>
      <c r="E13" s="672">
        <v>9.5391978609636205E-2</v>
      </c>
      <c r="F13" s="949">
        <v>3478</v>
      </c>
      <c r="G13" s="949">
        <v>6919</v>
      </c>
      <c r="H13" s="949">
        <v>132</v>
      </c>
      <c r="I13" s="949">
        <v>26</v>
      </c>
      <c r="J13" s="672">
        <v>2.9836509890583472E-2</v>
      </c>
      <c r="L13" s="672">
        <v>9.5090465885115896E-2</v>
      </c>
      <c r="M13" s="672">
        <v>9.7562621494030707E-2</v>
      </c>
      <c r="N13" s="949">
        <v>2971</v>
      </c>
      <c r="O13" s="949">
        <v>3601</v>
      </c>
      <c r="P13" s="949">
        <v>67</v>
      </c>
      <c r="Q13" s="949">
        <v>0</v>
      </c>
      <c r="R13" s="672">
        <v>2.9611220633232401E-2</v>
      </c>
    </row>
    <row r="14" spans="2:18" ht="15" customHeight="1">
      <c r="B14" s="1716"/>
      <c r="C14" s="671" t="s">
        <v>642</v>
      </c>
      <c r="D14" s="672">
        <v>0.54506234373611595</v>
      </c>
      <c r="E14" s="672">
        <v>0.49865773584905498</v>
      </c>
      <c r="F14" s="949">
        <v>214</v>
      </c>
      <c r="G14" s="949">
        <v>265</v>
      </c>
      <c r="H14" s="949">
        <v>84</v>
      </c>
      <c r="I14" s="949">
        <v>1</v>
      </c>
      <c r="J14" s="672">
        <v>0.333017472721855</v>
      </c>
      <c r="L14" s="672">
        <v>0.51622142037665808</v>
      </c>
      <c r="M14" s="672">
        <v>0.49659708737864</v>
      </c>
      <c r="N14" s="949">
        <v>189</v>
      </c>
      <c r="O14" s="949">
        <v>206</v>
      </c>
      <c r="P14" s="949">
        <v>35</v>
      </c>
      <c r="Q14" s="949">
        <v>1</v>
      </c>
      <c r="R14" s="672">
        <v>0.31352015230838531</v>
      </c>
    </row>
    <row r="15" spans="2:18" ht="15" customHeight="1">
      <c r="B15" s="1730"/>
      <c r="C15" s="671">
        <v>100</v>
      </c>
      <c r="D15" s="672">
        <v>1</v>
      </c>
      <c r="E15" s="672">
        <v>1</v>
      </c>
      <c r="F15" s="949">
        <v>720</v>
      </c>
      <c r="G15" s="949">
        <v>1108</v>
      </c>
      <c r="H15" s="949">
        <v>1067</v>
      </c>
      <c r="I15" s="949">
        <v>388</v>
      </c>
      <c r="J15" s="672">
        <v>0</v>
      </c>
      <c r="L15" s="672">
        <v>0.999999999999999</v>
      </c>
      <c r="M15" s="672">
        <v>1</v>
      </c>
      <c r="N15" s="949">
        <v>741</v>
      </c>
      <c r="O15" s="949">
        <v>753</v>
      </c>
      <c r="P15" s="949">
        <v>749</v>
      </c>
      <c r="Q15" s="949">
        <v>12</v>
      </c>
      <c r="R15" s="672">
        <v>0</v>
      </c>
    </row>
    <row r="16" spans="2:18" ht="15" customHeight="1">
      <c r="B16" s="1727" t="s">
        <v>643</v>
      </c>
      <c r="C16" s="375" t="s">
        <v>638</v>
      </c>
      <c r="D16" s="376">
        <v>0</v>
      </c>
      <c r="E16" s="376">
        <v>0</v>
      </c>
      <c r="F16" s="950"/>
      <c r="G16" s="950"/>
      <c r="H16" s="950"/>
      <c r="I16" s="950"/>
      <c r="J16" s="376">
        <v>0</v>
      </c>
      <c r="L16" s="376">
        <v>0</v>
      </c>
      <c r="M16" s="376">
        <v>0</v>
      </c>
      <c r="N16" s="950"/>
      <c r="O16" s="950"/>
      <c r="P16" s="950"/>
      <c r="Q16" s="950"/>
      <c r="R16" s="376">
        <v>0</v>
      </c>
    </row>
    <row r="17" spans="2:18" ht="15" customHeight="1">
      <c r="B17" s="1728"/>
      <c r="C17" s="375" t="s">
        <v>639</v>
      </c>
      <c r="D17" s="376">
        <v>6.9157422981147802E-3</v>
      </c>
      <c r="E17" s="376">
        <v>6.8723404255319094E-3</v>
      </c>
      <c r="F17" s="950">
        <v>43</v>
      </c>
      <c r="G17" s="950">
        <v>47</v>
      </c>
      <c r="H17" s="950">
        <v>0</v>
      </c>
      <c r="I17" s="950">
        <v>0</v>
      </c>
      <c r="J17" s="376">
        <v>0</v>
      </c>
      <c r="L17" s="376">
        <v>6.8937071358526501E-3</v>
      </c>
      <c r="M17" s="376">
        <v>6.7551020408163198E-3</v>
      </c>
      <c r="N17" s="950">
        <v>49</v>
      </c>
      <c r="O17" s="950">
        <v>49</v>
      </c>
      <c r="P17" s="950">
        <v>0</v>
      </c>
      <c r="Q17" s="950"/>
      <c r="R17" s="376">
        <v>0</v>
      </c>
    </row>
    <row r="18" spans="2:18" ht="15" customHeight="1">
      <c r="B18" s="1728"/>
      <c r="C18" s="375" t="s">
        <v>640</v>
      </c>
      <c r="D18" s="376">
        <v>1.3000000000000001E-2</v>
      </c>
      <c r="E18" s="376">
        <v>1.3000000000000001E-2</v>
      </c>
      <c r="F18" s="950">
        <v>8</v>
      </c>
      <c r="G18" s="950">
        <v>9</v>
      </c>
      <c r="H18" s="950">
        <v>0</v>
      </c>
      <c r="I18" s="950">
        <v>0</v>
      </c>
      <c r="J18" s="376">
        <v>0</v>
      </c>
      <c r="L18" s="376">
        <v>1.3000000000000001E-2</v>
      </c>
      <c r="M18" s="376">
        <v>1.3000000000000001E-2</v>
      </c>
      <c r="N18" s="950">
        <v>9</v>
      </c>
      <c r="O18" s="950">
        <v>9</v>
      </c>
      <c r="P18" s="950">
        <v>0</v>
      </c>
      <c r="Q18" s="950"/>
      <c r="R18" s="376">
        <v>0</v>
      </c>
    </row>
    <row r="19" spans="2:18" ht="15" customHeight="1">
      <c r="B19" s="1728"/>
      <c r="C19" s="375" t="s">
        <v>641</v>
      </c>
      <c r="D19" s="376">
        <v>0.115</v>
      </c>
      <c r="E19" s="376">
        <v>0.115</v>
      </c>
      <c r="F19" s="950">
        <v>7</v>
      </c>
      <c r="G19" s="950">
        <v>7</v>
      </c>
      <c r="H19" s="950">
        <v>1</v>
      </c>
      <c r="I19" s="950"/>
      <c r="J19" s="376">
        <v>3.5714285714285754E-2</v>
      </c>
      <c r="L19" s="376">
        <v>0.115</v>
      </c>
      <c r="M19" s="376">
        <v>0.115</v>
      </c>
      <c r="N19" s="950">
        <v>4</v>
      </c>
      <c r="O19" s="950">
        <v>4</v>
      </c>
      <c r="P19" s="950">
        <v>0</v>
      </c>
      <c r="Q19" s="950"/>
      <c r="R19" s="376">
        <v>0</v>
      </c>
    </row>
    <row r="20" spans="2:18" ht="15" customHeight="1">
      <c r="B20" s="1728"/>
      <c r="C20" s="375" t="s">
        <v>642</v>
      </c>
      <c r="D20" s="376">
        <v>0</v>
      </c>
      <c r="E20" s="376">
        <v>0</v>
      </c>
      <c r="F20" s="950"/>
      <c r="G20" s="950"/>
      <c r="H20" s="950"/>
      <c r="I20" s="950"/>
      <c r="J20" s="376">
        <v>0</v>
      </c>
      <c r="L20" s="376">
        <v>0</v>
      </c>
      <c r="M20" s="376">
        <v>0</v>
      </c>
      <c r="N20" s="950"/>
      <c r="O20" s="950"/>
      <c r="P20" s="950"/>
      <c r="Q20" s="950"/>
      <c r="R20" s="376">
        <v>0</v>
      </c>
    </row>
    <row r="21" spans="2:18" ht="15" customHeight="1">
      <c r="B21" s="1729"/>
      <c r="C21" s="375">
        <v>100</v>
      </c>
      <c r="D21" s="376">
        <v>1</v>
      </c>
      <c r="E21" s="376">
        <v>1</v>
      </c>
      <c r="F21" s="950">
        <v>1</v>
      </c>
      <c r="G21" s="950">
        <v>1</v>
      </c>
      <c r="H21" s="950">
        <v>1</v>
      </c>
      <c r="I21" s="950"/>
      <c r="J21" s="376">
        <v>0</v>
      </c>
      <c r="L21" s="376">
        <v>1</v>
      </c>
      <c r="M21" s="376">
        <v>1</v>
      </c>
      <c r="N21" s="950">
        <v>1</v>
      </c>
      <c r="O21" s="950">
        <v>1</v>
      </c>
      <c r="P21" s="950">
        <v>1</v>
      </c>
      <c r="Q21" s="950"/>
      <c r="R21" s="376">
        <v>0</v>
      </c>
    </row>
    <row r="22" spans="2:18" ht="15" customHeight="1">
      <c r="B22" s="1727" t="s">
        <v>644</v>
      </c>
      <c r="C22" s="375" t="s">
        <v>638</v>
      </c>
      <c r="D22" s="376">
        <v>1.85893824870904E-3</v>
      </c>
      <c r="E22" s="376">
        <v>1.8095733610822E-3</v>
      </c>
      <c r="F22" s="950">
        <v>817</v>
      </c>
      <c r="G22" s="950">
        <v>961</v>
      </c>
      <c r="H22" s="950">
        <v>1</v>
      </c>
      <c r="I22" s="950">
        <v>0</v>
      </c>
      <c r="J22" s="376">
        <v>6.6831639259929505E-4</v>
      </c>
      <c r="L22" s="376">
        <v>1.8514346871517701E-3</v>
      </c>
      <c r="M22" s="376">
        <v>1.8071236559139899E-3</v>
      </c>
      <c r="N22" s="950">
        <v>708</v>
      </c>
      <c r="O22" s="950">
        <v>744</v>
      </c>
      <c r="P22" s="950">
        <v>0</v>
      </c>
      <c r="Q22" s="950">
        <v>0</v>
      </c>
      <c r="R22" s="376">
        <v>4.8309178743961341E-4</v>
      </c>
    </row>
    <row r="23" spans="2:18" ht="15" customHeight="1">
      <c r="B23" s="1728"/>
      <c r="C23" s="375" t="s">
        <v>639</v>
      </c>
      <c r="D23" s="376">
        <v>5.5667914140606501E-3</v>
      </c>
      <c r="E23" s="376">
        <v>5.5821454027087207E-3</v>
      </c>
      <c r="F23" s="950">
        <v>2205</v>
      </c>
      <c r="G23" s="950">
        <v>2806</v>
      </c>
      <c r="H23" s="950">
        <v>0</v>
      </c>
      <c r="I23" s="950">
        <v>0</v>
      </c>
      <c r="J23" s="376">
        <v>1.3835085777531825E-4</v>
      </c>
      <c r="L23" s="376">
        <v>5.7280693176587801E-3</v>
      </c>
      <c r="M23" s="376">
        <v>5.5210871602625299E-3</v>
      </c>
      <c r="N23" s="950">
        <v>1947</v>
      </c>
      <c r="O23" s="950">
        <v>2134</v>
      </c>
      <c r="P23" s="950">
        <v>0</v>
      </c>
      <c r="Q23" s="950">
        <v>0</v>
      </c>
      <c r="R23" s="376">
        <v>1.8446781036709101E-4</v>
      </c>
    </row>
    <row r="24" spans="2:18" ht="15" customHeight="1">
      <c r="B24" s="1728"/>
      <c r="C24" s="375" t="s">
        <v>640</v>
      </c>
      <c r="D24" s="376">
        <v>2.4620197467386903E-2</v>
      </c>
      <c r="E24" s="376">
        <v>2.3396591191839101E-2</v>
      </c>
      <c r="F24" s="950">
        <v>2725</v>
      </c>
      <c r="G24" s="950">
        <v>4019</v>
      </c>
      <c r="H24" s="950">
        <v>7</v>
      </c>
      <c r="I24" s="950">
        <v>0</v>
      </c>
      <c r="J24" s="376">
        <v>2.9790622721264952E-3</v>
      </c>
      <c r="L24" s="376">
        <v>2.4055210118693798E-2</v>
      </c>
      <c r="M24" s="376">
        <v>2.2981700343118999E-2</v>
      </c>
      <c r="N24" s="950">
        <v>2308</v>
      </c>
      <c r="O24" s="950">
        <v>2623</v>
      </c>
      <c r="P24" s="950">
        <v>9</v>
      </c>
      <c r="Q24" s="950">
        <v>0</v>
      </c>
      <c r="R24" s="376">
        <v>3.1151850003674603E-3</v>
      </c>
    </row>
    <row r="25" spans="2:18" ht="15" customHeight="1">
      <c r="B25" s="1728"/>
      <c r="C25" s="375" t="s">
        <v>641</v>
      </c>
      <c r="D25" s="376">
        <v>9.3688219036609108E-2</v>
      </c>
      <c r="E25" s="376">
        <v>9.5736158616809508E-2</v>
      </c>
      <c r="F25" s="950">
        <v>2893</v>
      </c>
      <c r="G25" s="950">
        <v>5321</v>
      </c>
      <c r="H25" s="950">
        <v>100</v>
      </c>
      <c r="I25" s="950">
        <v>12</v>
      </c>
      <c r="J25" s="376">
        <v>3.007708767432982E-2</v>
      </c>
      <c r="L25" s="376">
        <v>9.7042152129057188E-2</v>
      </c>
      <c r="M25" s="376">
        <v>9.86408710217761E-2</v>
      </c>
      <c r="N25" s="950">
        <v>2419</v>
      </c>
      <c r="O25" s="950">
        <v>2985</v>
      </c>
      <c r="P25" s="950">
        <v>53</v>
      </c>
      <c r="Q25" s="950">
        <v>0</v>
      </c>
      <c r="R25" s="376">
        <v>2.9949327929451427E-2</v>
      </c>
    </row>
    <row r="26" spans="2:18" ht="15" customHeight="1">
      <c r="B26" s="1728"/>
      <c r="C26" s="375" t="s">
        <v>642</v>
      </c>
      <c r="D26" s="376">
        <v>0.551250311712846</v>
      </c>
      <c r="E26" s="376">
        <v>0.50197777777777608</v>
      </c>
      <c r="F26" s="950">
        <v>176</v>
      </c>
      <c r="G26" s="950">
        <v>216</v>
      </c>
      <c r="H26" s="950">
        <v>70</v>
      </c>
      <c r="I26" s="950">
        <v>0</v>
      </c>
      <c r="J26" s="376">
        <v>0.33226663183559724</v>
      </c>
      <c r="L26" s="376">
        <v>0.51272201650871796</v>
      </c>
      <c r="M26" s="376">
        <v>0.49392763157894698</v>
      </c>
      <c r="N26" s="950">
        <v>138</v>
      </c>
      <c r="O26" s="950">
        <v>152</v>
      </c>
      <c r="P26" s="950">
        <v>23</v>
      </c>
      <c r="Q26" s="950">
        <v>1</v>
      </c>
      <c r="R26" s="376">
        <v>0.30892255892255871</v>
      </c>
    </row>
    <row r="27" spans="2:18" ht="15" customHeight="1">
      <c r="B27" s="1729"/>
      <c r="C27" s="375">
        <v>100</v>
      </c>
      <c r="D27" s="376">
        <v>0.999999999999999</v>
      </c>
      <c r="E27" s="376">
        <v>1</v>
      </c>
      <c r="F27" s="950">
        <v>606</v>
      </c>
      <c r="G27" s="950">
        <v>849</v>
      </c>
      <c r="H27" s="950">
        <v>815</v>
      </c>
      <c r="I27" s="950">
        <v>243</v>
      </c>
      <c r="J27" s="376">
        <v>0</v>
      </c>
      <c r="L27" s="376">
        <v>1</v>
      </c>
      <c r="M27" s="376">
        <v>1</v>
      </c>
      <c r="N27" s="950">
        <v>602</v>
      </c>
      <c r="O27" s="950">
        <v>613</v>
      </c>
      <c r="P27" s="950">
        <v>610</v>
      </c>
      <c r="Q27" s="950">
        <v>11</v>
      </c>
      <c r="R27" s="376">
        <v>0</v>
      </c>
    </row>
    <row r="28" spans="2:18" ht="15" customHeight="1">
      <c r="B28" s="1731" t="s">
        <v>645</v>
      </c>
      <c r="C28" s="671" t="s">
        <v>638</v>
      </c>
      <c r="D28" s="672">
        <v>1.2782075048429001E-3</v>
      </c>
      <c r="E28" s="672">
        <v>1.22945188650764E-3</v>
      </c>
      <c r="F28" s="949">
        <v>1042590</v>
      </c>
      <c r="G28" s="949">
        <v>1143723</v>
      </c>
      <c r="H28" s="949">
        <v>1057</v>
      </c>
      <c r="I28" s="949">
        <v>51</v>
      </c>
      <c r="J28" s="672">
        <v>7.0414615092465266E-4</v>
      </c>
      <c r="L28" s="672">
        <v>1.2821187345383499E-3</v>
      </c>
      <c r="M28" s="672">
        <v>1.2883263153905299E-3</v>
      </c>
      <c r="N28" s="949">
        <v>866164</v>
      </c>
      <c r="O28" s="949">
        <v>1005518</v>
      </c>
      <c r="P28" s="949">
        <v>609</v>
      </c>
      <c r="Q28" s="949">
        <v>31</v>
      </c>
      <c r="R28" s="672">
        <v>6.1754080084229761E-4</v>
      </c>
    </row>
    <row r="29" spans="2:18" ht="15" customHeight="1">
      <c r="B29" s="1716"/>
      <c r="C29" s="671" t="s">
        <v>639</v>
      </c>
      <c r="D29" s="672">
        <v>5.2077124429827501E-3</v>
      </c>
      <c r="E29" s="672">
        <v>5.1800536055324094E-3</v>
      </c>
      <c r="F29" s="949">
        <v>448416</v>
      </c>
      <c r="G29" s="949">
        <v>498456</v>
      </c>
      <c r="H29" s="949">
        <v>3495</v>
      </c>
      <c r="I29" s="949">
        <v>60</v>
      </c>
      <c r="J29" s="672">
        <v>4.7115630650902199E-3</v>
      </c>
      <c r="L29" s="672">
        <v>5.2228772398356807E-3</v>
      </c>
      <c r="M29" s="672">
        <v>5.2337504458893703E-3</v>
      </c>
      <c r="N29" s="949">
        <v>444843</v>
      </c>
      <c r="O29" s="949">
        <v>524239</v>
      </c>
      <c r="P29" s="949">
        <v>1864</v>
      </c>
      <c r="Q29" s="949">
        <v>72</v>
      </c>
      <c r="R29" s="672">
        <v>3.7285775313000437E-3</v>
      </c>
    </row>
    <row r="30" spans="2:18" ht="15" customHeight="1">
      <c r="B30" s="1716"/>
      <c r="C30" s="671" t="s">
        <v>640</v>
      </c>
      <c r="D30" s="672">
        <v>2.2541997989062999E-2</v>
      </c>
      <c r="E30" s="672">
        <v>2.2466959326012101E-2</v>
      </c>
      <c r="F30" s="949">
        <v>285910</v>
      </c>
      <c r="G30" s="949">
        <v>333038</v>
      </c>
      <c r="H30" s="949">
        <v>6832</v>
      </c>
      <c r="I30" s="949">
        <v>127</v>
      </c>
      <c r="J30" s="672">
        <v>1.5951832885919174E-2</v>
      </c>
      <c r="L30" s="672">
        <v>2.2215792717998603E-2</v>
      </c>
      <c r="M30" s="672">
        <v>2.2007546867142201E-2</v>
      </c>
      <c r="N30" s="949">
        <v>293103</v>
      </c>
      <c r="O30" s="949">
        <v>355260</v>
      </c>
      <c r="P30" s="949">
        <v>4065</v>
      </c>
      <c r="Q30" s="949">
        <v>85</v>
      </c>
      <c r="R30" s="672">
        <v>1.3452775727322E-2</v>
      </c>
    </row>
    <row r="31" spans="2:18" ht="15" customHeight="1">
      <c r="B31" s="1716"/>
      <c r="C31" s="671" t="s">
        <v>641</v>
      </c>
      <c r="D31" s="672">
        <v>9.3421982751424604E-2</v>
      </c>
      <c r="E31" s="672">
        <v>0.10065063949488399</v>
      </c>
      <c r="F31" s="949">
        <v>270540</v>
      </c>
      <c r="G31" s="949">
        <v>345507</v>
      </c>
      <c r="H31" s="949">
        <v>27326</v>
      </c>
      <c r="I31" s="949">
        <v>111</v>
      </c>
      <c r="J31" s="672">
        <v>6.5274416648115868E-2</v>
      </c>
      <c r="L31" s="672">
        <v>9.2910349692227612E-2</v>
      </c>
      <c r="M31" s="672">
        <v>0.100566635514708</v>
      </c>
      <c r="N31" s="949">
        <v>253075</v>
      </c>
      <c r="O31" s="949">
        <v>353109</v>
      </c>
      <c r="P31" s="949">
        <v>13088</v>
      </c>
      <c r="Q31" s="949">
        <v>286</v>
      </c>
      <c r="R31" s="672">
        <v>5.34738694593965E-2</v>
      </c>
    </row>
    <row r="32" spans="2:18" ht="15" customHeight="1">
      <c r="B32" s="1716"/>
      <c r="C32" s="671" t="s">
        <v>642</v>
      </c>
      <c r="D32" s="672">
        <v>0.43073431392607298</v>
      </c>
      <c r="E32" s="672">
        <v>0.45216284614166002</v>
      </c>
      <c r="F32" s="949">
        <v>16083</v>
      </c>
      <c r="G32" s="949">
        <v>18959</v>
      </c>
      <c r="H32" s="949">
        <v>8311</v>
      </c>
      <c r="I32" s="949">
        <v>35</v>
      </c>
      <c r="J32" s="672">
        <v>0.41877952537004176</v>
      </c>
      <c r="L32" s="672">
        <v>0.33541412402815801</v>
      </c>
      <c r="M32" s="672">
        <v>0.40624409535171097</v>
      </c>
      <c r="N32" s="949">
        <v>18587</v>
      </c>
      <c r="O32" s="949">
        <v>20975</v>
      </c>
      <c r="P32" s="949">
        <v>6941</v>
      </c>
      <c r="Q32" s="949">
        <v>129</v>
      </c>
      <c r="R32" s="672">
        <v>0.38680315844060797</v>
      </c>
    </row>
    <row r="33" spans="2:18" ht="15" customHeight="1">
      <c r="B33" s="1730"/>
      <c r="C33" s="671">
        <v>100</v>
      </c>
      <c r="D33" s="672">
        <v>0.999999999999996</v>
      </c>
      <c r="E33" s="672">
        <v>1</v>
      </c>
      <c r="F33" s="949">
        <v>57472</v>
      </c>
      <c r="G33" s="949">
        <v>62576</v>
      </c>
      <c r="H33" s="949">
        <v>58105</v>
      </c>
      <c r="I33" s="949">
        <v>5104</v>
      </c>
      <c r="J33" s="672">
        <v>0</v>
      </c>
      <c r="L33" s="672">
        <v>0.999999999999998</v>
      </c>
      <c r="M33" s="672">
        <v>1</v>
      </c>
      <c r="N33" s="949">
        <v>53509</v>
      </c>
      <c r="O33" s="949">
        <v>55779</v>
      </c>
      <c r="P33" s="949">
        <v>54504</v>
      </c>
      <c r="Q33" s="949">
        <v>2270</v>
      </c>
      <c r="R33" s="672">
        <v>0</v>
      </c>
    </row>
    <row r="34" spans="2:18" ht="15" customHeight="1">
      <c r="B34" s="1727" t="s">
        <v>646</v>
      </c>
      <c r="C34" s="375" t="s">
        <v>638</v>
      </c>
      <c r="D34" s="376">
        <v>1.2547231448323802E-3</v>
      </c>
      <c r="E34" s="376">
        <v>1.15527288934165E-3</v>
      </c>
      <c r="F34" s="950">
        <v>238312</v>
      </c>
      <c r="G34" s="950">
        <v>271502</v>
      </c>
      <c r="H34" s="950">
        <v>217</v>
      </c>
      <c r="I34" s="950">
        <v>24</v>
      </c>
      <c r="J34" s="376">
        <v>6.9592380873762601E-4</v>
      </c>
      <c r="L34" s="376">
        <v>1.2573742042347399E-3</v>
      </c>
      <c r="M34" s="376">
        <v>1.1955513372929499E-3</v>
      </c>
      <c r="N34" s="950">
        <v>221788</v>
      </c>
      <c r="O34" s="950">
        <v>234430</v>
      </c>
      <c r="P34" s="950">
        <v>149</v>
      </c>
      <c r="Q34" s="950">
        <v>6</v>
      </c>
      <c r="R34" s="376">
        <v>6.579441779844973E-4</v>
      </c>
    </row>
    <row r="35" spans="2:18" ht="15" customHeight="1">
      <c r="B35" s="1728"/>
      <c r="C35" s="375" t="s">
        <v>639</v>
      </c>
      <c r="D35" s="376">
        <v>5.1904997039653698E-3</v>
      </c>
      <c r="E35" s="376">
        <v>5.2011191977000305E-3</v>
      </c>
      <c r="F35" s="950">
        <v>59204</v>
      </c>
      <c r="G35" s="950">
        <v>63617</v>
      </c>
      <c r="H35" s="950">
        <v>232</v>
      </c>
      <c r="I35" s="950">
        <v>20</v>
      </c>
      <c r="J35" s="376">
        <v>3.1897168150909123E-3</v>
      </c>
      <c r="L35" s="376">
        <v>5.2155395034646397E-3</v>
      </c>
      <c r="M35" s="376">
        <v>5.2327781155030199E-3</v>
      </c>
      <c r="N35" s="950">
        <v>62309</v>
      </c>
      <c r="O35" s="950">
        <v>65800</v>
      </c>
      <c r="P35" s="950">
        <v>178</v>
      </c>
      <c r="Q35" s="950">
        <v>3</v>
      </c>
      <c r="R35" s="376">
        <v>3.0593427092908665E-3</v>
      </c>
    </row>
    <row r="36" spans="2:18" ht="15" customHeight="1">
      <c r="B36" s="1728"/>
      <c r="C36" s="375" t="s">
        <v>640</v>
      </c>
      <c r="D36" s="376">
        <v>2.2780864589090101E-2</v>
      </c>
      <c r="E36" s="376">
        <v>2.2838773018125199E-2</v>
      </c>
      <c r="F36" s="950">
        <v>38582</v>
      </c>
      <c r="G36" s="950">
        <v>40946</v>
      </c>
      <c r="H36" s="950">
        <v>582</v>
      </c>
      <c r="I36" s="950">
        <v>33</v>
      </c>
      <c r="J36" s="376">
        <v>1.2285602926545259E-2</v>
      </c>
      <c r="L36" s="376">
        <v>2.2555862116105899E-2</v>
      </c>
      <c r="M36" s="376">
        <v>2.27410992578897E-2</v>
      </c>
      <c r="N36" s="950">
        <v>41379</v>
      </c>
      <c r="O36" s="950">
        <v>43120</v>
      </c>
      <c r="P36" s="950">
        <v>371</v>
      </c>
      <c r="Q36" s="950">
        <v>1</v>
      </c>
      <c r="R36" s="376">
        <v>1.1637536490640209E-2</v>
      </c>
    </row>
    <row r="37" spans="2:18" ht="15" customHeight="1">
      <c r="B37" s="1728"/>
      <c r="C37" s="375" t="s">
        <v>641</v>
      </c>
      <c r="D37" s="376">
        <v>9.2557912513207705E-2</v>
      </c>
      <c r="E37" s="376">
        <v>9.2753822098660801E-2</v>
      </c>
      <c r="F37" s="950">
        <v>25251</v>
      </c>
      <c r="G37" s="950">
        <v>25902</v>
      </c>
      <c r="H37" s="950">
        <v>1427</v>
      </c>
      <c r="I37" s="950">
        <v>19</v>
      </c>
      <c r="J37" s="376">
        <v>6.730932464657198E-2</v>
      </c>
      <c r="L37" s="376">
        <v>9.2278242998262205E-2</v>
      </c>
      <c r="M37" s="376">
        <v>9.2513788806588199E-2</v>
      </c>
      <c r="N37" s="950">
        <v>27450</v>
      </c>
      <c r="O37" s="950">
        <v>28088</v>
      </c>
      <c r="P37" s="950">
        <v>1608</v>
      </c>
      <c r="Q37" s="950">
        <v>6</v>
      </c>
      <c r="R37" s="376">
        <v>7.1159043557381979E-2</v>
      </c>
    </row>
    <row r="38" spans="2:18" ht="15" customHeight="1">
      <c r="B38" s="1728"/>
      <c r="C38" s="375" t="s">
        <v>642</v>
      </c>
      <c r="D38" s="376">
        <v>0.42010378616788702</v>
      </c>
      <c r="E38" s="376">
        <v>0.42007195024076699</v>
      </c>
      <c r="F38" s="950">
        <v>2435</v>
      </c>
      <c r="G38" s="950">
        <v>2492</v>
      </c>
      <c r="H38" s="950">
        <v>764</v>
      </c>
      <c r="I38" s="950">
        <v>3</v>
      </c>
      <c r="J38" s="376">
        <v>0.31212097992015997</v>
      </c>
      <c r="L38" s="376">
        <v>0.30757702639052797</v>
      </c>
      <c r="M38" s="376">
        <v>0.30081959755029802</v>
      </c>
      <c r="N38" s="950">
        <v>3395</v>
      </c>
      <c r="O38" s="950">
        <v>3429</v>
      </c>
      <c r="P38" s="950">
        <v>936</v>
      </c>
      <c r="Q38" s="950">
        <v>1</v>
      </c>
      <c r="R38" s="376">
        <v>0.31194328410061334</v>
      </c>
    </row>
    <row r="39" spans="2:18" ht="15" customHeight="1">
      <c r="B39" s="1729"/>
      <c r="C39" s="375">
        <v>100</v>
      </c>
      <c r="D39" s="376">
        <v>1</v>
      </c>
      <c r="E39" s="376">
        <v>1</v>
      </c>
      <c r="F39" s="950">
        <v>7045</v>
      </c>
      <c r="G39" s="950">
        <v>7294</v>
      </c>
      <c r="H39" s="950">
        <v>5838</v>
      </c>
      <c r="I39" s="950">
        <v>249</v>
      </c>
      <c r="J39" s="376">
        <v>0</v>
      </c>
      <c r="L39" s="376">
        <v>1</v>
      </c>
      <c r="M39" s="376">
        <v>1</v>
      </c>
      <c r="N39" s="950">
        <v>9319</v>
      </c>
      <c r="O39" s="950">
        <v>9351</v>
      </c>
      <c r="P39" s="950">
        <v>8946</v>
      </c>
      <c r="Q39" s="950">
        <v>32</v>
      </c>
      <c r="R39" s="376">
        <v>0</v>
      </c>
    </row>
    <row r="40" spans="2:18" ht="15" customHeight="1">
      <c r="B40" s="1722" t="s">
        <v>647</v>
      </c>
      <c r="C40" s="375" t="s">
        <v>638</v>
      </c>
      <c r="D40" s="376">
        <v>1.51075559319215E-3</v>
      </c>
      <c r="E40" s="376">
        <v>1.46102781511739E-3</v>
      </c>
      <c r="F40" s="950">
        <v>9460</v>
      </c>
      <c r="G40" s="950">
        <v>9671</v>
      </c>
      <c r="H40" s="950">
        <v>5</v>
      </c>
      <c r="I40" s="950">
        <v>0</v>
      </c>
      <c r="J40" s="376">
        <v>4.3631046135449701E-4</v>
      </c>
      <c r="L40" s="376">
        <v>1.51075896320021E-3</v>
      </c>
      <c r="M40" s="376">
        <v>1.4612725844462501E-3</v>
      </c>
      <c r="N40" s="950">
        <v>8651</v>
      </c>
      <c r="O40" s="950">
        <v>8911</v>
      </c>
      <c r="P40" s="950">
        <v>5</v>
      </c>
      <c r="Q40" s="950">
        <v>0</v>
      </c>
      <c r="R40" s="376">
        <v>4.0556687306744771E-4</v>
      </c>
    </row>
    <row r="41" spans="2:18" ht="15" customHeight="1">
      <c r="B41" s="1723"/>
      <c r="C41" s="375" t="s">
        <v>639</v>
      </c>
      <c r="D41" s="376">
        <v>5.5050368698177496E-3</v>
      </c>
      <c r="E41" s="376">
        <v>5.4422876127197591E-3</v>
      </c>
      <c r="F41" s="950">
        <v>4026</v>
      </c>
      <c r="G41" s="950">
        <v>4214</v>
      </c>
      <c r="H41" s="950">
        <v>6</v>
      </c>
      <c r="I41" s="950">
        <v>0</v>
      </c>
      <c r="J41" s="376">
        <v>1.1036158138373322E-3</v>
      </c>
      <c r="L41" s="376">
        <v>5.5013212474191E-3</v>
      </c>
      <c r="M41" s="376">
        <v>5.4519892604347397E-3</v>
      </c>
      <c r="N41" s="950">
        <v>3848</v>
      </c>
      <c r="O41" s="950">
        <v>4097</v>
      </c>
      <c r="P41" s="950">
        <v>6</v>
      </c>
      <c r="Q41" s="950">
        <v>0</v>
      </c>
      <c r="R41" s="376">
        <v>9.7471676320884273E-4</v>
      </c>
    </row>
    <row r="42" spans="2:18" ht="15" customHeight="1">
      <c r="B42" s="1723"/>
      <c r="C42" s="375" t="s">
        <v>640</v>
      </c>
      <c r="D42" s="376">
        <v>2.25968994598203E-2</v>
      </c>
      <c r="E42" s="376">
        <v>2.2343433395873E-2</v>
      </c>
      <c r="F42" s="950">
        <v>3072</v>
      </c>
      <c r="G42" s="950">
        <v>3198</v>
      </c>
      <c r="H42" s="950">
        <v>28</v>
      </c>
      <c r="I42" s="950">
        <v>0</v>
      </c>
      <c r="J42" s="376">
        <v>8.0455541819177221E-3</v>
      </c>
      <c r="L42" s="376">
        <v>2.2682649516418598E-2</v>
      </c>
      <c r="M42" s="376">
        <v>2.2297897542197801E-2</v>
      </c>
      <c r="N42" s="950">
        <v>3118</v>
      </c>
      <c r="O42" s="950">
        <v>3377</v>
      </c>
      <c r="P42" s="950">
        <v>17</v>
      </c>
      <c r="Q42" s="950">
        <v>0</v>
      </c>
      <c r="R42" s="376">
        <v>7.6882218138149662E-3</v>
      </c>
    </row>
    <row r="43" spans="2:18" ht="15" customHeight="1">
      <c r="B43" s="1723"/>
      <c r="C43" s="375" t="s">
        <v>641</v>
      </c>
      <c r="D43" s="376">
        <v>9.6848017656953791E-2</v>
      </c>
      <c r="E43" s="376">
        <v>9.7743189131212396E-2</v>
      </c>
      <c r="F43" s="950">
        <v>2710</v>
      </c>
      <c r="G43" s="950">
        <v>2797</v>
      </c>
      <c r="H43" s="950">
        <v>201</v>
      </c>
      <c r="I43" s="950">
        <v>0</v>
      </c>
      <c r="J43" s="376">
        <v>5.7150388664876879E-2</v>
      </c>
      <c r="L43" s="376">
        <v>9.6771653772828092E-2</v>
      </c>
      <c r="M43" s="376">
        <v>9.8279275862069401E-2</v>
      </c>
      <c r="N43" s="950">
        <v>2770</v>
      </c>
      <c r="O43" s="950">
        <v>2900</v>
      </c>
      <c r="P43" s="950">
        <v>125</v>
      </c>
      <c r="Q43" s="950">
        <v>0</v>
      </c>
      <c r="R43" s="376">
        <v>5.1477270987363502E-2</v>
      </c>
    </row>
    <row r="44" spans="2:18" ht="15" customHeight="1">
      <c r="B44" s="1723"/>
      <c r="C44" s="375" t="s">
        <v>642</v>
      </c>
      <c r="D44" s="376">
        <v>0.48160007540434696</v>
      </c>
      <c r="E44" s="376">
        <v>0.46762499999999901</v>
      </c>
      <c r="F44" s="950">
        <v>143</v>
      </c>
      <c r="G44" s="950">
        <v>144</v>
      </c>
      <c r="H44" s="950">
        <v>53</v>
      </c>
      <c r="I44" s="950">
        <v>0</v>
      </c>
      <c r="J44" s="376">
        <v>0.42839278452392271</v>
      </c>
      <c r="L44" s="376">
        <v>0.44461162792308001</v>
      </c>
      <c r="M44" s="376">
        <v>0.44605072463768103</v>
      </c>
      <c r="N44" s="950">
        <v>136</v>
      </c>
      <c r="O44" s="950">
        <v>138</v>
      </c>
      <c r="P44" s="950">
        <v>56</v>
      </c>
      <c r="Q44" s="950">
        <v>0</v>
      </c>
      <c r="R44" s="376">
        <v>0.44677723382532436</v>
      </c>
    </row>
    <row r="45" spans="2:18" ht="15" customHeight="1">
      <c r="B45" s="1726"/>
      <c r="C45" s="375">
        <v>100</v>
      </c>
      <c r="D45" s="376">
        <v>0.999999999999999</v>
      </c>
      <c r="E45" s="376">
        <v>1</v>
      </c>
      <c r="F45" s="950">
        <v>409</v>
      </c>
      <c r="G45" s="950">
        <v>412</v>
      </c>
      <c r="H45" s="950">
        <v>353</v>
      </c>
      <c r="I45" s="950">
        <v>3</v>
      </c>
      <c r="J45" s="376">
        <v>0</v>
      </c>
      <c r="L45" s="376">
        <v>1</v>
      </c>
      <c r="M45" s="376">
        <v>1</v>
      </c>
      <c r="N45" s="950">
        <v>544</v>
      </c>
      <c r="O45" s="950">
        <v>548</v>
      </c>
      <c r="P45" s="950">
        <v>535</v>
      </c>
      <c r="Q45" s="950">
        <v>4</v>
      </c>
      <c r="R45" s="376">
        <v>0</v>
      </c>
    </row>
    <row r="46" spans="2:18" ht="15" customHeight="1">
      <c r="B46" s="1722" t="s">
        <v>648</v>
      </c>
      <c r="C46" s="377" t="s">
        <v>638</v>
      </c>
      <c r="D46" s="378">
        <v>1.24386502471622E-3</v>
      </c>
      <c r="E46" s="378">
        <v>1.1439795135110701E-3</v>
      </c>
      <c r="F46" s="951">
        <v>228852</v>
      </c>
      <c r="G46" s="951">
        <v>261831</v>
      </c>
      <c r="H46" s="951">
        <v>212</v>
      </c>
      <c r="I46" s="951">
        <v>24</v>
      </c>
      <c r="J46" s="378">
        <v>7.0214174156580007E-4</v>
      </c>
      <c r="L46" s="378">
        <v>1.24716339211694E-3</v>
      </c>
      <c r="M46" s="378">
        <v>1.1850518138234801E-3</v>
      </c>
      <c r="N46" s="951">
        <v>213137</v>
      </c>
      <c r="O46" s="951">
        <v>225519</v>
      </c>
      <c r="P46" s="951">
        <v>144</v>
      </c>
      <c r="Q46" s="951">
        <v>6</v>
      </c>
      <c r="R46" s="378">
        <v>6.6235844907518984E-4</v>
      </c>
    </row>
    <row r="47" spans="2:18" ht="15" customHeight="1">
      <c r="B47" s="1723"/>
      <c r="C47" s="375" t="s">
        <v>639</v>
      </c>
      <c r="D47" s="376">
        <v>5.1714153375315396E-3</v>
      </c>
      <c r="E47" s="376">
        <v>5.1840109085404696E-3</v>
      </c>
      <c r="F47" s="950">
        <v>55178</v>
      </c>
      <c r="G47" s="950">
        <v>59403</v>
      </c>
      <c r="H47" s="950">
        <v>226</v>
      </c>
      <c r="I47" s="950">
        <v>20</v>
      </c>
      <c r="J47" s="376">
        <v>3.3402159922970398E-3</v>
      </c>
      <c r="L47" s="376">
        <v>5.1991710612977601E-3</v>
      </c>
      <c r="M47" s="376">
        <v>5.2182227768512003E-3</v>
      </c>
      <c r="N47" s="950">
        <v>58461</v>
      </c>
      <c r="O47" s="950">
        <v>61703</v>
      </c>
      <c r="P47" s="950">
        <v>172</v>
      </c>
      <c r="Q47" s="950">
        <v>3</v>
      </c>
      <c r="R47" s="376">
        <v>3.2091639910342535E-3</v>
      </c>
    </row>
    <row r="48" spans="2:18" ht="15" customHeight="1">
      <c r="B48" s="1723"/>
      <c r="C48" s="375" t="s">
        <v>640</v>
      </c>
      <c r="D48" s="376">
        <v>2.2796593629752802E-2</v>
      </c>
      <c r="E48" s="376">
        <v>2.2880738052350101E-2</v>
      </c>
      <c r="F48" s="950">
        <v>35510</v>
      </c>
      <c r="G48" s="950">
        <v>37748</v>
      </c>
      <c r="H48" s="950">
        <v>554</v>
      </c>
      <c r="I48" s="950">
        <v>33</v>
      </c>
      <c r="J48" s="376">
        <v>1.264401489943787E-2</v>
      </c>
      <c r="L48" s="376">
        <v>2.25451627512217E-2</v>
      </c>
      <c r="M48" s="376">
        <v>2.27787585235175E-2</v>
      </c>
      <c r="N48" s="950">
        <v>38261</v>
      </c>
      <c r="O48" s="950">
        <v>39743</v>
      </c>
      <c r="P48" s="950">
        <v>354</v>
      </c>
      <c r="Q48" s="950">
        <v>1</v>
      </c>
      <c r="R48" s="376">
        <v>1.196804539863096E-2</v>
      </c>
    </row>
    <row r="49" spans="2:18" ht="15" customHeight="1">
      <c r="B49" s="1723"/>
      <c r="C49" s="375" t="s">
        <v>641</v>
      </c>
      <c r="D49" s="376">
        <v>9.1979638956256909E-2</v>
      </c>
      <c r="E49" s="376">
        <v>9.2149829041316592E-2</v>
      </c>
      <c r="F49" s="950">
        <v>22541</v>
      </c>
      <c r="G49" s="950">
        <v>23105</v>
      </c>
      <c r="H49" s="950">
        <v>1226</v>
      </c>
      <c r="I49" s="950">
        <v>19</v>
      </c>
      <c r="J49" s="376">
        <v>6.8442907043187395E-2</v>
      </c>
      <c r="L49" s="376">
        <v>9.1738636961634909E-2</v>
      </c>
      <c r="M49" s="376">
        <v>9.1849984119404302E-2</v>
      </c>
      <c r="N49" s="950">
        <v>24680</v>
      </c>
      <c r="O49" s="950">
        <v>25188</v>
      </c>
      <c r="P49" s="950">
        <v>1483</v>
      </c>
      <c r="Q49" s="950">
        <v>6</v>
      </c>
      <c r="R49" s="376">
        <v>7.3408252675006266E-2</v>
      </c>
    </row>
    <row r="50" spans="2:18" ht="15" customHeight="1">
      <c r="B50" s="1723"/>
      <c r="C50" s="375" t="s">
        <v>642</v>
      </c>
      <c r="D50" s="376">
        <v>0.416761585651299</v>
      </c>
      <c r="E50" s="376">
        <v>0.41715557921635305</v>
      </c>
      <c r="F50" s="950">
        <v>2292</v>
      </c>
      <c r="G50" s="950">
        <v>2348</v>
      </c>
      <c r="H50" s="950">
        <v>711</v>
      </c>
      <c r="I50" s="950">
        <v>3</v>
      </c>
      <c r="J50" s="376">
        <v>0.30725652311026669</v>
      </c>
      <c r="L50" s="376">
        <v>0.298900434786327</v>
      </c>
      <c r="M50" s="376">
        <v>0.29472968702521202</v>
      </c>
      <c r="N50" s="950">
        <v>3259</v>
      </c>
      <c r="O50" s="950">
        <v>3291</v>
      </c>
      <c r="P50" s="950">
        <v>880</v>
      </c>
      <c r="Q50" s="950">
        <v>1</v>
      </c>
      <c r="R50" s="376">
        <v>0.306708522960286</v>
      </c>
    </row>
    <row r="51" spans="2:18" ht="15" customHeight="1">
      <c r="B51" s="1726"/>
      <c r="C51" s="375">
        <v>100</v>
      </c>
      <c r="D51" s="376">
        <v>1</v>
      </c>
      <c r="E51" s="376">
        <v>1</v>
      </c>
      <c r="F51" s="950">
        <v>6636</v>
      </c>
      <c r="G51" s="950">
        <v>6882</v>
      </c>
      <c r="H51" s="950">
        <v>5485</v>
      </c>
      <c r="I51" s="950">
        <v>246</v>
      </c>
      <c r="J51" s="376">
        <v>0</v>
      </c>
      <c r="L51" s="376">
        <v>0.999999999999999</v>
      </c>
      <c r="M51" s="376">
        <v>1</v>
      </c>
      <c r="N51" s="950">
        <v>8775</v>
      </c>
      <c r="O51" s="950">
        <v>8803</v>
      </c>
      <c r="P51" s="950">
        <v>8411</v>
      </c>
      <c r="Q51" s="950">
        <v>28</v>
      </c>
      <c r="R51" s="376">
        <v>0</v>
      </c>
    </row>
    <row r="52" spans="2:18" ht="15" customHeight="1">
      <c r="B52" s="1727" t="s">
        <v>649</v>
      </c>
      <c r="C52" s="375" t="s">
        <v>638</v>
      </c>
      <c r="D52" s="376">
        <v>1.21967557106221E-3</v>
      </c>
      <c r="E52" s="376">
        <v>1.2155098070501399E-3</v>
      </c>
      <c r="F52" s="950">
        <v>735466</v>
      </c>
      <c r="G52" s="950">
        <v>795703</v>
      </c>
      <c r="H52" s="950">
        <v>693</v>
      </c>
      <c r="I52" s="950">
        <v>25</v>
      </c>
      <c r="J52" s="376">
        <v>6.5670155126708004E-4</v>
      </c>
      <c r="L52" s="376">
        <v>1.2858818177358998E-3</v>
      </c>
      <c r="M52" s="376">
        <v>1.2833722916128902E-3</v>
      </c>
      <c r="N52" s="950">
        <v>582044</v>
      </c>
      <c r="O52" s="950">
        <v>702033</v>
      </c>
      <c r="P52" s="950">
        <v>394</v>
      </c>
      <c r="Q52" s="950">
        <v>22</v>
      </c>
      <c r="R52" s="376">
        <v>5.7284617390732627E-4</v>
      </c>
    </row>
    <row r="53" spans="2:18" ht="15" customHeight="1">
      <c r="B53" s="1728"/>
      <c r="C53" s="375" t="s">
        <v>639</v>
      </c>
      <c r="D53" s="376">
        <v>5.2429529653118603E-3</v>
      </c>
      <c r="E53" s="376">
        <v>5.1618004101362204E-3</v>
      </c>
      <c r="F53" s="950">
        <v>296776</v>
      </c>
      <c r="G53" s="950">
        <v>327692</v>
      </c>
      <c r="H53" s="950">
        <v>2143</v>
      </c>
      <c r="I53" s="950">
        <v>32</v>
      </c>
      <c r="J53" s="376">
        <v>4.5979046249038005E-3</v>
      </c>
      <c r="L53" s="376">
        <v>5.3316277962372404E-3</v>
      </c>
      <c r="M53" s="376">
        <v>5.2335183004006205E-3</v>
      </c>
      <c r="N53" s="950">
        <v>303111</v>
      </c>
      <c r="O53" s="950">
        <v>361686</v>
      </c>
      <c r="P53" s="950">
        <v>1297</v>
      </c>
      <c r="Q53" s="950">
        <v>56</v>
      </c>
      <c r="R53" s="376">
        <v>3.7595032076288737E-3</v>
      </c>
    </row>
    <row r="54" spans="2:18" ht="15" customHeight="1">
      <c r="B54" s="1728"/>
      <c r="C54" s="375" t="s">
        <v>640</v>
      </c>
      <c r="D54" s="376">
        <v>2.2374414329674699E-2</v>
      </c>
      <c r="E54" s="376">
        <v>2.2631018262212099E-2</v>
      </c>
      <c r="F54" s="950">
        <v>188030</v>
      </c>
      <c r="G54" s="950">
        <v>222153</v>
      </c>
      <c r="H54" s="950">
        <v>4183</v>
      </c>
      <c r="I54" s="950">
        <v>51</v>
      </c>
      <c r="J54" s="376">
        <v>1.5356158073527476E-2</v>
      </c>
      <c r="L54" s="376">
        <v>2.1182259903247E-2</v>
      </c>
      <c r="M54" s="376">
        <v>2.1878723725851802E-2</v>
      </c>
      <c r="N54" s="950">
        <v>196859</v>
      </c>
      <c r="O54" s="950">
        <v>244822</v>
      </c>
      <c r="P54" s="950">
        <v>2828</v>
      </c>
      <c r="Q54" s="950">
        <v>69</v>
      </c>
      <c r="R54" s="376">
        <v>1.3149805191124599E-2</v>
      </c>
    </row>
    <row r="55" spans="2:18" ht="15" customHeight="1">
      <c r="B55" s="1728"/>
      <c r="C55" s="375" t="s">
        <v>641</v>
      </c>
      <c r="D55" s="376">
        <v>0.101678150333948</v>
      </c>
      <c r="E55" s="376">
        <v>0.10262645580948999</v>
      </c>
      <c r="F55" s="950">
        <v>186592</v>
      </c>
      <c r="G55" s="950">
        <v>249363</v>
      </c>
      <c r="H55" s="950">
        <v>18234</v>
      </c>
      <c r="I55" s="950">
        <v>14</v>
      </c>
      <c r="J55" s="376">
        <v>5.8319405126101405E-2</v>
      </c>
      <c r="L55" s="376">
        <v>9.8492756984408805E-2</v>
      </c>
      <c r="M55" s="376">
        <v>0.102069042700626</v>
      </c>
      <c r="N55" s="950">
        <v>178524</v>
      </c>
      <c r="O55" s="950">
        <v>267701</v>
      </c>
      <c r="P55" s="950">
        <v>8440</v>
      </c>
      <c r="Q55" s="950">
        <v>250</v>
      </c>
      <c r="R55" s="376">
        <v>4.5210473055575899E-2</v>
      </c>
    </row>
    <row r="56" spans="2:18" ht="15" customHeight="1">
      <c r="B56" s="1728"/>
      <c r="C56" s="375" t="s">
        <v>642</v>
      </c>
      <c r="D56" s="376">
        <v>0.42329159599857397</v>
      </c>
      <c r="E56" s="376">
        <v>0.45441703206678197</v>
      </c>
      <c r="F56" s="950">
        <v>10615</v>
      </c>
      <c r="G56" s="950">
        <v>12817</v>
      </c>
      <c r="H56" s="950">
        <v>5489</v>
      </c>
      <c r="I56" s="950">
        <v>2</v>
      </c>
      <c r="J56" s="376">
        <v>0.40211377619386396</v>
      </c>
      <c r="L56" s="376">
        <v>0.39976665594649097</v>
      </c>
      <c r="M56" s="376">
        <v>0.41947575001738202</v>
      </c>
      <c r="N56" s="950">
        <v>12473</v>
      </c>
      <c r="O56" s="950">
        <v>14433</v>
      </c>
      <c r="P56" s="950">
        <v>4492</v>
      </c>
      <c r="Q56" s="950">
        <v>115</v>
      </c>
      <c r="R56" s="376">
        <v>0.36384835726774895</v>
      </c>
    </row>
    <row r="57" spans="2:18" ht="15" customHeight="1">
      <c r="B57" s="1729"/>
      <c r="C57" s="375">
        <v>100</v>
      </c>
      <c r="D57" s="376">
        <v>0.99999999999988498</v>
      </c>
      <c r="E57" s="376">
        <v>1</v>
      </c>
      <c r="F57" s="950">
        <v>39364</v>
      </c>
      <c r="G57" s="950">
        <v>41954</v>
      </c>
      <c r="H57" s="950">
        <v>39571</v>
      </c>
      <c r="I57" s="950">
        <v>2590</v>
      </c>
      <c r="J57" s="376">
        <v>0</v>
      </c>
      <c r="L57" s="376">
        <v>1.00000000000001</v>
      </c>
      <c r="M57" s="376">
        <v>1</v>
      </c>
      <c r="N57" s="950">
        <v>34814</v>
      </c>
      <c r="O57" s="950">
        <v>36737</v>
      </c>
      <c r="P57" s="950">
        <v>36104</v>
      </c>
      <c r="Q57" s="950">
        <v>1923</v>
      </c>
      <c r="R57" s="376">
        <v>0</v>
      </c>
    </row>
    <row r="58" spans="2:18" ht="15" customHeight="1">
      <c r="B58" s="1727" t="s">
        <v>650</v>
      </c>
      <c r="C58" s="375" t="s">
        <v>638</v>
      </c>
      <c r="D58" s="376">
        <v>1.6571429026355201E-3</v>
      </c>
      <c r="E58" s="376">
        <v>1.63763689589506E-3</v>
      </c>
      <c r="F58" s="950">
        <v>68812</v>
      </c>
      <c r="G58" s="950">
        <v>76518</v>
      </c>
      <c r="H58" s="950">
        <v>147</v>
      </c>
      <c r="I58" s="950">
        <v>2</v>
      </c>
      <c r="J58" s="376">
        <v>1.2504440136011643E-3</v>
      </c>
      <c r="L58" s="376">
        <v>1.64037177042239E-3</v>
      </c>
      <c r="M58" s="376">
        <v>1.6536456447772199E-3</v>
      </c>
      <c r="N58" s="950">
        <v>62332</v>
      </c>
      <c r="O58" s="950">
        <v>69055</v>
      </c>
      <c r="P58" s="950">
        <v>66</v>
      </c>
      <c r="Q58" s="950">
        <v>3</v>
      </c>
      <c r="R58" s="376">
        <v>9.6952341719100572E-4</v>
      </c>
    </row>
    <row r="59" spans="2:18" ht="15" customHeight="1">
      <c r="B59" s="1728"/>
      <c r="C59" s="375" t="s">
        <v>639</v>
      </c>
      <c r="D59" s="376">
        <v>5.25229236585703E-3</v>
      </c>
      <c r="E59" s="376">
        <v>5.2233706963348801E-3</v>
      </c>
      <c r="F59" s="950">
        <v>92436</v>
      </c>
      <c r="G59" s="950">
        <v>107147</v>
      </c>
      <c r="H59" s="950">
        <v>1120</v>
      </c>
      <c r="I59" s="950">
        <v>8</v>
      </c>
      <c r="J59" s="376">
        <v>6.1157935517571205E-3</v>
      </c>
      <c r="L59" s="376">
        <v>5.2175111971058093E-3</v>
      </c>
      <c r="M59" s="376">
        <v>5.2352795262187498E-3</v>
      </c>
      <c r="N59" s="950">
        <v>79423</v>
      </c>
      <c r="O59" s="950">
        <v>96753</v>
      </c>
      <c r="P59" s="950">
        <v>389</v>
      </c>
      <c r="Q59" s="950">
        <v>13</v>
      </c>
      <c r="R59" s="376">
        <v>4.1438456868102599E-3</v>
      </c>
    </row>
    <row r="60" spans="2:18" ht="15" customHeight="1">
      <c r="B60" s="1728"/>
      <c r="C60" s="375" t="s">
        <v>640</v>
      </c>
      <c r="D60" s="376">
        <v>2.1863740196552E-2</v>
      </c>
      <c r="E60" s="376">
        <v>2.1728165973207602E-2</v>
      </c>
      <c r="F60" s="950">
        <v>59298</v>
      </c>
      <c r="G60" s="950">
        <v>69939</v>
      </c>
      <c r="H60" s="950">
        <v>2067</v>
      </c>
      <c r="I60" s="950">
        <v>43</v>
      </c>
      <c r="J60" s="376">
        <v>2.0416861433757105E-2</v>
      </c>
      <c r="L60" s="376">
        <v>2.1438866790575301E-2</v>
      </c>
      <c r="M60" s="376">
        <v>2.20061796250649E-2</v>
      </c>
      <c r="N60" s="950">
        <v>54865</v>
      </c>
      <c r="O60" s="950">
        <v>67318</v>
      </c>
      <c r="P60" s="950">
        <v>866</v>
      </c>
      <c r="Q60" s="950">
        <v>15</v>
      </c>
      <c r="R60" s="376">
        <v>1.5848239538547002E-2</v>
      </c>
    </row>
    <row r="61" spans="2:18" ht="15" customHeight="1">
      <c r="B61" s="1728"/>
      <c r="C61" s="375" t="s">
        <v>641</v>
      </c>
      <c r="D61" s="376">
        <v>9.4082667842768794E-2</v>
      </c>
      <c r="E61" s="376">
        <v>9.6548362802980292E-2</v>
      </c>
      <c r="F61" s="950">
        <v>58697</v>
      </c>
      <c r="G61" s="950">
        <v>70242</v>
      </c>
      <c r="H61" s="950">
        <v>7665</v>
      </c>
      <c r="I61" s="950">
        <v>78</v>
      </c>
      <c r="J61" s="376">
        <v>8.6808088490152618E-2</v>
      </c>
      <c r="L61" s="376">
        <v>9.3820439727203608E-2</v>
      </c>
      <c r="M61" s="376">
        <v>9.7496022330790091E-2</v>
      </c>
      <c r="N61" s="950">
        <v>47101</v>
      </c>
      <c r="O61" s="950">
        <v>57320</v>
      </c>
      <c r="P61" s="950">
        <v>3040</v>
      </c>
      <c r="Q61" s="950">
        <v>30</v>
      </c>
      <c r="R61" s="376">
        <v>7.2484985566778834E-2</v>
      </c>
    </row>
    <row r="62" spans="2:18" ht="15" customHeight="1">
      <c r="B62" s="1728"/>
      <c r="C62" s="375" t="s">
        <v>642</v>
      </c>
      <c r="D62" s="376">
        <v>0.47165856036203302</v>
      </c>
      <c r="E62" s="376">
        <v>0.46615698630134</v>
      </c>
      <c r="F62" s="950">
        <v>3033</v>
      </c>
      <c r="G62" s="950">
        <v>3650</v>
      </c>
      <c r="H62" s="950">
        <v>2058</v>
      </c>
      <c r="I62" s="950">
        <v>30</v>
      </c>
      <c r="J62" s="376">
        <v>0.61156154627437298</v>
      </c>
      <c r="L62" s="376">
        <v>0.46410058266742998</v>
      </c>
      <c r="M62" s="376">
        <v>0.46102345004816697</v>
      </c>
      <c r="N62" s="950">
        <v>2719</v>
      </c>
      <c r="O62" s="950">
        <v>3113</v>
      </c>
      <c r="P62" s="950">
        <v>1513</v>
      </c>
      <c r="Q62" s="950">
        <v>13</v>
      </c>
      <c r="R62" s="376">
        <v>0.59231308480147427</v>
      </c>
    </row>
    <row r="63" spans="2:18" ht="15" customHeight="1">
      <c r="B63" s="1729"/>
      <c r="C63" s="375">
        <v>100</v>
      </c>
      <c r="D63" s="376">
        <v>1</v>
      </c>
      <c r="E63" s="376">
        <v>1</v>
      </c>
      <c r="F63" s="950">
        <v>11063</v>
      </c>
      <c r="G63" s="950">
        <v>13328</v>
      </c>
      <c r="H63" s="950">
        <v>12696</v>
      </c>
      <c r="I63" s="950">
        <v>2265</v>
      </c>
      <c r="J63" s="376">
        <v>0</v>
      </c>
      <c r="L63" s="376">
        <v>1</v>
      </c>
      <c r="M63" s="376">
        <v>1</v>
      </c>
      <c r="N63" s="950">
        <v>9376</v>
      </c>
      <c r="O63" s="950">
        <v>9691</v>
      </c>
      <c r="P63" s="950">
        <v>9454</v>
      </c>
      <c r="Q63" s="950">
        <v>315</v>
      </c>
      <c r="R63" s="376">
        <v>0</v>
      </c>
    </row>
    <row r="64" spans="2:18" ht="15" customHeight="1">
      <c r="B64" s="1722" t="s">
        <v>651</v>
      </c>
      <c r="C64" s="375" t="s">
        <v>638</v>
      </c>
      <c r="D64" s="376">
        <v>1.6681073216986201E-3</v>
      </c>
      <c r="E64" s="376">
        <v>1.52181365630809E-3</v>
      </c>
      <c r="F64" s="950">
        <v>33371</v>
      </c>
      <c r="G64" s="950">
        <v>38971</v>
      </c>
      <c r="H64" s="950">
        <v>49</v>
      </c>
      <c r="I64" s="950">
        <v>2</v>
      </c>
      <c r="J64" s="376">
        <v>5.4031437338117772E-4</v>
      </c>
      <c r="L64" s="376">
        <v>1.63381079427903E-3</v>
      </c>
      <c r="M64" s="376">
        <v>1.5440024479800702E-3</v>
      </c>
      <c r="N64" s="950">
        <v>28869</v>
      </c>
      <c r="O64" s="950">
        <v>32680</v>
      </c>
      <c r="P64" s="950">
        <v>7</v>
      </c>
      <c r="Q64" s="950">
        <v>1</v>
      </c>
      <c r="R64" s="376">
        <v>2.6069040447665697E-4</v>
      </c>
    </row>
    <row r="65" spans="2:18" ht="15" customHeight="1">
      <c r="B65" s="1723"/>
      <c r="C65" s="375" t="s">
        <v>639</v>
      </c>
      <c r="D65" s="376">
        <v>5.3529366926748697E-3</v>
      </c>
      <c r="E65" s="376">
        <v>5.2895471422876907E-3</v>
      </c>
      <c r="F65" s="950">
        <v>22441</v>
      </c>
      <c r="G65" s="950">
        <v>30164</v>
      </c>
      <c r="H65" s="950">
        <v>191</v>
      </c>
      <c r="I65" s="950">
        <v>7</v>
      </c>
      <c r="J65" s="376">
        <v>3.4153453520418746E-3</v>
      </c>
      <c r="L65" s="376">
        <v>5.3030000306864304E-3</v>
      </c>
      <c r="M65" s="376">
        <v>5.2625644057769407E-3</v>
      </c>
      <c r="N65" s="950">
        <v>18692</v>
      </c>
      <c r="O65" s="950">
        <v>23678</v>
      </c>
      <c r="P65" s="950">
        <v>51</v>
      </c>
      <c r="Q65" s="950">
        <v>1</v>
      </c>
      <c r="R65" s="376">
        <v>1.8191169107422368E-3</v>
      </c>
    </row>
    <row r="66" spans="2:18" ht="15" customHeight="1">
      <c r="B66" s="1723"/>
      <c r="C66" s="375" t="s">
        <v>640</v>
      </c>
      <c r="D66" s="376">
        <v>2.2715365109375999E-2</v>
      </c>
      <c r="E66" s="376">
        <v>2.22487706298433E-2</v>
      </c>
      <c r="F66" s="950">
        <v>16353</v>
      </c>
      <c r="G66" s="950">
        <v>23752</v>
      </c>
      <c r="H66" s="950">
        <v>471</v>
      </c>
      <c r="I66" s="950">
        <v>43</v>
      </c>
      <c r="J66" s="376">
        <v>1.3313714248893226E-2</v>
      </c>
      <c r="L66" s="376">
        <v>2.1247549877137201E-2</v>
      </c>
      <c r="M66" s="376">
        <v>2.2641330166272403E-2</v>
      </c>
      <c r="N66" s="950">
        <v>13223</v>
      </c>
      <c r="O66" s="950">
        <v>18524</v>
      </c>
      <c r="P66" s="950">
        <v>125</v>
      </c>
      <c r="Q66" s="950">
        <v>1</v>
      </c>
      <c r="R66" s="376">
        <v>9.0414217441743047E-3</v>
      </c>
    </row>
    <row r="67" spans="2:18" ht="15" customHeight="1">
      <c r="B67" s="1723"/>
      <c r="C67" s="375" t="s">
        <v>641</v>
      </c>
      <c r="D67" s="376">
        <v>0.10052247391538699</v>
      </c>
      <c r="E67" s="376">
        <v>0.100806035464395</v>
      </c>
      <c r="F67" s="950">
        <v>32808</v>
      </c>
      <c r="G67" s="950">
        <v>43029</v>
      </c>
      <c r="H67" s="950">
        <v>3915</v>
      </c>
      <c r="I67" s="950">
        <v>78</v>
      </c>
      <c r="J67" s="376">
        <v>5.8540677958681987E-2</v>
      </c>
      <c r="L67" s="376">
        <v>0.10048090755721001</v>
      </c>
      <c r="M67" s="376">
        <v>0.10542645202019299</v>
      </c>
      <c r="N67" s="950">
        <v>18295</v>
      </c>
      <c r="O67" s="950">
        <v>25344</v>
      </c>
      <c r="P67" s="950">
        <v>614</v>
      </c>
      <c r="Q67" s="950">
        <v>14</v>
      </c>
      <c r="R67" s="376">
        <v>3.8795729901252296E-2</v>
      </c>
    </row>
    <row r="68" spans="2:18" ht="15" customHeight="1">
      <c r="B68" s="1723"/>
      <c r="C68" s="375" t="s">
        <v>642</v>
      </c>
      <c r="D68" s="376">
        <v>0.50761358277679203</v>
      </c>
      <c r="E68" s="376">
        <v>0.48134751286450306</v>
      </c>
      <c r="F68" s="950">
        <v>690</v>
      </c>
      <c r="G68" s="950">
        <v>1166</v>
      </c>
      <c r="H68" s="950">
        <v>379</v>
      </c>
      <c r="I68" s="950">
        <v>30</v>
      </c>
      <c r="J68" s="376">
        <v>0.48747713593512998</v>
      </c>
      <c r="L68" s="376">
        <v>0.49591904112205198</v>
      </c>
      <c r="M68" s="376">
        <v>0.49341001353180503</v>
      </c>
      <c r="N68" s="950">
        <v>648</v>
      </c>
      <c r="O68" s="950">
        <v>739</v>
      </c>
      <c r="P68" s="950">
        <v>260</v>
      </c>
      <c r="Q68" s="950">
        <v>8</v>
      </c>
      <c r="R68" s="376">
        <v>0.48063424044140562</v>
      </c>
    </row>
    <row r="69" spans="2:18" ht="15" customHeight="1">
      <c r="B69" s="1726"/>
      <c r="C69" s="375">
        <v>100</v>
      </c>
      <c r="D69" s="376">
        <v>1</v>
      </c>
      <c r="E69" s="376">
        <v>1</v>
      </c>
      <c r="F69" s="950">
        <v>2521</v>
      </c>
      <c r="G69" s="950">
        <v>4522</v>
      </c>
      <c r="H69" s="950">
        <v>4360</v>
      </c>
      <c r="I69" s="950">
        <v>2001</v>
      </c>
      <c r="J69" s="376">
        <v>0</v>
      </c>
      <c r="L69" s="376">
        <v>0.999999999999999</v>
      </c>
      <c r="M69" s="376">
        <v>1</v>
      </c>
      <c r="N69" s="950">
        <v>2080</v>
      </c>
      <c r="O69" s="950">
        <v>2208</v>
      </c>
      <c r="P69" s="950">
        <v>2167</v>
      </c>
      <c r="Q69" s="950">
        <v>128</v>
      </c>
      <c r="R69" s="376">
        <v>0</v>
      </c>
    </row>
    <row r="70" spans="2:18" ht="15" customHeight="1">
      <c r="B70" s="1722" t="s">
        <v>652</v>
      </c>
      <c r="C70" s="375" t="s">
        <v>638</v>
      </c>
      <c r="D70" s="376">
        <v>1.65015540224218E-3</v>
      </c>
      <c r="E70" s="376">
        <v>1.7578528244593401E-3</v>
      </c>
      <c r="F70" s="950">
        <v>35441</v>
      </c>
      <c r="G70" s="950">
        <v>37547</v>
      </c>
      <c r="H70" s="950">
        <v>98</v>
      </c>
      <c r="I70" s="950">
        <v>0</v>
      </c>
      <c r="J70" s="376">
        <v>1.8924166875114697E-3</v>
      </c>
      <c r="L70" s="376">
        <v>1.6444434156573701E-3</v>
      </c>
      <c r="M70" s="376">
        <v>1.7521512027485E-3</v>
      </c>
      <c r="N70" s="950">
        <v>33463</v>
      </c>
      <c r="O70" s="950">
        <v>36375</v>
      </c>
      <c r="P70" s="950">
        <v>59</v>
      </c>
      <c r="Q70" s="950">
        <v>2</v>
      </c>
      <c r="R70" s="376">
        <v>1.6015025844678566E-3</v>
      </c>
    </row>
    <row r="71" spans="2:18" ht="15" customHeight="1">
      <c r="B71" s="1723"/>
      <c r="C71" s="375" t="s">
        <v>639</v>
      </c>
      <c r="D71" s="376">
        <v>5.1866059713256496E-3</v>
      </c>
      <c r="E71" s="376">
        <v>5.19744099347019E-3</v>
      </c>
      <c r="F71" s="950">
        <v>69995</v>
      </c>
      <c r="G71" s="950">
        <v>76983</v>
      </c>
      <c r="H71" s="950">
        <v>929</v>
      </c>
      <c r="I71" s="950">
        <v>1</v>
      </c>
      <c r="J71" s="376">
        <v>7.0049580813581046E-3</v>
      </c>
      <c r="L71" s="376">
        <v>5.1699010273291999E-3</v>
      </c>
      <c r="M71" s="376">
        <v>5.2264385904936097E-3</v>
      </c>
      <c r="N71" s="950">
        <v>60731</v>
      </c>
      <c r="O71" s="950">
        <v>73075</v>
      </c>
      <c r="P71" s="950">
        <v>338</v>
      </c>
      <c r="Q71" s="950">
        <v>12</v>
      </c>
      <c r="R71" s="376">
        <v>4.9205808206235734E-3</v>
      </c>
    </row>
    <row r="72" spans="2:18" ht="15" customHeight="1">
      <c r="B72" s="1723"/>
      <c r="C72" s="375" t="s">
        <v>640</v>
      </c>
      <c r="D72" s="376">
        <v>2.1066557502921201E-2</v>
      </c>
      <c r="E72" s="376">
        <v>2.1460441249712102E-2</v>
      </c>
      <c r="F72" s="950">
        <v>42945</v>
      </c>
      <c r="G72" s="950">
        <v>46187</v>
      </c>
      <c r="H72" s="950">
        <v>1596</v>
      </c>
      <c r="I72" s="950">
        <v>0</v>
      </c>
      <c r="J72" s="376">
        <v>2.2849170682863025E-2</v>
      </c>
      <c r="L72" s="376">
        <v>2.15691454305703E-2</v>
      </c>
      <c r="M72" s="376">
        <v>2.1765053080306698E-2</v>
      </c>
      <c r="N72" s="950">
        <v>41642</v>
      </c>
      <c r="O72" s="950">
        <v>48794</v>
      </c>
      <c r="P72" s="950">
        <v>741</v>
      </c>
      <c r="Q72" s="950">
        <v>14</v>
      </c>
      <c r="R72" s="376">
        <v>1.8077622850174332E-2</v>
      </c>
    </row>
    <row r="73" spans="2:18" ht="15" customHeight="1">
      <c r="B73" s="1723"/>
      <c r="C73" s="375" t="s">
        <v>641</v>
      </c>
      <c r="D73" s="376">
        <v>8.8084403354836208E-2</v>
      </c>
      <c r="E73" s="376">
        <v>8.9816161393429197E-2</v>
      </c>
      <c r="F73" s="950">
        <v>25889</v>
      </c>
      <c r="G73" s="950">
        <v>27213</v>
      </c>
      <c r="H73" s="950">
        <v>3750</v>
      </c>
      <c r="I73" s="950">
        <v>0</v>
      </c>
      <c r="J73" s="376">
        <v>0.10680961340367372</v>
      </c>
      <c r="L73" s="376">
        <v>8.9094487620648699E-2</v>
      </c>
      <c r="M73" s="376">
        <v>9.1210407805837987E-2</v>
      </c>
      <c r="N73" s="950">
        <v>28806</v>
      </c>
      <c r="O73" s="950">
        <v>31976</v>
      </c>
      <c r="P73" s="950">
        <v>2426</v>
      </c>
      <c r="Q73" s="950">
        <v>16</v>
      </c>
      <c r="R73" s="376">
        <v>9.4129763292399957E-2</v>
      </c>
    </row>
    <row r="74" spans="2:18" ht="15" customHeight="1">
      <c r="B74" s="1723"/>
      <c r="C74" s="375" t="s">
        <v>642</v>
      </c>
      <c r="D74" s="376">
        <v>0.44595291136082499</v>
      </c>
      <c r="E74" s="376">
        <v>0.45902648953300201</v>
      </c>
      <c r="F74" s="950">
        <v>2343</v>
      </c>
      <c r="G74" s="950">
        <v>2484</v>
      </c>
      <c r="H74" s="950">
        <v>1679</v>
      </c>
      <c r="I74" s="950">
        <v>0</v>
      </c>
      <c r="J74" s="376">
        <v>0.64443670534276676</v>
      </c>
      <c r="L74" s="376">
        <v>0.44382049469179896</v>
      </c>
      <c r="M74" s="376">
        <v>0.45094187026115501</v>
      </c>
      <c r="N74" s="950">
        <v>2071</v>
      </c>
      <c r="O74" s="950">
        <v>2374</v>
      </c>
      <c r="P74" s="950">
        <v>1253</v>
      </c>
      <c r="Q74" s="950">
        <v>5</v>
      </c>
      <c r="R74" s="376">
        <v>0.62038139173031859</v>
      </c>
    </row>
    <row r="75" spans="2:18" ht="15" customHeight="1" thickBot="1">
      <c r="B75" s="1724"/>
      <c r="C75" s="667">
        <v>100</v>
      </c>
      <c r="D75" s="668">
        <v>0.999999999999999</v>
      </c>
      <c r="E75" s="668">
        <v>1</v>
      </c>
      <c r="F75" s="952">
        <v>8542</v>
      </c>
      <c r="G75" s="952">
        <v>8806</v>
      </c>
      <c r="H75" s="952">
        <v>8336</v>
      </c>
      <c r="I75" s="952">
        <v>264</v>
      </c>
      <c r="J75" s="668">
        <v>0</v>
      </c>
      <c r="L75" s="668">
        <v>0.999999999999998</v>
      </c>
      <c r="M75" s="668">
        <v>1</v>
      </c>
      <c r="N75" s="952">
        <v>7296</v>
      </c>
      <c r="O75" s="952">
        <v>7483</v>
      </c>
      <c r="P75" s="952">
        <v>7287</v>
      </c>
      <c r="Q75" s="952">
        <v>187</v>
      </c>
      <c r="R75" s="668">
        <v>0</v>
      </c>
    </row>
    <row r="76" spans="2:18" ht="12.75" thickTop="1">
      <c r="B76" s="1725"/>
      <c r="C76" s="1725"/>
      <c r="D76" s="1725"/>
      <c r="E76" s="1725"/>
      <c r="F76" s="1725"/>
      <c r="G76" s="1725"/>
      <c r="H76" s="1725"/>
      <c r="I76" s="1725"/>
      <c r="J76" s="1725"/>
      <c r="K76" s="140"/>
    </row>
    <row r="77" spans="2:18" ht="12">
      <c r="B77" s="663"/>
      <c r="C77" s="663"/>
      <c r="D77" s="663"/>
      <c r="E77" s="663"/>
      <c r="F77" s="663"/>
      <c r="G77" s="663"/>
      <c r="H77" s="663"/>
      <c r="I77" s="663"/>
      <c r="J77" s="663"/>
      <c r="K77" s="140"/>
    </row>
    <row r="78" spans="2:18" ht="12">
      <c r="B78" s="663"/>
      <c r="C78" s="663"/>
      <c r="D78" s="663"/>
      <c r="E78" s="663"/>
      <c r="F78" s="663"/>
      <c r="G78" s="663"/>
      <c r="H78" s="663"/>
      <c r="I78" s="663"/>
      <c r="J78" s="663"/>
      <c r="K78" s="140"/>
    </row>
  </sheetData>
  <mergeCells count="30">
    <mergeCell ref="B2:C2"/>
    <mergeCell ref="L6:R6"/>
    <mergeCell ref="L8:L9"/>
    <mergeCell ref="M8:M9"/>
    <mergeCell ref="N8:O8"/>
    <mergeCell ref="P8:P9"/>
    <mergeCell ref="Q8:Q9"/>
    <mergeCell ref="R8:R9"/>
    <mergeCell ref="B3:F3"/>
    <mergeCell ref="B8:B9"/>
    <mergeCell ref="C8:C9"/>
    <mergeCell ref="D8:D9"/>
    <mergeCell ref="E8:E9"/>
    <mergeCell ref="F8:G8"/>
    <mergeCell ref="H8:H9"/>
    <mergeCell ref="I8:I9"/>
    <mergeCell ref="J8:J9"/>
    <mergeCell ref="D6:J6"/>
    <mergeCell ref="B70:B75"/>
    <mergeCell ref="B76:J76"/>
    <mergeCell ref="B46:B51"/>
    <mergeCell ref="B52:B57"/>
    <mergeCell ref="B58:B63"/>
    <mergeCell ref="B64:B69"/>
    <mergeCell ref="B40:B45"/>
    <mergeCell ref="B10:B15"/>
    <mergeCell ref="B16:B21"/>
    <mergeCell ref="B22:B27"/>
    <mergeCell ref="B28:B33"/>
    <mergeCell ref="B34:B39"/>
  </mergeCells>
  <hyperlinks>
    <hyperlink ref="R4" location="Índice!A1" display="Back to the Index" xr:uid="{E1C64652-40E4-45B2-999C-D7330D9C52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Q22"/>
  <sheetViews>
    <sheetView showZeros="0" zoomScaleNormal="100" workbookViewId="0">
      <selection activeCell="Q3" sqref="Q3:Q4"/>
    </sheetView>
  </sheetViews>
  <sheetFormatPr defaultColWidth="9.140625" defaultRowHeight="15" customHeight="1"/>
  <cols>
    <col min="1" max="1" width="12.7109375" style="2" customWidth="1"/>
    <col min="2" max="2" width="49.85546875" style="2" customWidth="1"/>
    <col min="3" max="9" width="12.7109375" style="2" customWidth="1"/>
    <col min="10" max="10" width="3.7109375" style="2" customWidth="1"/>
    <col min="11" max="18" width="12.7109375" style="2" customWidth="1"/>
    <col min="19" max="20" width="10.28515625" style="2" customWidth="1"/>
    <col min="21" max="21" width="10.7109375" style="2" customWidth="1"/>
    <col min="22" max="16384" width="9.140625" style="2"/>
  </cols>
  <sheetData>
    <row r="2" spans="2:17" ht="15" customHeight="1">
      <c r="B2" s="738" t="s">
        <v>449</v>
      </c>
      <c r="C2" s="738"/>
      <c r="D2" s="787" t="s">
        <v>1463</v>
      </c>
    </row>
    <row r="3" spans="2:17" ht="15" customHeight="1">
      <c r="B3" s="296" t="s">
        <v>450</v>
      </c>
      <c r="Q3" s="1658" t="s">
        <v>503</v>
      </c>
    </row>
    <row r="4" spans="2:17" ht="15" customHeight="1">
      <c r="B4" s="659" t="s">
        <v>0</v>
      </c>
      <c r="C4" s="659"/>
      <c r="I4" s="484"/>
      <c r="Q4" s="1741"/>
    </row>
    <row r="5" spans="2:17" ht="15" customHeight="1">
      <c r="B5" s="638"/>
      <c r="C5" s="638"/>
      <c r="I5" s="612"/>
    </row>
    <row r="6" spans="2:17" ht="15" customHeight="1">
      <c r="C6" s="1697" t="s">
        <v>1730</v>
      </c>
      <c r="D6" s="1697"/>
      <c r="E6" s="1697"/>
      <c r="F6" s="1697"/>
      <c r="G6" s="1697"/>
      <c r="H6" s="1697"/>
      <c r="I6" s="1697"/>
      <c r="K6" s="1697" t="s">
        <v>1685</v>
      </c>
      <c r="L6" s="1697"/>
      <c r="M6" s="1697"/>
      <c r="N6" s="1697"/>
      <c r="O6" s="1697"/>
      <c r="P6" s="1697"/>
      <c r="Q6" s="1697"/>
    </row>
    <row r="7" spans="2:17" ht="15" customHeight="1">
      <c r="C7" s="620" t="s">
        <v>219</v>
      </c>
      <c r="D7" s="620" t="s">
        <v>220</v>
      </c>
      <c r="E7" s="620" t="s">
        <v>221</v>
      </c>
      <c r="F7" s="620" t="s">
        <v>222</v>
      </c>
      <c r="G7" s="620" t="s">
        <v>223</v>
      </c>
      <c r="H7" s="620" t="s">
        <v>224</v>
      </c>
      <c r="I7" s="620" t="s">
        <v>225</v>
      </c>
      <c r="K7" s="1032" t="s">
        <v>219</v>
      </c>
      <c r="L7" s="1032" t="s">
        <v>220</v>
      </c>
      <c r="M7" s="1032" t="s">
        <v>221</v>
      </c>
      <c r="N7" s="1032" t="s">
        <v>222</v>
      </c>
      <c r="O7" s="1032" t="s">
        <v>223</v>
      </c>
      <c r="P7" s="1032" t="s">
        <v>224</v>
      </c>
      <c r="Q7" s="1032" t="s">
        <v>225</v>
      </c>
    </row>
    <row r="8" spans="2:17" ht="50.1" customHeight="1">
      <c r="B8" s="250"/>
      <c r="C8" s="250" t="s">
        <v>451</v>
      </c>
      <c r="D8" s="250" t="s">
        <v>452</v>
      </c>
      <c r="E8" s="250" t="s">
        <v>453</v>
      </c>
      <c r="F8" s="250" t="s">
        <v>454</v>
      </c>
      <c r="G8" s="250" t="s">
        <v>455</v>
      </c>
      <c r="H8" s="250" t="s">
        <v>331</v>
      </c>
      <c r="I8" s="172" t="s">
        <v>1</v>
      </c>
      <c r="K8" s="250" t="s">
        <v>451</v>
      </c>
      <c r="L8" s="250" t="s">
        <v>452</v>
      </c>
      <c r="M8" s="250" t="s">
        <v>453</v>
      </c>
      <c r="N8" s="250" t="s">
        <v>454</v>
      </c>
      <c r="O8" s="250" t="s">
        <v>455</v>
      </c>
      <c r="P8" s="250" t="s">
        <v>331</v>
      </c>
      <c r="Q8" s="981" t="s">
        <v>1</v>
      </c>
    </row>
    <row r="9" spans="2:17" ht="15" customHeight="1">
      <c r="B9" s="42" t="s">
        <v>456</v>
      </c>
      <c r="C9" s="1048"/>
      <c r="D9" s="1049">
        <v>245743.55661959448</v>
      </c>
      <c r="E9" s="1049">
        <v>112682.70389318213</v>
      </c>
      <c r="F9" s="1048">
        <v>0</v>
      </c>
      <c r="G9" s="282">
        <v>0</v>
      </c>
      <c r="H9" s="1049">
        <v>327102.07848629903</v>
      </c>
      <c r="I9" s="1049">
        <v>253210.15207124775</v>
      </c>
      <c r="J9" s="1295"/>
      <c r="K9" s="1048"/>
      <c r="L9" s="1049">
        <v>299952.73105366383</v>
      </c>
      <c r="M9" s="1049">
        <v>189674.54128334075</v>
      </c>
      <c r="N9" s="279"/>
      <c r="O9" s="279"/>
      <c r="P9" s="1049">
        <v>451859.25406126201</v>
      </c>
      <c r="Q9" s="1049">
        <v>294678.89422711323</v>
      </c>
    </row>
    <row r="10" spans="2:17" s="71" customFormat="1" ht="15" customHeight="1">
      <c r="B10" s="42" t="s">
        <v>457</v>
      </c>
      <c r="C10" s="44"/>
      <c r="D10" s="280"/>
      <c r="E10" s="281"/>
      <c r="F10" s="1048"/>
      <c r="G10" s="282"/>
      <c r="H10" s="44"/>
      <c r="I10" s="44"/>
      <c r="J10" s="1296"/>
      <c r="K10" s="44"/>
      <c r="L10" s="280"/>
      <c r="M10" s="281"/>
      <c r="N10" s="1048"/>
      <c r="O10" s="282"/>
      <c r="P10" s="44"/>
      <c r="Q10" s="44"/>
    </row>
    <row r="11" spans="2:17" s="5" customFormat="1" ht="15" customHeight="1">
      <c r="B11" s="42" t="s">
        <v>458</v>
      </c>
      <c r="C11" s="281"/>
      <c r="D11" s="44"/>
      <c r="E11" s="1048"/>
      <c r="F11" s="282"/>
      <c r="G11" s="44"/>
      <c r="H11" s="44"/>
      <c r="I11" s="44"/>
      <c r="J11" s="1297"/>
      <c r="K11" s="281"/>
      <c r="L11" s="44"/>
      <c r="M11" s="1048"/>
      <c r="N11" s="282"/>
      <c r="O11" s="44"/>
      <c r="P11" s="44"/>
      <c r="Q11" s="44"/>
    </row>
    <row r="12" spans="2:17" ht="15" customHeight="1">
      <c r="B12" s="42" t="s">
        <v>459</v>
      </c>
      <c r="C12" s="1048"/>
      <c r="D12" s="281"/>
      <c r="E12" s="1048"/>
      <c r="F12" s="44"/>
      <c r="G12" s="44"/>
      <c r="H12" s="44"/>
      <c r="I12" s="44"/>
      <c r="K12" s="1048"/>
      <c r="L12" s="281"/>
      <c r="M12" s="1048"/>
      <c r="N12" s="44"/>
      <c r="O12" s="44"/>
      <c r="P12" s="44"/>
      <c r="Q12" s="44"/>
    </row>
    <row r="13" spans="2:17" ht="15" customHeight="1">
      <c r="B13" s="45" t="s">
        <v>460</v>
      </c>
      <c r="C13" s="1048"/>
      <c r="D13" s="1048"/>
      <c r="E13" s="1048"/>
      <c r="F13" s="44"/>
      <c r="G13" s="44"/>
      <c r="H13" s="44"/>
      <c r="I13" s="44"/>
      <c r="K13" s="1048"/>
      <c r="L13" s="1048"/>
      <c r="M13" s="1048"/>
      <c r="N13" s="44"/>
      <c r="O13" s="44"/>
      <c r="P13" s="44"/>
      <c r="Q13" s="44"/>
    </row>
    <row r="14" spans="2:17" ht="15" customHeight="1">
      <c r="B14" s="45" t="s">
        <v>1110</v>
      </c>
      <c r="C14" s="1048"/>
      <c r="D14" s="1048"/>
      <c r="E14" s="1048"/>
      <c r="F14" s="44"/>
      <c r="G14" s="44"/>
      <c r="H14" s="44"/>
      <c r="I14" s="44"/>
      <c r="K14" s="1048"/>
      <c r="L14" s="1048"/>
      <c r="M14" s="1048"/>
      <c r="N14" s="44"/>
      <c r="O14" s="44"/>
      <c r="P14" s="44"/>
      <c r="Q14" s="44"/>
    </row>
    <row r="15" spans="2:17" ht="15" customHeight="1">
      <c r="B15" s="45" t="s">
        <v>461</v>
      </c>
      <c r="C15" s="1048"/>
      <c r="D15" s="1048"/>
      <c r="E15" s="1048"/>
      <c r="F15" s="44"/>
      <c r="G15" s="44"/>
      <c r="H15" s="44"/>
      <c r="I15" s="44"/>
      <c r="K15" s="1048"/>
      <c r="L15" s="1048"/>
      <c r="M15" s="1048"/>
      <c r="N15" s="44"/>
      <c r="O15" s="44"/>
      <c r="P15" s="44"/>
      <c r="Q15" s="44"/>
    </row>
    <row r="16" spans="2:17" ht="15" customHeight="1">
      <c r="B16" s="42" t="s">
        <v>462</v>
      </c>
      <c r="C16" s="1048"/>
      <c r="D16" s="1048"/>
      <c r="E16" s="1048"/>
      <c r="F16" s="281"/>
      <c r="G16" s="281"/>
      <c r="H16" s="44"/>
      <c r="I16" s="44"/>
      <c r="K16" s="1048"/>
      <c r="L16" s="1048"/>
      <c r="M16" s="1048"/>
      <c r="N16" s="281"/>
      <c r="O16" s="281"/>
      <c r="P16" s="44"/>
      <c r="Q16" s="44"/>
    </row>
    <row r="17" spans="2:17" ht="15" customHeight="1">
      <c r="B17" s="42" t="s">
        <v>463</v>
      </c>
      <c r="C17" s="1048"/>
      <c r="D17" s="1048"/>
      <c r="E17" s="1048"/>
      <c r="F17" s="1048"/>
      <c r="G17" s="1048"/>
      <c r="H17" s="44"/>
      <c r="I17" s="44"/>
      <c r="K17" s="1048"/>
      <c r="L17" s="1048"/>
      <c r="M17" s="1048"/>
      <c r="N17" s="1048"/>
      <c r="O17" s="1048"/>
      <c r="P17" s="44"/>
      <c r="Q17" s="44"/>
    </row>
    <row r="18" spans="2:17" ht="15" customHeight="1">
      <c r="B18" s="42" t="s">
        <v>464</v>
      </c>
      <c r="C18" s="1048"/>
      <c r="D18" s="1048"/>
      <c r="E18" s="1048"/>
      <c r="F18" s="1048"/>
      <c r="G18" s="1048"/>
      <c r="H18" s="91"/>
      <c r="I18" s="91"/>
      <c r="K18" s="1048"/>
      <c r="L18" s="1048"/>
      <c r="M18" s="1048"/>
      <c r="N18" s="1048"/>
      <c r="O18" s="1048"/>
      <c r="P18" s="91"/>
      <c r="Q18" s="91"/>
    </row>
    <row r="19" spans="2:17" ht="20.100000000000001" customHeight="1" thickBot="1">
      <c r="B19" s="692" t="s">
        <v>2</v>
      </c>
      <c r="C19" s="693"/>
      <c r="D19" s="693"/>
      <c r="E19" s="693"/>
      <c r="F19" s="693"/>
      <c r="G19" s="693"/>
      <c r="H19" s="283"/>
      <c r="I19" s="688">
        <v>253210.15207124775</v>
      </c>
      <c r="K19" s="693"/>
      <c r="L19" s="693"/>
      <c r="M19" s="693"/>
      <c r="N19" s="693"/>
      <c r="O19" s="693"/>
      <c r="P19" s="283"/>
      <c r="Q19" s="688">
        <v>294678.89422711323</v>
      </c>
    </row>
    <row r="20" spans="2:17" ht="15.95" customHeight="1" thickTop="1">
      <c r="B20" s="1739"/>
      <c r="C20" s="1739"/>
      <c r="D20" s="1739"/>
      <c r="E20" s="1739"/>
      <c r="F20" s="1739"/>
      <c r="G20" s="1739"/>
      <c r="H20" s="1740"/>
      <c r="I20" s="1740"/>
    </row>
    <row r="21" spans="2:17" ht="15.95" customHeight="1">
      <c r="B21" s="286"/>
      <c r="C21" s="286"/>
      <c r="D21" s="286"/>
      <c r="E21" s="286"/>
      <c r="F21" s="286"/>
      <c r="G21" s="286"/>
      <c r="H21" s="286"/>
      <c r="I21" s="484"/>
    </row>
    <row r="22" spans="2:17" ht="15" customHeight="1">
      <c r="I22"/>
    </row>
  </sheetData>
  <mergeCells count="4">
    <mergeCell ref="C6:I6"/>
    <mergeCell ref="K6:Q6"/>
    <mergeCell ref="B20:I20"/>
    <mergeCell ref="Q3:Q4"/>
  </mergeCells>
  <hyperlinks>
    <hyperlink ref="Q3" location="Índice!A1" display="Back to the Index" xr:uid="{C11FECDB-3410-4F89-8F53-9B63B19660BB}"/>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25"/>
  <sheetViews>
    <sheetView showGridLines="0" workbookViewId="0">
      <selection activeCell="I6" sqref="I6"/>
    </sheetView>
  </sheetViews>
  <sheetFormatPr defaultColWidth="9.140625" defaultRowHeight="16.5"/>
  <cols>
    <col min="1" max="1" width="12.7109375" style="554" customWidth="1"/>
    <col min="2" max="2" width="60.7109375" style="554" customWidth="1"/>
    <col min="3" max="4" width="12.7109375" style="554" customWidth="1"/>
    <col min="5" max="5" width="5.7109375" style="554" customWidth="1"/>
    <col min="6" max="7" width="12.7109375" style="554" customWidth="1"/>
    <col min="8" max="8" width="9.140625" style="554"/>
    <col min="9" max="9" width="14.140625" style="554" customWidth="1"/>
    <col min="10" max="16384" width="9.140625" style="554"/>
  </cols>
  <sheetData>
    <row r="1" spans="1:9" ht="15" customHeight="1"/>
    <row r="2" spans="1:9" ht="15" customHeight="1">
      <c r="B2" s="557" t="s">
        <v>405</v>
      </c>
      <c r="C2" s="556"/>
      <c r="D2" s="787" t="s">
        <v>1463</v>
      </c>
      <c r="E2" s="556"/>
      <c r="F2" s="556"/>
      <c r="G2" s="556"/>
    </row>
    <row r="3" spans="1:9" ht="15" customHeight="1">
      <c r="B3" s="557" t="s">
        <v>406</v>
      </c>
      <c r="C3" s="556"/>
      <c r="D3" s="556"/>
      <c r="E3" s="556"/>
      <c r="F3" s="556"/>
      <c r="G3" s="556"/>
    </row>
    <row r="4" spans="1:9" ht="15" customHeight="1">
      <c r="B4" s="659" t="s">
        <v>0</v>
      </c>
      <c r="C4" s="659"/>
      <c r="D4" s="556"/>
      <c r="E4" s="556"/>
      <c r="F4" s="556"/>
      <c r="G4" s="558"/>
    </row>
    <row r="5" spans="1:9" ht="15" customHeight="1">
      <c r="B5" s="638"/>
      <c r="C5" s="638"/>
      <c r="D5" s="556"/>
      <c r="E5" s="556"/>
      <c r="F5" s="556"/>
      <c r="G5" s="558"/>
    </row>
    <row r="6" spans="1:9" ht="15" customHeight="1">
      <c r="B6" s="556"/>
      <c r="C6" s="1648" t="s">
        <v>1730</v>
      </c>
      <c r="D6" s="1648"/>
      <c r="E6" s="133"/>
      <c r="F6" s="1702" t="s">
        <v>1685</v>
      </c>
      <c r="G6" s="1702"/>
      <c r="I6" s="957" t="s">
        <v>503</v>
      </c>
    </row>
    <row r="7" spans="1:9" ht="15" customHeight="1">
      <c r="C7" s="621" t="s">
        <v>219</v>
      </c>
      <c r="D7" s="621" t="s">
        <v>220</v>
      </c>
      <c r="E7" s="630"/>
      <c r="F7" s="1036" t="s">
        <v>219</v>
      </c>
      <c r="G7" s="1036" t="s">
        <v>220</v>
      </c>
    </row>
    <row r="8" spans="1:9" ht="35.1" customHeight="1">
      <c r="B8" s="559"/>
      <c r="C8" s="560" t="s">
        <v>407</v>
      </c>
      <c r="D8" s="560" t="s">
        <v>1</v>
      </c>
      <c r="E8" s="561"/>
      <c r="F8" s="1050" t="s">
        <v>407</v>
      </c>
      <c r="G8" s="1050" t="s">
        <v>1</v>
      </c>
    </row>
    <row r="9" spans="1:9" ht="20.100000000000001" customHeight="1">
      <c r="B9" s="562" t="s">
        <v>408</v>
      </c>
      <c r="C9" s="1298"/>
      <c r="D9" s="1298"/>
      <c r="E9" s="1299"/>
      <c r="F9" s="1298"/>
      <c r="G9" s="1298"/>
    </row>
    <row r="10" spans="1:9" ht="20.100000000000001" customHeight="1">
      <c r="B10" s="563" t="s">
        <v>409</v>
      </c>
      <c r="C10" s="1300"/>
      <c r="D10" s="1301"/>
      <c r="E10" s="1299"/>
      <c r="F10" s="1300"/>
      <c r="G10" s="1301"/>
    </row>
    <row r="11" spans="1:9" ht="20.100000000000001" customHeight="1">
      <c r="B11" s="563" t="s">
        <v>410</v>
      </c>
      <c r="C11" s="1302"/>
      <c r="D11" s="1301"/>
      <c r="E11" s="1299"/>
      <c r="F11" s="1302"/>
      <c r="G11" s="1301"/>
    </row>
    <row r="12" spans="1:9" ht="20.100000000000001" customHeight="1">
      <c r="B12" s="563" t="s">
        <v>411</v>
      </c>
      <c r="C12" s="1051">
        <v>142112.01697</v>
      </c>
      <c r="D12" s="1051">
        <v>73140.832280000002</v>
      </c>
      <c r="E12" s="1299"/>
      <c r="F12" s="1051">
        <v>236008.49697000001</v>
      </c>
      <c r="G12" s="1051">
        <v>95336.507750000004</v>
      </c>
    </row>
    <row r="13" spans="1:9" ht="20.100000000000001" customHeight="1">
      <c r="B13" s="563" t="s">
        <v>412</v>
      </c>
      <c r="C13" s="1051"/>
      <c r="D13" s="1051"/>
      <c r="E13" s="1299"/>
      <c r="F13" s="1051"/>
      <c r="G13" s="1051"/>
    </row>
    <row r="14" spans="1:9" ht="20.100000000000001" customHeight="1" thickBot="1">
      <c r="B14" s="564" t="s">
        <v>413</v>
      </c>
      <c r="C14" s="1052">
        <f>+C12</f>
        <v>142112.01697</v>
      </c>
      <c r="D14" s="1052">
        <f>+D12</f>
        <v>73140.832280000002</v>
      </c>
      <c r="E14" s="1299"/>
      <c r="F14" s="1052">
        <f>+F12</f>
        <v>236008.49697000001</v>
      </c>
      <c r="G14" s="1052">
        <f>+G12</f>
        <v>95336.507750000004</v>
      </c>
    </row>
    <row r="15" spans="1:9" ht="17.25" thickTop="1">
      <c r="B15" s="565"/>
      <c r="C15" s="565"/>
      <c r="D15" s="565"/>
    </row>
    <row r="16" spans="1:9">
      <c r="A16" s="566"/>
      <c r="E16" s="566"/>
      <c r="G16"/>
    </row>
    <row r="17" spans="1:7">
      <c r="A17" s="566"/>
      <c r="E17" s="566"/>
      <c r="G17"/>
    </row>
    <row r="18" spans="1:7">
      <c r="A18" s="567"/>
      <c r="E18" s="567"/>
    </row>
    <row r="19" spans="1:7">
      <c r="A19" s="568"/>
      <c r="E19" s="569"/>
    </row>
    <row r="20" spans="1:7">
      <c r="A20" s="570"/>
      <c r="E20" s="570"/>
    </row>
    <row r="21" spans="1:7" ht="15" customHeight="1">
      <c r="A21" s="566"/>
      <c r="E21" s="566"/>
    </row>
    <row r="22" spans="1:7" ht="15" customHeight="1">
      <c r="A22" s="566"/>
      <c r="E22" s="566"/>
    </row>
    <row r="23" spans="1:7" ht="15" customHeight="1">
      <c r="A23" s="566"/>
      <c r="E23" s="566"/>
    </row>
    <row r="24" spans="1:7" ht="15" customHeight="1">
      <c r="A24" s="566"/>
      <c r="E24" s="566"/>
    </row>
    <row r="25" spans="1:7">
      <c r="A25" s="566"/>
      <c r="B25" s="566"/>
      <c r="C25" s="566"/>
      <c r="D25" s="566"/>
      <c r="E25" s="566"/>
    </row>
  </sheetData>
  <mergeCells count="2">
    <mergeCell ref="C6:D6"/>
    <mergeCell ref="F6:G6"/>
  </mergeCells>
  <hyperlinks>
    <hyperlink ref="I6" location="Índice!A1" display="Back to the Index" xr:uid="{433AF2B6-DC5A-455D-8179-0E6103BC961C}"/>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I31"/>
  <sheetViews>
    <sheetView showGridLines="0" showZeros="0" workbookViewId="0">
      <selection activeCell="D33" sqref="D33"/>
    </sheetView>
  </sheetViews>
  <sheetFormatPr defaultColWidth="9.140625" defaultRowHeight="16.5"/>
  <cols>
    <col min="1" max="1" width="12.7109375" style="168" customWidth="1"/>
    <col min="2" max="2" width="71.42578125" style="168" customWidth="1"/>
    <col min="3" max="4" width="14.7109375" style="168" customWidth="1"/>
    <col min="5" max="5" width="5.7109375" style="168" customWidth="1"/>
    <col min="6" max="7" width="14.7109375" style="168" customWidth="1"/>
    <col min="8" max="8" width="8.7109375" style="168" customWidth="1"/>
    <col min="9" max="9" width="17.5703125" style="168" customWidth="1"/>
    <col min="10" max="16384" width="9.140625" style="168"/>
  </cols>
  <sheetData>
    <row r="1" spans="2:9" ht="15" customHeight="1"/>
    <row r="2" spans="2:9" ht="15" customHeight="1">
      <c r="B2" s="557" t="s">
        <v>414</v>
      </c>
      <c r="C2" s="230"/>
      <c r="D2" s="787" t="s">
        <v>1463</v>
      </c>
      <c r="E2" s="230"/>
      <c r="F2" s="230"/>
      <c r="G2" s="230"/>
    </row>
    <row r="3" spans="2:9" ht="15" customHeight="1">
      <c r="B3" s="557" t="s">
        <v>415</v>
      </c>
      <c r="C3" s="230"/>
      <c r="D3" s="230"/>
      <c r="E3" s="230"/>
      <c r="F3" s="230"/>
      <c r="G3" s="230"/>
    </row>
    <row r="4" spans="2:9" ht="15" customHeight="1">
      <c r="B4" s="659" t="s">
        <v>0</v>
      </c>
      <c r="C4" s="659"/>
      <c r="D4" s="230"/>
      <c r="E4" s="230"/>
      <c r="F4" s="230"/>
      <c r="G4" s="487"/>
    </row>
    <row r="5" spans="2:9" ht="15" customHeight="1">
      <c r="B5" s="638"/>
      <c r="C5" s="638"/>
      <c r="D5" s="230"/>
      <c r="E5" s="230"/>
      <c r="F5" s="230"/>
      <c r="G5" s="487"/>
    </row>
    <row r="6" spans="2:9" ht="15" customHeight="1">
      <c r="C6" s="1743" t="s">
        <v>1730</v>
      </c>
      <c r="D6" s="1743"/>
      <c r="E6" s="230"/>
      <c r="F6" s="1742" t="s">
        <v>1685</v>
      </c>
      <c r="G6" s="1742"/>
      <c r="I6" s="957" t="s">
        <v>503</v>
      </c>
    </row>
    <row r="7" spans="2:9" s="633" customFormat="1" ht="15" customHeight="1">
      <c r="C7" s="621" t="s">
        <v>219</v>
      </c>
      <c r="D7" s="621" t="s">
        <v>220</v>
      </c>
      <c r="E7" s="634"/>
      <c r="F7" s="1036" t="s">
        <v>219</v>
      </c>
      <c r="G7" s="1036" t="s">
        <v>220</v>
      </c>
      <c r="I7"/>
    </row>
    <row r="8" spans="2:9" ht="17.25" thickBot="1">
      <c r="B8" s="488"/>
      <c r="C8" s="422" t="s">
        <v>331</v>
      </c>
      <c r="D8" s="422" t="s">
        <v>1</v>
      </c>
      <c r="E8" s="230"/>
      <c r="F8" s="980" t="s">
        <v>331</v>
      </c>
      <c r="G8" s="980" t="s">
        <v>1</v>
      </c>
      <c r="I8"/>
    </row>
    <row r="9" spans="2:9" ht="24.95" customHeight="1">
      <c r="B9" s="715" t="s">
        <v>416</v>
      </c>
      <c r="C9" s="1513"/>
      <c r="D9" s="1514">
        <v>5716.0633430777007</v>
      </c>
      <c r="E9" s="230"/>
      <c r="F9" s="1513"/>
      <c r="G9" s="1514"/>
    </row>
    <row r="10" spans="2:9" ht="24.95" customHeight="1">
      <c r="B10" s="716" t="s">
        <v>417</v>
      </c>
      <c r="C10" s="1515"/>
      <c r="D10" s="1515"/>
      <c r="E10" s="230"/>
      <c r="F10" s="1515"/>
      <c r="G10" s="1515"/>
    </row>
    <row r="11" spans="2:9" ht="15" customHeight="1">
      <c r="B11" s="717" t="s">
        <v>418</v>
      </c>
      <c r="C11" s="718">
        <v>285803.16715388768</v>
      </c>
      <c r="D11" s="718">
        <v>5716.0633430777007</v>
      </c>
      <c r="E11" s="230"/>
      <c r="F11" s="718">
        <v>351971.81205314404</v>
      </c>
      <c r="G11" s="718">
        <v>7039.4362410629001</v>
      </c>
    </row>
    <row r="12" spans="2:9" ht="15" customHeight="1">
      <c r="B12" s="717" t="s">
        <v>419</v>
      </c>
      <c r="C12" s="719"/>
      <c r="D12" s="719"/>
      <c r="E12" s="230"/>
      <c r="F12" s="719"/>
      <c r="G12" s="719"/>
    </row>
    <row r="13" spans="2:9" ht="15" customHeight="1">
      <c r="B13" s="717" t="s">
        <v>420</v>
      </c>
      <c r="C13" s="719"/>
      <c r="D13" s="719"/>
      <c r="E13" s="230"/>
      <c r="F13" s="719"/>
      <c r="G13" s="719"/>
    </row>
    <row r="14" spans="2:9" ht="15" customHeight="1">
      <c r="B14" s="720" t="s">
        <v>421</v>
      </c>
      <c r="C14" s="1515"/>
      <c r="D14" s="1515"/>
      <c r="E14" s="230"/>
      <c r="F14" s="1515"/>
      <c r="G14" s="1515"/>
    </row>
    <row r="15" spans="2:9" ht="15" customHeight="1">
      <c r="B15" s="721" t="s">
        <v>422</v>
      </c>
      <c r="C15" s="1515">
        <v>286532.17792190722</v>
      </c>
      <c r="D15" s="722"/>
      <c r="E15" s="230"/>
      <c r="F15" s="1053">
        <v>286367.84256000002</v>
      </c>
      <c r="G15" s="722"/>
    </row>
    <row r="16" spans="2:9" ht="15" customHeight="1">
      <c r="B16" s="716" t="s">
        <v>423</v>
      </c>
      <c r="C16" s="1515"/>
      <c r="D16" s="1515"/>
      <c r="E16" s="230"/>
      <c r="F16" s="1515"/>
      <c r="G16" s="1515"/>
    </row>
    <row r="17" spans="2:7" ht="15" customHeight="1">
      <c r="B17" s="716" t="s">
        <v>424</v>
      </c>
      <c r="C17" s="1515"/>
      <c r="D17" s="1515"/>
      <c r="E17" s="230"/>
      <c r="F17" s="1515"/>
      <c r="G17" s="1515"/>
    </row>
    <row r="18" spans="2:7" ht="15" customHeight="1">
      <c r="B18" s="716" t="s">
        <v>425</v>
      </c>
      <c r="C18" s="1515"/>
      <c r="D18" s="1515"/>
      <c r="E18" s="230"/>
      <c r="F18" s="1515"/>
      <c r="G18" s="1515"/>
    </row>
    <row r="19" spans="2:7" ht="24.95" customHeight="1">
      <c r="B19" s="723" t="s">
        <v>426</v>
      </c>
      <c r="C19" s="1516"/>
      <c r="D19" s="1515"/>
      <c r="E19" s="230"/>
      <c r="F19" s="1516"/>
      <c r="G19" s="1515"/>
    </row>
    <row r="20" spans="2:7" ht="24.95" customHeight="1">
      <c r="B20" s="716" t="s">
        <v>427</v>
      </c>
      <c r="C20" s="1515"/>
      <c r="D20" s="1515"/>
      <c r="E20" s="230"/>
      <c r="F20" s="1515"/>
      <c r="G20" s="1515"/>
    </row>
    <row r="21" spans="2:7" ht="15" customHeight="1">
      <c r="B21" s="717" t="s">
        <v>418</v>
      </c>
      <c r="C21" s="1515"/>
      <c r="D21" s="1515"/>
      <c r="E21" s="230"/>
      <c r="F21" s="718">
        <v>31539.959802217003</v>
      </c>
      <c r="G21" s="718">
        <v>15640.1162979073</v>
      </c>
    </row>
    <row r="22" spans="2:7" ht="15" customHeight="1">
      <c r="B22" s="717" t="s">
        <v>419</v>
      </c>
      <c r="C22" s="1515"/>
      <c r="D22" s="1515"/>
      <c r="E22" s="230"/>
      <c r="F22" s="1515"/>
      <c r="G22" s="1515"/>
    </row>
    <row r="23" spans="2:7" ht="15" customHeight="1">
      <c r="B23" s="717" t="s">
        <v>420</v>
      </c>
      <c r="C23" s="1515"/>
      <c r="D23" s="1515"/>
      <c r="E23" s="230"/>
      <c r="F23" s="1515"/>
      <c r="G23" s="1515"/>
    </row>
    <row r="24" spans="2:7" ht="15" customHeight="1">
      <c r="B24" s="720" t="s">
        <v>421</v>
      </c>
      <c r="C24" s="1515"/>
      <c r="D24" s="1515"/>
      <c r="E24" s="230"/>
      <c r="F24" s="1515"/>
      <c r="G24" s="1515"/>
    </row>
    <row r="25" spans="2:7" ht="15" customHeight="1">
      <c r="B25" s="716" t="s">
        <v>422</v>
      </c>
      <c r="C25" s="1515"/>
      <c r="D25" s="1516"/>
      <c r="E25" s="230"/>
      <c r="F25" s="1517">
        <v>225.01743885151103</v>
      </c>
      <c r="G25" s="1516"/>
    </row>
    <row r="26" spans="2:7" ht="15" customHeight="1">
      <c r="B26" s="716" t="s">
        <v>423</v>
      </c>
      <c r="C26" s="1515"/>
      <c r="D26" s="1515"/>
      <c r="E26" s="230"/>
      <c r="F26" s="1515"/>
      <c r="G26" s="1515"/>
    </row>
    <row r="27" spans="2:7" ht="15" customHeight="1">
      <c r="B27" s="716" t="s">
        <v>424</v>
      </c>
      <c r="C27" s="1515"/>
      <c r="D27" s="1515"/>
      <c r="E27" s="230"/>
      <c r="F27" s="1515"/>
      <c r="G27" s="1515"/>
    </row>
    <row r="28" spans="2:7" ht="15" customHeight="1" thickBot="1">
      <c r="B28" s="724" t="s">
        <v>428</v>
      </c>
      <c r="C28" s="1518"/>
      <c r="D28" s="1518"/>
      <c r="E28" s="230"/>
      <c r="F28" s="1518"/>
      <c r="G28" s="1518"/>
    </row>
    <row r="29" spans="2:7" ht="9" customHeight="1" thickTop="1">
      <c r="C29" s="167"/>
      <c r="D29" s="167"/>
      <c r="E29"/>
    </row>
    <row r="30" spans="2:7">
      <c r="B30" s="1303"/>
    </row>
    <row r="31" spans="2:7">
      <c r="B31" s="169"/>
    </row>
  </sheetData>
  <mergeCells count="2">
    <mergeCell ref="F6:G6"/>
    <mergeCell ref="C6:D6"/>
  </mergeCells>
  <hyperlinks>
    <hyperlink ref="I6" location="Índice!A1" display="Back to the Index" xr:uid="{94114B4E-32F5-4B56-8EEF-5B5A0632F293}"/>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2:S47"/>
  <sheetViews>
    <sheetView showZeros="0" zoomScaleNormal="100" workbookViewId="0">
      <selection activeCell="Q6" sqref="Q6"/>
    </sheetView>
  </sheetViews>
  <sheetFormatPr defaultColWidth="9.140625" defaultRowHeight="12"/>
  <cols>
    <col min="1" max="1" width="12.7109375" style="2" customWidth="1"/>
    <col min="2" max="2" width="44.85546875" style="2" customWidth="1"/>
    <col min="3" max="15" width="9.5703125" style="2" customWidth="1"/>
    <col min="16" max="16" width="8.7109375" style="2" customWidth="1"/>
    <col min="17" max="17" width="18.7109375" style="6" customWidth="1"/>
    <col min="18" max="18" width="9.140625" style="2"/>
    <col min="19" max="19" width="32.7109375" style="2" customWidth="1"/>
    <col min="20" max="16384" width="9.140625" style="2"/>
  </cols>
  <sheetData>
    <row r="2" spans="2:19" ht="15" customHeight="1">
      <c r="B2" s="738" t="s">
        <v>322</v>
      </c>
      <c r="C2" s="738"/>
      <c r="D2" s="787" t="s">
        <v>1463</v>
      </c>
      <c r="E2" s="738"/>
    </row>
    <row r="3" spans="2:19" ht="15" customHeight="1">
      <c r="B3" s="1744" t="s">
        <v>323</v>
      </c>
      <c r="C3" s="1744"/>
      <c r="D3" s="1744"/>
      <c r="E3" s="1744"/>
    </row>
    <row r="4" spans="2:19" ht="15" customHeight="1">
      <c r="B4" s="659"/>
      <c r="C4" s="659"/>
    </row>
    <row r="5" spans="2:19" ht="15" customHeight="1">
      <c r="B5" s="1527" t="s">
        <v>0</v>
      </c>
      <c r="C5" s="296"/>
      <c r="D5" s="298"/>
      <c r="E5" s="298"/>
      <c r="F5" s="298"/>
      <c r="G5" s="298"/>
      <c r="H5" s="298"/>
      <c r="I5" s="298"/>
      <c r="J5" s="298"/>
      <c r="K5" s="298"/>
      <c r="L5" s="298"/>
      <c r="M5" s="297"/>
      <c r="N5" s="297"/>
      <c r="O5" s="487"/>
    </row>
    <row r="6" spans="2:19" ht="15" customHeight="1">
      <c r="C6" s="1697" t="s">
        <v>1730</v>
      </c>
      <c r="D6" s="1697"/>
      <c r="E6" s="1697"/>
      <c r="F6" s="1697"/>
      <c r="G6" s="1697"/>
      <c r="H6" s="1697"/>
      <c r="I6" s="1697"/>
      <c r="J6" s="1697"/>
      <c r="K6" s="1697"/>
      <c r="L6" s="1697"/>
      <c r="M6" s="1697"/>
      <c r="N6" s="1697"/>
      <c r="O6" s="1697"/>
      <c r="Q6" s="957" t="s">
        <v>503</v>
      </c>
    </row>
    <row r="7" spans="2:19" s="28" customFormat="1" ht="15" customHeight="1">
      <c r="B7" s="1707" t="s">
        <v>279</v>
      </c>
      <c r="C7" s="1694" t="s">
        <v>1218</v>
      </c>
      <c r="D7" s="1694"/>
      <c r="E7" s="1694"/>
      <c r="F7" s="1694"/>
      <c r="G7" s="1694"/>
      <c r="H7" s="1694"/>
      <c r="I7" s="1694"/>
      <c r="J7" s="1694"/>
      <c r="K7" s="1694"/>
      <c r="L7" s="1694"/>
      <c r="M7" s="1694"/>
      <c r="N7" s="1694" t="s">
        <v>210</v>
      </c>
      <c r="O7" s="1701" t="s">
        <v>1765</v>
      </c>
      <c r="Q7" s="6"/>
    </row>
    <row r="8" spans="2:19" s="28" customFormat="1" ht="15" customHeight="1">
      <c r="B8" s="1708"/>
      <c r="C8" s="87" t="s">
        <v>280</v>
      </c>
      <c r="D8" s="88">
        <v>0.02</v>
      </c>
      <c r="E8" s="88">
        <v>0.04</v>
      </c>
      <c r="F8" s="88">
        <v>0.1</v>
      </c>
      <c r="G8" s="88">
        <v>0.2</v>
      </c>
      <c r="H8" s="88">
        <v>0.5</v>
      </c>
      <c r="I8" s="88">
        <v>0.7</v>
      </c>
      <c r="J8" s="88">
        <v>0.75</v>
      </c>
      <c r="K8" s="88">
        <v>1</v>
      </c>
      <c r="L8" s="88">
        <v>1.5</v>
      </c>
      <c r="M8" s="88" t="s">
        <v>324</v>
      </c>
      <c r="N8" s="1690"/>
      <c r="O8" s="1745"/>
      <c r="Q8" s="6"/>
      <c r="S8" s="68"/>
    </row>
    <row r="9" spans="2:19" ht="15" customHeight="1">
      <c r="B9" s="84" t="s">
        <v>325</v>
      </c>
      <c r="C9" s="79">
        <v>5900.1699732278694</v>
      </c>
      <c r="D9" s="79">
        <v>0</v>
      </c>
      <c r="E9" s="79">
        <v>0</v>
      </c>
      <c r="F9" s="79">
        <v>0</v>
      </c>
      <c r="G9" s="79">
        <v>0</v>
      </c>
      <c r="H9" s="79">
        <v>0</v>
      </c>
      <c r="I9" s="79">
        <v>0</v>
      </c>
      <c r="J9" s="79">
        <v>0</v>
      </c>
      <c r="K9" s="79">
        <v>0</v>
      </c>
      <c r="L9" s="79">
        <v>0</v>
      </c>
      <c r="M9" s="79">
        <v>0</v>
      </c>
      <c r="N9" s="79">
        <v>5900.1699732278694</v>
      </c>
      <c r="O9" s="79">
        <v>0</v>
      </c>
      <c r="P9" s="72"/>
      <c r="S9" s="68"/>
    </row>
    <row r="10" spans="2:19" ht="15" customHeight="1">
      <c r="B10" s="42" t="s">
        <v>326</v>
      </c>
      <c r="C10" s="79">
        <v>0</v>
      </c>
      <c r="D10" s="79">
        <v>0</v>
      </c>
      <c r="E10" s="79">
        <v>0</v>
      </c>
      <c r="F10" s="79">
        <v>0</v>
      </c>
      <c r="G10" s="79">
        <v>0</v>
      </c>
      <c r="H10" s="79">
        <v>0</v>
      </c>
      <c r="I10" s="79">
        <v>0</v>
      </c>
      <c r="J10" s="79">
        <v>0</v>
      </c>
      <c r="K10" s="79">
        <v>0</v>
      </c>
      <c r="L10" s="79">
        <v>0</v>
      </c>
      <c r="M10" s="79">
        <v>0</v>
      </c>
      <c r="N10" s="79">
        <v>0</v>
      </c>
      <c r="O10" s="79">
        <v>0</v>
      </c>
      <c r="P10" s="73"/>
      <c r="S10" s="68"/>
    </row>
    <row r="11" spans="2:19" ht="15" customHeight="1">
      <c r="B11" s="42" t="s">
        <v>327</v>
      </c>
      <c r="C11" s="79">
        <v>0</v>
      </c>
      <c r="D11" s="79">
        <v>0</v>
      </c>
      <c r="E11" s="79">
        <v>0</v>
      </c>
      <c r="F11" s="79">
        <v>0</v>
      </c>
      <c r="G11" s="79">
        <v>7.85316803004181E-2</v>
      </c>
      <c r="H11" s="79">
        <v>0</v>
      </c>
      <c r="I11" s="79">
        <v>0</v>
      </c>
      <c r="J11" s="79">
        <v>0</v>
      </c>
      <c r="K11" s="79">
        <v>0</v>
      </c>
      <c r="L11" s="79">
        <v>0</v>
      </c>
      <c r="M11" s="79">
        <v>0</v>
      </c>
      <c r="N11" s="79">
        <v>7.85316803004181E-2</v>
      </c>
      <c r="O11" s="79">
        <v>0</v>
      </c>
      <c r="P11" s="73"/>
      <c r="S11" s="68"/>
    </row>
    <row r="12" spans="2:19" ht="15" customHeight="1">
      <c r="B12" s="42" t="s">
        <v>328</v>
      </c>
      <c r="C12" s="79">
        <v>0</v>
      </c>
      <c r="D12" s="79">
        <v>0</v>
      </c>
      <c r="E12" s="79">
        <v>0</v>
      </c>
      <c r="F12" s="79">
        <v>0</v>
      </c>
      <c r="G12" s="79">
        <v>0</v>
      </c>
      <c r="H12" s="79">
        <v>0</v>
      </c>
      <c r="I12" s="79">
        <v>0</v>
      </c>
      <c r="J12" s="79">
        <v>0</v>
      </c>
      <c r="K12" s="79">
        <v>0</v>
      </c>
      <c r="L12" s="79">
        <v>0</v>
      </c>
      <c r="M12" s="79">
        <v>0</v>
      </c>
      <c r="N12" s="79">
        <v>0</v>
      </c>
      <c r="O12" s="79">
        <v>0</v>
      </c>
      <c r="P12" s="72"/>
      <c r="S12" s="68"/>
    </row>
    <row r="13" spans="2:19" ht="15" customHeight="1">
      <c r="B13" s="42" t="s">
        <v>245</v>
      </c>
      <c r="C13" s="79">
        <v>0</v>
      </c>
      <c r="D13" s="79">
        <v>0</v>
      </c>
      <c r="E13" s="79">
        <v>0</v>
      </c>
      <c r="F13" s="79">
        <v>0</v>
      </c>
      <c r="G13" s="79">
        <v>0</v>
      </c>
      <c r="H13" s="79">
        <v>0</v>
      </c>
      <c r="I13" s="79">
        <v>0</v>
      </c>
      <c r="J13" s="79">
        <v>0</v>
      </c>
      <c r="K13" s="79">
        <v>0</v>
      </c>
      <c r="L13" s="79">
        <v>0</v>
      </c>
      <c r="M13" s="79">
        <v>0</v>
      </c>
      <c r="N13" s="79">
        <v>0</v>
      </c>
      <c r="O13" s="79">
        <v>0</v>
      </c>
      <c r="P13" s="73"/>
      <c r="S13" s="68"/>
    </row>
    <row r="14" spans="2:19" ht="15" customHeight="1">
      <c r="B14" s="42" t="s">
        <v>236</v>
      </c>
      <c r="C14" s="79">
        <v>0</v>
      </c>
      <c r="D14" s="79">
        <v>0</v>
      </c>
      <c r="E14" s="79">
        <v>0</v>
      </c>
      <c r="F14" s="79">
        <v>0</v>
      </c>
      <c r="G14" s="79">
        <v>82631.565616945125</v>
      </c>
      <c r="H14" s="79">
        <v>18509.932144786893</v>
      </c>
      <c r="I14" s="79">
        <v>0</v>
      </c>
      <c r="J14" s="79">
        <v>0</v>
      </c>
      <c r="K14" s="79">
        <v>115.54417479172079</v>
      </c>
      <c r="L14" s="79">
        <v>0</v>
      </c>
      <c r="M14" s="79">
        <v>285803.16715388757</v>
      </c>
      <c r="N14" s="79">
        <v>387060.20909041131</v>
      </c>
      <c r="O14" s="79">
        <v>65817.335584115805</v>
      </c>
      <c r="P14" s="72"/>
      <c r="S14" s="68"/>
    </row>
    <row r="15" spans="2:19" ht="15" customHeight="1">
      <c r="B15" s="42" t="s">
        <v>237</v>
      </c>
      <c r="C15" s="79">
        <v>0</v>
      </c>
      <c r="D15" s="79">
        <v>0</v>
      </c>
      <c r="E15" s="79">
        <v>0</v>
      </c>
      <c r="F15" s="79">
        <v>0</v>
      </c>
      <c r="G15" s="79">
        <v>0</v>
      </c>
      <c r="H15" s="79">
        <v>0</v>
      </c>
      <c r="I15" s="79">
        <v>0</v>
      </c>
      <c r="J15" s="79">
        <v>0</v>
      </c>
      <c r="K15" s="79">
        <v>82901.09143109525</v>
      </c>
      <c r="L15" s="79">
        <v>0</v>
      </c>
      <c r="M15" s="79">
        <v>0</v>
      </c>
      <c r="N15" s="79">
        <v>82901.09143109525</v>
      </c>
      <c r="O15" s="79">
        <v>82901.091431095498</v>
      </c>
      <c r="P15" s="71"/>
      <c r="S15" s="68"/>
    </row>
    <row r="16" spans="2:19" ht="15" customHeight="1">
      <c r="B16" s="42" t="s">
        <v>238</v>
      </c>
      <c r="C16" s="79">
        <v>0</v>
      </c>
      <c r="D16" s="79">
        <v>0</v>
      </c>
      <c r="E16" s="79">
        <v>0</v>
      </c>
      <c r="F16" s="79">
        <v>0</v>
      </c>
      <c r="G16" s="79">
        <v>0</v>
      </c>
      <c r="H16" s="79">
        <v>0</v>
      </c>
      <c r="I16" s="79">
        <v>0</v>
      </c>
      <c r="J16" s="79">
        <v>57.090402804233705</v>
      </c>
      <c r="K16" s="79">
        <v>0</v>
      </c>
      <c r="L16" s="79">
        <v>0</v>
      </c>
      <c r="M16" s="79">
        <v>0</v>
      </c>
      <c r="N16" s="79">
        <v>57.090402804233705</v>
      </c>
      <c r="O16" s="79">
        <v>0</v>
      </c>
      <c r="P16" s="71"/>
      <c r="S16" s="68"/>
    </row>
    <row r="17" spans="1:19" s="6" customFormat="1" ht="15" customHeight="1">
      <c r="B17" s="42" t="s">
        <v>329</v>
      </c>
      <c r="C17" s="79">
        <v>0</v>
      </c>
      <c r="D17" s="79">
        <v>0</v>
      </c>
      <c r="E17" s="79">
        <v>0</v>
      </c>
      <c r="F17" s="79">
        <v>0</v>
      </c>
      <c r="G17" s="79">
        <v>0</v>
      </c>
      <c r="H17" s="79">
        <v>0</v>
      </c>
      <c r="I17" s="79">
        <v>0</v>
      </c>
      <c r="J17" s="79">
        <v>0</v>
      </c>
      <c r="K17" s="79">
        <v>0</v>
      </c>
      <c r="L17" s="79">
        <v>0</v>
      </c>
      <c r="M17" s="79">
        <v>0</v>
      </c>
      <c r="N17" s="79">
        <v>0</v>
      </c>
      <c r="O17" s="79">
        <v>0</v>
      </c>
      <c r="P17" s="71"/>
      <c r="S17" s="68"/>
    </row>
    <row r="18" spans="1:19" s="6" customFormat="1" ht="15" customHeight="1">
      <c r="B18" s="42" t="s">
        <v>277</v>
      </c>
      <c r="C18" s="79">
        <v>0</v>
      </c>
      <c r="D18" s="79">
        <v>0</v>
      </c>
      <c r="E18" s="79">
        <v>0</v>
      </c>
      <c r="F18" s="79">
        <v>0</v>
      </c>
      <c r="G18" s="79">
        <v>0</v>
      </c>
      <c r="H18" s="79">
        <v>0</v>
      </c>
      <c r="I18" s="79">
        <v>0</v>
      </c>
      <c r="J18" s="79">
        <v>0</v>
      </c>
      <c r="K18" s="79">
        <v>0</v>
      </c>
      <c r="L18" s="79">
        <v>0</v>
      </c>
      <c r="M18" s="79">
        <v>0</v>
      </c>
      <c r="N18" s="79">
        <v>0</v>
      </c>
      <c r="O18" s="79">
        <v>0</v>
      </c>
      <c r="P18" s="71"/>
      <c r="S18" s="68"/>
    </row>
    <row r="19" spans="1:19" ht="20.100000000000001" customHeight="1" thickBot="1">
      <c r="B19" s="687" t="s">
        <v>2</v>
      </c>
      <c r="C19" s="843">
        <v>5900.1699732278694</v>
      </c>
      <c r="D19" s="843">
        <v>0</v>
      </c>
      <c r="E19" s="843">
        <v>0</v>
      </c>
      <c r="F19" s="843">
        <v>0</v>
      </c>
      <c r="G19" s="843">
        <v>82631.644148625419</v>
      </c>
      <c r="H19" s="843">
        <v>18509.932144786893</v>
      </c>
      <c r="I19" s="843">
        <v>0</v>
      </c>
      <c r="J19" s="843">
        <v>57.090402804233705</v>
      </c>
      <c r="K19" s="843">
        <v>83016.635605886971</v>
      </c>
      <c r="L19" s="843">
        <v>0</v>
      </c>
      <c r="M19" s="843">
        <v>285803.16715388757</v>
      </c>
      <c r="N19" s="843">
        <v>475918.63942921895</v>
      </c>
      <c r="O19" s="843">
        <v>148718.42701521132</v>
      </c>
      <c r="S19" s="68"/>
    </row>
    <row r="20" spans="1:19" s="23" customFormat="1" ht="15" customHeight="1" thickTop="1">
      <c r="B20" s="85"/>
      <c r="C20" s="85"/>
      <c r="D20" s="85"/>
      <c r="E20" s="85"/>
      <c r="F20" s="85"/>
      <c r="G20" s="85"/>
      <c r="H20" s="85"/>
      <c r="I20" s="85"/>
      <c r="J20" s="85"/>
      <c r="K20" s="85"/>
      <c r="L20" s="85"/>
      <c r="M20" s="85"/>
      <c r="N20" s="4"/>
      <c r="O20" s="4"/>
      <c r="Q20" s="103"/>
      <c r="S20" s="86"/>
    </row>
    <row r="21" spans="1:19" ht="15" customHeight="1">
      <c r="O21" s="487"/>
    </row>
    <row r="22" spans="1:19" ht="15" customHeight="1">
      <c r="C22" s="1697" t="s">
        <v>1685</v>
      </c>
      <c r="D22" s="1697"/>
      <c r="E22" s="1697"/>
      <c r="F22" s="1697"/>
      <c r="G22" s="1697"/>
      <c r="H22" s="1697"/>
      <c r="I22" s="1697"/>
      <c r="J22" s="1697"/>
      <c r="K22" s="1697"/>
      <c r="L22" s="1697"/>
      <c r="M22" s="1697"/>
      <c r="N22" s="1697"/>
      <c r="O22" s="1697"/>
    </row>
    <row r="23" spans="1:19" ht="15" customHeight="1">
      <c r="B23" s="1707" t="s">
        <v>279</v>
      </c>
      <c r="C23" s="1701" t="s">
        <v>1218</v>
      </c>
      <c r="D23" s="1701"/>
      <c r="E23" s="1701"/>
      <c r="F23" s="1701"/>
      <c r="G23" s="1701"/>
      <c r="H23" s="1701"/>
      <c r="I23" s="1701"/>
      <c r="J23" s="1701"/>
      <c r="K23" s="1701"/>
      <c r="L23" s="1701"/>
      <c r="M23" s="1701"/>
      <c r="N23" s="1701" t="s">
        <v>210</v>
      </c>
      <c r="O23" s="1701" t="s">
        <v>1765</v>
      </c>
    </row>
    <row r="24" spans="1:19" ht="15" customHeight="1">
      <c r="B24" s="1708"/>
      <c r="C24" s="87" t="s">
        <v>280</v>
      </c>
      <c r="D24" s="88">
        <v>0.02</v>
      </c>
      <c r="E24" s="88">
        <v>0.04</v>
      </c>
      <c r="F24" s="88">
        <v>0.1</v>
      </c>
      <c r="G24" s="88">
        <v>0.2</v>
      </c>
      <c r="H24" s="88">
        <v>0.5</v>
      </c>
      <c r="I24" s="88">
        <v>0.7</v>
      </c>
      <c r="J24" s="88">
        <v>0.75</v>
      </c>
      <c r="K24" s="88">
        <v>1</v>
      </c>
      <c r="L24" s="88">
        <v>1.5</v>
      </c>
      <c r="M24" s="88" t="s">
        <v>324</v>
      </c>
      <c r="N24" s="1745"/>
      <c r="O24" s="1745"/>
    </row>
    <row r="25" spans="1:19" s="6" customFormat="1" ht="15" customHeight="1">
      <c r="A25" s="2"/>
      <c r="B25" s="84" t="s">
        <v>325</v>
      </c>
      <c r="C25" s="79">
        <v>7168.3601435199498</v>
      </c>
      <c r="D25" s="79">
        <v>0</v>
      </c>
      <c r="E25" s="79">
        <v>0</v>
      </c>
      <c r="F25" s="79">
        <v>0</v>
      </c>
      <c r="G25" s="79">
        <v>0</v>
      </c>
      <c r="H25" s="79">
        <v>0</v>
      </c>
      <c r="I25" s="79">
        <v>0</v>
      </c>
      <c r="J25" s="79">
        <v>0</v>
      </c>
      <c r="K25" s="79">
        <v>0</v>
      </c>
      <c r="L25" s="79">
        <v>0</v>
      </c>
      <c r="M25" s="79">
        <v>0</v>
      </c>
      <c r="N25" s="79">
        <v>7168.3601435199498</v>
      </c>
      <c r="O25" s="1603">
        <v>0</v>
      </c>
      <c r="P25" s="2"/>
      <c r="R25" s="2"/>
      <c r="S25" s="2"/>
    </row>
    <row r="26" spans="1:19" s="6" customFormat="1" ht="15" customHeight="1">
      <c r="A26" s="2"/>
      <c r="B26" s="42" t="s">
        <v>326</v>
      </c>
      <c r="C26" s="79">
        <v>0</v>
      </c>
      <c r="D26" s="79">
        <v>0</v>
      </c>
      <c r="E26" s="79">
        <v>0</v>
      </c>
      <c r="F26" s="79">
        <v>0</v>
      </c>
      <c r="G26" s="79">
        <v>0</v>
      </c>
      <c r="H26" s="79">
        <v>0</v>
      </c>
      <c r="I26" s="79">
        <v>0</v>
      </c>
      <c r="J26" s="79">
        <v>0</v>
      </c>
      <c r="K26" s="79">
        <v>0</v>
      </c>
      <c r="L26" s="79">
        <v>0</v>
      </c>
      <c r="M26" s="79">
        <v>0</v>
      </c>
      <c r="N26" s="79">
        <v>0</v>
      </c>
      <c r="O26" s="1603">
        <v>0</v>
      </c>
      <c r="P26" s="2"/>
      <c r="R26" s="2"/>
      <c r="S26" s="2"/>
    </row>
    <row r="27" spans="1:19" s="6" customFormat="1" ht="15" customHeight="1">
      <c r="A27" s="2"/>
      <c r="B27" s="42" t="s">
        <v>327</v>
      </c>
      <c r="C27" s="79">
        <v>0</v>
      </c>
      <c r="D27" s="79">
        <v>0</v>
      </c>
      <c r="E27" s="79">
        <v>0</v>
      </c>
      <c r="F27" s="79">
        <v>0</v>
      </c>
      <c r="G27" s="79">
        <v>0.86201124293357423</v>
      </c>
      <c r="H27" s="79">
        <v>0</v>
      </c>
      <c r="I27" s="79">
        <v>0</v>
      </c>
      <c r="J27" s="79">
        <v>0</v>
      </c>
      <c r="K27" s="79">
        <v>0</v>
      </c>
      <c r="L27" s="79">
        <v>0</v>
      </c>
      <c r="M27" s="79">
        <v>0</v>
      </c>
      <c r="N27" s="79">
        <v>0.86201124293357423</v>
      </c>
      <c r="O27" s="1603">
        <v>0</v>
      </c>
      <c r="P27" s="2"/>
      <c r="R27" s="2"/>
      <c r="S27" s="2"/>
    </row>
    <row r="28" spans="1:19" s="6" customFormat="1" ht="15" customHeight="1">
      <c r="A28" s="2"/>
      <c r="B28" s="42" t="s">
        <v>328</v>
      </c>
      <c r="C28" s="79">
        <v>0</v>
      </c>
      <c r="D28" s="79">
        <v>0</v>
      </c>
      <c r="E28" s="79">
        <v>0</v>
      </c>
      <c r="F28" s="79">
        <v>0</v>
      </c>
      <c r="G28" s="79">
        <v>0</v>
      </c>
      <c r="H28" s="79">
        <v>0</v>
      </c>
      <c r="I28" s="79">
        <v>0</v>
      </c>
      <c r="J28" s="79">
        <v>0</v>
      </c>
      <c r="K28" s="79">
        <v>0</v>
      </c>
      <c r="L28" s="79">
        <v>0</v>
      </c>
      <c r="M28" s="79">
        <v>0</v>
      </c>
      <c r="N28" s="79">
        <v>0</v>
      </c>
      <c r="O28" s="1603">
        <v>0</v>
      </c>
      <c r="P28" s="2"/>
      <c r="R28" s="2"/>
      <c r="S28" s="2"/>
    </row>
    <row r="29" spans="1:19" s="6" customFormat="1" ht="15" customHeight="1">
      <c r="A29" s="2"/>
      <c r="B29" s="42" t="s">
        <v>245</v>
      </c>
      <c r="C29" s="79">
        <v>0</v>
      </c>
      <c r="D29" s="79">
        <v>0</v>
      </c>
      <c r="E29" s="79">
        <v>0</v>
      </c>
      <c r="F29" s="79">
        <v>0</v>
      </c>
      <c r="G29" s="79">
        <v>0</v>
      </c>
      <c r="H29" s="79">
        <v>0</v>
      </c>
      <c r="I29" s="79">
        <v>0</v>
      </c>
      <c r="J29" s="79">
        <v>0</v>
      </c>
      <c r="K29" s="79">
        <v>0</v>
      </c>
      <c r="L29" s="79">
        <v>0</v>
      </c>
      <c r="M29" s="79">
        <v>0</v>
      </c>
      <c r="N29" s="79">
        <v>0</v>
      </c>
      <c r="O29" s="1603">
        <v>0</v>
      </c>
      <c r="P29" s="2"/>
      <c r="R29" s="2"/>
      <c r="S29" s="2"/>
    </row>
    <row r="30" spans="1:19" s="6" customFormat="1" ht="15" customHeight="1">
      <c r="A30" s="2"/>
      <c r="B30" s="42" t="s">
        <v>236</v>
      </c>
      <c r="C30" s="79">
        <v>0</v>
      </c>
      <c r="D30" s="79">
        <v>351971.81205314386</v>
      </c>
      <c r="E30" s="79">
        <v>0</v>
      </c>
      <c r="F30" s="79">
        <v>0</v>
      </c>
      <c r="G30" s="79">
        <v>152346.54414635111</v>
      </c>
      <c r="H30" s="79">
        <v>86654.099131681316</v>
      </c>
      <c r="I30" s="79">
        <v>0</v>
      </c>
      <c r="J30" s="79">
        <v>0</v>
      </c>
      <c r="K30" s="79">
        <v>1530.1001904117061</v>
      </c>
      <c r="L30" s="79">
        <v>0</v>
      </c>
      <c r="M30" s="79">
        <v>0</v>
      </c>
      <c r="N30" s="79">
        <v>592502.55552158796</v>
      </c>
      <c r="O30" s="1603">
        <v>141091.022284048</v>
      </c>
      <c r="P30" s="2"/>
      <c r="R30" s="2"/>
      <c r="S30" s="2"/>
    </row>
    <row r="31" spans="1:19" s="6" customFormat="1" ht="15" customHeight="1">
      <c r="A31" s="2"/>
      <c r="B31" s="42" t="s">
        <v>237</v>
      </c>
      <c r="C31" s="79">
        <v>0</v>
      </c>
      <c r="D31" s="79">
        <v>0</v>
      </c>
      <c r="E31" s="79">
        <v>0</v>
      </c>
      <c r="F31" s="79">
        <v>0</v>
      </c>
      <c r="G31" s="79">
        <v>0</v>
      </c>
      <c r="H31" s="79">
        <v>0</v>
      </c>
      <c r="I31" s="79">
        <v>0</v>
      </c>
      <c r="J31" s="79">
        <v>0</v>
      </c>
      <c r="K31" s="79">
        <v>82349.099462435363</v>
      </c>
      <c r="L31" s="79">
        <v>0</v>
      </c>
      <c r="M31" s="79">
        <v>0</v>
      </c>
      <c r="N31" s="79">
        <v>82349.099462435363</v>
      </c>
      <c r="O31" s="1603">
        <v>82349.099462435392</v>
      </c>
      <c r="P31" s="2"/>
      <c r="R31" s="2"/>
      <c r="S31" s="2"/>
    </row>
    <row r="32" spans="1:19" s="6" customFormat="1" ht="15" customHeight="1">
      <c r="A32" s="2"/>
      <c r="B32" s="42" t="s">
        <v>238</v>
      </c>
      <c r="C32" s="79">
        <v>0</v>
      </c>
      <c r="D32" s="79">
        <v>0</v>
      </c>
      <c r="E32" s="79">
        <v>0</v>
      </c>
      <c r="F32" s="79">
        <v>0</v>
      </c>
      <c r="G32" s="79">
        <v>0</v>
      </c>
      <c r="H32" s="79">
        <v>0</v>
      </c>
      <c r="I32" s="79">
        <v>0</v>
      </c>
      <c r="J32" s="79">
        <v>35.452364002627199</v>
      </c>
      <c r="K32" s="79">
        <v>0</v>
      </c>
      <c r="L32" s="79">
        <v>0</v>
      </c>
      <c r="M32" s="79">
        <v>0</v>
      </c>
      <c r="N32" s="79">
        <v>35.452364002627199</v>
      </c>
      <c r="O32" s="1603">
        <v>0</v>
      </c>
      <c r="P32" s="2"/>
      <c r="R32" s="2"/>
      <c r="S32" s="2"/>
    </row>
    <row r="33" spans="1:19" s="6" customFormat="1" ht="15" customHeight="1">
      <c r="A33" s="2"/>
      <c r="B33" s="42" t="s">
        <v>329</v>
      </c>
      <c r="C33" s="79">
        <v>0</v>
      </c>
      <c r="D33" s="79">
        <v>0</v>
      </c>
      <c r="E33" s="79">
        <v>0</v>
      </c>
      <c r="F33" s="79">
        <v>0</v>
      </c>
      <c r="G33" s="79">
        <v>0</v>
      </c>
      <c r="H33" s="79">
        <v>0</v>
      </c>
      <c r="I33" s="79">
        <v>0</v>
      </c>
      <c r="J33" s="79">
        <v>0</v>
      </c>
      <c r="K33" s="79">
        <v>0</v>
      </c>
      <c r="L33" s="79">
        <v>0</v>
      </c>
      <c r="M33" s="79">
        <v>0</v>
      </c>
      <c r="N33" s="79">
        <v>0</v>
      </c>
      <c r="O33" s="1603">
        <v>0</v>
      </c>
      <c r="P33" s="2"/>
      <c r="R33" s="2"/>
      <c r="S33" s="2"/>
    </row>
    <row r="34" spans="1:19" s="6" customFormat="1" ht="15" customHeight="1">
      <c r="A34" s="2"/>
      <c r="B34" s="42" t="s">
        <v>277</v>
      </c>
      <c r="C34" s="79">
        <v>0</v>
      </c>
      <c r="D34" s="79">
        <v>0</v>
      </c>
      <c r="E34" s="79">
        <v>0</v>
      </c>
      <c r="F34" s="79">
        <v>0</v>
      </c>
      <c r="G34" s="79">
        <v>0</v>
      </c>
      <c r="H34" s="79">
        <v>0</v>
      </c>
      <c r="I34" s="79">
        <v>0</v>
      </c>
      <c r="J34" s="79">
        <v>0</v>
      </c>
      <c r="K34" s="79">
        <v>0</v>
      </c>
      <c r="L34" s="79">
        <v>0</v>
      </c>
      <c r="M34" s="79">
        <v>0</v>
      </c>
      <c r="N34" s="79">
        <v>0</v>
      </c>
      <c r="O34" s="1603">
        <v>0</v>
      </c>
      <c r="P34" s="2"/>
      <c r="R34" s="2"/>
      <c r="S34" s="2"/>
    </row>
    <row r="35" spans="1:19" s="6" customFormat="1" ht="20.100000000000001" customHeight="1" thickBot="1">
      <c r="A35" s="2"/>
      <c r="B35" s="687" t="s">
        <v>2</v>
      </c>
      <c r="C35" s="843">
        <v>7168.3601435199498</v>
      </c>
      <c r="D35" s="843">
        <v>351971.81205314386</v>
      </c>
      <c r="E35" s="843">
        <v>0</v>
      </c>
      <c r="F35" s="843">
        <v>0</v>
      </c>
      <c r="G35" s="843">
        <v>152347.40615759403</v>
      </c>
      <c r="H35" s="843">
        <v>86654.099131681316</v>
      </c>
      <c r="I35" s="843">
        <v>0</v>
      </c>
      <c r="J35" s="843">
        <v>35.452364002627199</v>
      </c>
      <c r="K35" s="843">
        <v>83879.199652847063</v>
      </c>
      <c r="L35" s="843">
        <v>0</v>
      </c>
      <c r="M35" s="843">
        <v>0</v>
      </c>
      <c r="N35" s="843">
        <v>682056.32950278872</v>
      </c>
      <c r="O35" s="1604">
        <v>223440.12174648338</v>
      </c>
      <c r="P35" s="2"/>
      <c r="R35" s="2"/>
      <c r="S35" s="2"/>
    </row>
    <row r="36" spans="1:19" s="6" customFormat="1" ht="12.75" thickTop="1">
      <c r="A36" s="2"/>
      <c r="B36" s="2"/>
      <c r="C36" s="2"/>
      <c r="D36" s="2"/>
      <c r="E36" s="2"/>
      <c r="F36" s="2"/>
      <c r="G36" s="2"/>
      <c r="H36" s="2"/>
      <c r="I36" s="2"/>
      <c r="J36" s="2"/>
      <c r="K36" s="2"/>
      <c r="L36" s="2"/>
      <c r="M36" s="2"/>
      <c r="N36" s="2"/>
      <c r="O36" s="2"/>
      <c r="P36" s="2"/>
      <c r="R36" s="2"/>
      <c r="S36" s="2"/>
    </row>
    <row r="37" spans="1:19" s="6" customFormat="1">
      <c r="A37" s="2"/>
      <c r="B37" s="2"/>
      <c r="C37" s="2"/>
      <c r="D37" s="2"/>
      <c r="E37" s="2"/>
      <c r="F37" s="2"/>
      <c r="G37" s="2"/>
      <c r="H37" s="2"/>
      <c r="I37" s="2"/>
      <c r="J37" s="2"/>
      <c r="K37" s="2"/>
      <c r="L37" s="2"/>
      <c r="M37" s="2"/>
      <c r="N37" s="2"/>
      <c r="O37" s="2"/>
      <c r="P37" s="2"/>
      <c r="R37" s="2"/>
      <c r="S37" s="2"/>
    </row>
    <row r="38" spans="1:19" s="6" customFormat="1">
      <c r="A38" s="2"/>
      <c r="B38" s="2"/>
      <c r="C38" s="2"/>
      <c r="D38" s="2"/>
      <c r="E38" s="2"/>
      <c r="F38" s="2"/>
      <c r="G38" s="2"/>
      <c r="H38" s="2"/>
      <c r="I38" s="2"/>
      <c r="J38" s="2"/>
      <c r="K38" s="2"/>
      <c r="L38" s="2"/>
      <c r="M38" s="2"/>
      <c r="N38" s="2"/>
      <c r="O38" s="2"/>
      <c r="P38" s="2"/>
      <c r="R38" s="2"/>
      <c r="S38" s="2"/>
    </row>
    <row r="39" spans="1:19" s="6" customFormat="1">
      <c r="A39" s="2"/>
      <c r="B39" s="2"/>
      <c r="C39" s="2"/>
      <c r="D39" s="2"/>
      <c r="E39" s="2"/>
      <c r="F39" s="2"/>
      <c r="G39" s="2"/>
      <c r="H39" s="2"/>
      <c r="I39" s="2"/>
      <c r="J39" s="2"/>
      <c r="K39" s="2"/>
      <c r="L39" s="2"/>
      <c r="M39" s="2"/>
      <c r="N39" s="2"/>
      <c r="O39" s="2"/>
      <c r="P39" s="2"/>
      <c r="R39" s="2"/>
      <c r="S39" s="2"/>
    </row>
    <row r="40" spans="1:19" s="6" customFormat="1">
      <c r="A40" s="2"/>
      <c r="B40" s="2"/>
      <c r="C40" s="2"/>
      <c r="D40" s="2"/>
      <c r="E40" s="2"/>
      <c r="F40" s="2"/>
      <c r="G40" s="2"/>
      <c r="H40" s="2"/>
      <c r="I40" s="2"/>
      <c r="J40" s="2"/>
      <c r="K40" s="2"/>
      <c r="L40" s="2"/>
      <c r="M40" s="2"/>
      <c r="N40" s="2"/>
      <c r="O40" s="2"/>
      <c r="P40" s="2"/>
      <c r="R40" s="2"/>
      <c r="S40" s="2"/>
    </row>
    <row r="41" spans="1:19" s="6" customFormat="1">
      <c r="A41" s="2"/>
      <c r="B41" s="2"/>
      <c r="C41" s="2"/>
      <c r="D41" s="2"/>
      <c r="E41" s="2"/>
      <c r="F41" s="2"/>
      <c r="G41" s="2"/>
      <c r="H41" s="2"/>
      <c r="I41" s="2"/>
      <c r="J41" s="2"/>
      <c r="K41" s="2"/>
      <c r="L41" s="2"/>
      <c r="M41" s="2"/>
      <c r="N41" s="2"/>
      <c r="O41" s="2"/>
      <c r="P41" s="2"/>
      <c r="R41" s="2"/>
      <c r="S41" s="2"/>
    </row>
    <row r="42" spans="1:19" s="6" customFormat="1">
      <c r="A42" s="2"/>
      <c r="B42" s="2"/>
      <c r="C42" s="2"/>
      <c r="D42" s="2"/>
      <c r="E42" s="2"/>
      <c r="F42" s="2"/>
      <c r="G42" s="2"/>
      <c r="H42" s="2"/>
      <c r="I42" s="2"/>
      <c r="J42" s="2"/>
      <c r="K42" s="2"/>
      <c r="L42" s="2"/>
      <c r="M42" s="2"/>
      <c r="N42" s="2"/>
      <c r="O42" s="2"/>
      <c r="P42" s="2"/>
      <c r="R42" s="2"/>
      <c r="S42" s="2"/>
    </row>
    <row r="43" spans="1:19" s="6" customFormat="1">
      <c r="A43" s="2"/>
      <c r="B43" s="2"/>
      <c r="C43" s="2"/>
      <c r="D43" s="2"/>
      <c r="E43" s="2"/>
      <c r="F43" s="2"/>
      <c r="G43" s="2"/>
      <c r="H43" s="2"/>
      <c r="I43" s="2"/>
      <c r="J43" s="2"/>
      <c r="K43" s="2"/>
      <c r="L43" s="2"/>
      <c r="M43" s="2"/>
      <c r="N43" s="2"/>
      <c r="O43" s="2"/>
      <c r="P43" s="2"/>
      <c r="R43" s="2"/>
      <c r="S43" s="2"/>
    </row>
    <row r="44" spans="1:19" s="6" customFormat="1">
      <c r="A44" s="2"/>
      <c r="B44" s="2"/>
      <c r="C44" s="2"/>
      <c r="D44" s="2"/>
      <c r="E44" s="2"/>
      <c r="F44" s="2"/>
      <c r="G44" s="2"/>
      <c r="H44" s="2"/>
      <c r="I44" s="2"/>
      <c r="J44" s="2"/>
      <c r="K44" s="2"/>
      <c r="L44" s="2"/>
      <c r="M44" s="2"/>
      <c r="N44" s="2"/>
      <c r="O44" s="2"/>
      <c r="P44" s="2"/>
      <c r="R44" s="2"/>
      <c r="S44" s="2"/>
    </row>
    <row r="45" spans="1:19" s="6" customFormat="1">
      <c r="A45" s="2"/>
      <c r="B45" s="2"/>
      <c r="C45" s="2"/>
      <c r="D45" s="2"/>
      <c r="E45" s="2"/>
      <c r="F45" s="2"/>
      <c r="G45" s="2"/>
      <c r="H45" s="2"/>
      <c r="I45" s="2"/>
      <c r="J45" s="2"/>
      <c r="K45" s="2"/>
      <c r="L45" s="2"/>
      <c r="M45" s="2"/>
      <c r="N45" s="2"/>
      <c r="O45" s="2"/>
      <c r="P45" s="2"/>
      <c r="R45" s="2"/>
      <c r="S45" s="2"/>
    </row>
    <row r="46" spans="1:19" s="6" customFormat="1">
      <c r="A46" s="2"/>
      <c r="B46" s="2"/>
      <c r="C46" s="2"/>
      <c r="D46" s="2"/>
      <c r="E46" s="2"/>
      <c r="F46" s="2"/>
      <c r="G46" s="2"/>
      <c r="H46" s="2"/>
      <c r="I46" s="2"/>
      <c r="J46" s="2"/>
      <c r="K46" s="2"/>
      <c r="L46" s="2"/>
      <c r="M46" s="2"/>
      <c r="N46" s="2"/>
      <c r="O46" s="2"/>
      <c r="P46" s="2"/>
      <c r="R46" s="2"/>
      <c r="S46" s="2"/>
    </row>
    <row r="47" spans="1:19" s="6" customFormat="1">
      <c r="A47" s="2"/>
      <c r="B47" s="2"/>
      <c r="C47" s="2"/>
      <c r="D47" s="2"/>
      <c r="E47" s="2"/>
      <c r="F47" s="2"/>
      <c r="G47" s="2"/>
      <c r="H47" s="2"/>
      <c r="I47" s="2"/>
      <c r="J47" s="2"/>
      <c r="K47" s="2"/>
      <c r="L47" s="2"/>
      <c r="M47" s="2"/>
      <c r="N47" s="2"/>
      <c r="O47" s="2"/>
      <c r="P47" s="2"/>
      <c r="R47" s="2"/>
      <c r="S47" s="2"/>
    </row>
  </sheetData>
  <mergeCells count="11">
    <mergeCell ref="C6:O6"/>
    <mergeCell ref="C22:O22"/>
    <mergeCell ref="B3:E3"/>
    <mergeCell ref="B23:B24"/>
    <mergeCell ref="C23:M23"/>
    <mergeCell ref="N23:N24"/>
    <mergeCell ref="O23:O24"/>
    <mergeCell ref="B7:B8"/>
    <mergeCell ref="C7:M7"/>
    <mergeCell ref="N7:N8"/>
    <mergeCell ref="O7:O8"/>
  </mergeCells>
  <hyperlinks>
    <hyperlink ref="Q6" location="Índice!A1" display="Back to the Index" xr:uid="{1EACD04A-C2FD-475C-BBB4-4B382C926822}"/>
  </hyperlinks>
  <pageMargins left="0.7" right="0.7" top="0.75" bottom="0.75" header="0.3" footer="0.3"/>
  <pageSetup paperSize="9" orientation="portrait" r:id="rId1"/>
  <ignoredErrors>
    <ignoredError sqref="C8 C36:C38 C23:N24 P23:P24 P25:P34" numberStoredAsText="1"/>
    <ignoredError sqref="D41:Q46 Q35 Q36:Q38 D39:Q40 P35 D36:P38" formulaRang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2:R43"/>
  <sheetViews>
    <sheetView showGridLines="0" showZeros="0" zoomScaleNormal="100" workbookViewId="0">
      <selection activeCell="R5" sqref="R5"/>
    </sheetView>
  </sheetViews>
  <sheetFormatPr defaultColWidth="9.140625" defaultRowHeight="15" customHeight="1"/>
  <cols>
    <col min="1" max="1" width="12.7109375" style="2" customWidth="1"/>
    <col min="2" max="3" width="15.7109375" style="2" customWidth="1"/>
    <col min="4" max="10" width="14.7109375" style="2" customWidth="1"/>
    <col min="11" max="11" width="8.7109375" style="2" customWidth="1"/>
    <col min="12" max="18" width="14.7109375" style="2" customWidth="1"/>
    <col min="19" max="16384" width="9.140625" style="2"/>
  </cols>
  <sheetData>
    <row r="2" spans="2:18" ht="15" customHeight="1">
      <c r="B2" s="1744" t="s">
        <v>502</v>
      </c>
      <c r="C2" s="1744"/>
      <c r="D2" s="787" t="s">
        <v>1463</v>
      </c>
      <c r="E2" s="738"/>
    </row>
    <row r="3" spans="2:18" ht="15" customHeight="1">
      <c r="B3" s="1744" t="s">
        <v>330</v>
      </c>
      <c r="C3" s="1744"/>
      <c r="D3" s="1744"/>
      <c r="E3" s="1744"/>
    </row>
    <row r="4" spans="2:18" ht="15" customHeight="1">
      <c r="B4" s="1744" t="s">
        <v>1244</v>
      </c>
      <c r="C4" s="1744"/>
      <c r="D4" s="1744"/>
      <c r="E4" s="1744"/>
      <c r="R4"/>
    </row>
    <row r="5" spans="2:18" ht="15" customHeight="1">
      <c r="B5" s="659" t="s">
        <v>0</v>
      </c>
      <c r="C5" s="659"/>
      <c r="J5" s="484"/>
      <c r="R5" s="957" t="s">
        <v>503</v>
      </c>
    </row>
    <row r="6" spans="2:18" ht="15" customHeight="1">
      <c r="B6" s="638"/>
      <c r="C6" s="638"/>
      <c r="J6" s="612"/>
    </row>
    <row r="7" spans="2:18" ht="15" customHeight="1">
      <c r="D7" s="1657" t="s">
        <v>1730</v>
      </c>
      <c r="E7" s="1657"/>
      <c r="F7" s="1657"/>
      <c r="G7" s="1657"/>
      <c r="H7" s="1657"/>
      <c r="I7" s="1657"/>
      <c r="J7" s="1657"/>
      <c r="L7" s="1697" t="s">
        <v>1685</v>
      </c>
      <c r="M7" s="1697"/>
      <c r="N7" s="1697"/>
      <c r="O7" s="1697"/>
      <c r="P7" s="1697"/>
      <c r="Q7" s="1697"/>
      <c r="R7" s="1697"/>
    </row>
    <row r="8" spans="2:18" ht="15" customHeight="1">
      <c r="D8" s="620" t="s">
        <v>219</v>
      </c>
      <c r="E8" s="620" t="s">
        <v>220</v>
      </c>
      <c r="F8" s="620" t="s">
        <v>221</v>
      </c>
      <c r="G8" s="620" t="s">
        <v>222</v>
      </c>
      <c r="H8" s="620" t="s">
        <v>223</v>
      </c>
      <c r="I8" s="620" t="s">
        <v>224</v>
      </c>
      <c r="J8" s="620" t="s">
        <v>225</v>
      </c>
      <c r="L8" s="1032" t="s">
        <v>219</v>
      </c>
      <c r="M8" s="1032" t="s">
        <v>220</v>
      </c>
      <c r="N8" s="1032" t="s">
        <v>221</v>
      </c>
      <c r="O8" s="1032" t="s">
        <v>222</v>
      </c>
      <c r="P8" s="1032" t="s">
        <v>223</v>
      </c>
      <c r="Q8" s="1032" t="s">
        <v>224</v>
      </c>
      <c r="R8" s="1032" t="s">
        <v>225</v>
      </c>
    </row>
    <row r="9" spans="2:18" ht="24.95" customHeight="1">
      <c r="B9" s="485"/>
      <c r="C9" s="416" t="s">
        <v>284</v>
      </c>
      <c r="D9" s="416" t="s">
        <v>331</v>
      </c>
      <c r="E9" s="416" t="s">
        <v>332</v>
      </c>
      <c r="F9" s="416" t="s">
        <v>289</v>
      </c>
      <c r="G9" s="416" t="s">
        <v>290</v>
      </c>
      <c r="H9" s="416" t="s">
        <v>333</v>
      </c>
      <c r="I9" s="416" t="s">
        <v>1</v>
      </c>
      <c r="J9" s="416" t="s">
        <v>276</v>
      </c>
      <c r="L9" s="1035" t="s">
        <v>331</v>
      </c>
      <c r="M9" s="1035" t="s">
        <v>332</v>
      </c>
      <c r="N9" s="1035" t="s">
        <v>289</v>
      </c>
      <c r="O9" s="1035" t="s">
        <v>290</v>
      </c>
      <c r="P9" s="1035" t="s">
        <v>333</v>
      </c>
      <c r="Q9" s="1035" t="s">
        <v>1</v>
      </c>
      <c r="R9" s="1035" t="s">
        <v>276</v>
      </c>
    </row>
    <row r="10" spans="2:18" s="68" customFormat="1" ht="15" customHeight="1">
      <c r="B10" s="89" t="s">
        <v>294</v>
      </c>
      <c r="C10" s="90" t="s">
        <v>295</v>
      </c>
      <c r="D10" s="845"/>
      <c r="E10" s="845"/>
      <c r="F10" s="845"/>
      <c r="G10" s="845"/>
      <c r="H10" s="845"/>
      <c r="I10" s="848"/>
      <c r="J10" s="847"/>
      <c r="K10" s="109"/>
      <c r="L10" s="845"/>
      <c r="M10" s="845"/>
      <c r="N10" s="845"/>
      <c r="O10" s="845"/>
      <c r="P10" s="845"/>
      <c r="Q10" s="848"/>
      <c r="R10" s="847"/>
    </row>
    <row r="11" spans="2:18" s="68" customFormat="1" ht="15" customHeight="1">
      <c r="B11" s="92"/>
      <c r="C11" s="90" t="s">
        <v>296</v>
      </c>
      <c r="D11" s="834"/>
      <c r="E11" s="834"/>
      <c r="F11" s="834"/>
      <c r="G11" s="834"/>
      <c r="H11" s="834"/>
      <c r="I11" s="834"/>
      <c r="J11" s="838"/>
      <c r="K11" s="109"/>
      <c r="L11" s="834"/>
      <c r="M11" s="834"/>
      <c r="N11" s="834"/>
      <c r="O11" s="834"/>
      <c r="P11" s="834"/>
      <c r="Q11" s="834"/>
      <c r="R11" s="838"/>
    </row>
    <row r="12" spans="2:18" s="28" customFormat="1" ht="15" customHeight="1">
      <c r="B12" s="92"/>
      <c r="C12" s="90" t="s">
        <v>297</v>
      </c>
      <c r="D12" s="834">
        <v>18.245354594276201</v>
      </c>
      <c r="E12" s="850">
        <v>1E-3</v>
      </c>
      <c r="F12" s="834">
        <v>1</v>
      </c>
      <c r="G12" s="850">
        <v>0.42259999999999881</v>
      </c>
      <c r="H12" s="834">
        <v>365.24999999999881</v>
      </c>
      <c r="I12" s="834">
        <v>3.3909392558514302</v>
      </c>
      <c r="J12" s="838">
        <f t="shared" ref="J12:J24" si="0">I12/D12</f>
        <v>0.18585219806663614</v>
      </c>
      <c r="K12" s="1304"/>
      <c r="L12" s="834">
        <v>0</v>
      </c>
      <c r="M12" s="850"/>
      <c r="N12" s="834"/>
      <c r="O12" s="850"/>
      <c r="P12" s="834"/>
      <c r="Q12" s="834"/>
      <c r="R12" s="838"/>
    </row>
    <row r="13" spans="2:18" ht="15" customHeight="1">
      <c r="B13" s="92"/>
      <c r="C13" s="90" t="s">
        <v>298</v>
      </c>
      <c r="D13" s="834">
        <v>478.62944169156702</v>
      </c>
      <c r="E13" s="850">
        <v>1.9999999999999979E-3</v>
      </c>
      <c r="F13" s="834">
        <v>2</v>
      </c>
      <c r="G13" s="850">
        <v>0.42259999999999953</v>
      </c>
      <c r="H13" s="834">
        <v>1180.7741054981834</v>
      </c>
      <c r="I13" s="834">
        <v>241.41888650237399</v>
      </c>
      <c r="J13" s="838">
        <f t="shared" si="0"/>
        <v>0.50439623114105547</v>
      </c>
      <c r="L13" s="834">
        <v>311.45266029330401</v>
      </c>
      <c r="M13" s="850">
        <v>2E-3</v>
      </c>
      <c r="N13" s="834">
        <v>2</v>
      </c>
      <c r="O13" s="850">
        <v>0.42259999999999909</v>
      </c>
      <c r="P13" s="834">
        <v>1379.0058534864145</v>
      </c>
      <c r="Q13" s="834">
        <v>172.653426093522</v>
      </c>
      <c r="R13" s="838">
        <f t="shared" ref="R13:R24" si="1">Q13/L13</f>
        <v>0.55434885651941213</v>
      </c>
    </row>
    <row r="14" spans="2:18" ht="15" customHeight="1">
      <c r="B14" s="92"/>
      <c r="C14" s="90" t="s">
        <v>299</v>
      </c>
      <c r="H14" s="834"/>
      <c r="J14" s="838"/>
      <c r="L14" s="834"/>
      <c r="M14" s="850"/>
      <c r="N14" s="834"/>
      <c r="O14" s="850"/>
      <c r="P14" s="834"/>
      <c r="Q14" s="834"/>
      <c r="R14" s="838"/>
    </row>
    <row r="15" spans="2:18" ht="15" customHeight="1">
      <c r="B15" s="92"/>
      <c r="C15" s="90" t="s">
        <v>300</v>
      </c>
      <c r="D15" s="834">
        <v>8645.5042952754902</v>
      </c>
      <c r="E15" s="850">
        <v>6.9999999999999958E-3</v>
      </c>
      <c r="F15" s="834">
        <v>4</v>
      </c>
      <c r="G15" s="850">
        <v>0.42259999999999975</v>
      </c>
      <c r="H15" s="834">
        <v>1685.2812939497617</v>
      </c>
      <c r="I15" s="834">
        <v>9159.5279472310813</v>
      </c>
      <c r="J15" s="838">
        <f t="shared" si="0"/>
        <v>1.0594556007839231</v>
      </c>
      <c r="L15" s="834">
        <v>133.588636060026</v>
      </c>
      <c r="M15" s="850">
        <v>6.9999999999999923E-3</v>
      </c>
      <c r="N15" s="834">
        <v>3</v>
      </c>
      <c r="O15" s="850">
        <v>0.42259999999999931</v>
      </c>
      <c r="P15" s="834">
        <v>365.2499999999992</v>
      </c>
      <c r="Q15" s="834">
        <v>82.586018439777504</v>
      </c>
      <c r="R15" s="838">
        <f t="shared" si="1"/>
        <v>0.6182114053673603</v>
      </c>
    </row>
    <row r="16" spans="2:18" ht="15" customHeight="1">
      <c r="B16" s="92"/>
      <c r="C16" s="90" t="s">
        <v>301</v>
      </c>
      <c r="D16" s="834">
        <v>24.912263010133103</v>
      </c>
      <c r="E16" s="850">
        <v>1.3000000000000027E-2</v>
      </c>
      <c r="F16" s="834">
        <v>1</v>
      </c>
      <c r="G16" s="850">
        <v>0.42260000000000209</v>
      </c>
      <c r="H16" s="834">
        <v>365.25000000000023</v>
      </c>
      <c r="I16" s="834">
        <v>20.263664744249599</v>
      </c>
      <c r="J16" s="838">
        <f t="shared" si="0"/>
        <v>0.81340120470016397</v>
      </c>
      <c r="L16" s="834">
        <v>1263.48548591695</v>
      </c>
      <c r="M16" s="850">
        <v>1.299999999999996E-2</v>
      </c>
      <c r="N16" s="834">
        <v>2</v>
      </c>
      <c r="O16" s="850">
        <v>0.42259999999999914</v>
      </c>
      <c r="P16" s="834">
        <v>365.2499999999992</v>
      </c>
      <c r="Q16" s="834">
        <v>1027.7206163660201</v>
      </c>
      <c r="R16" s="838">
        <f t="shared" si="1"/>
        <v>0.81340120470016464</v>
      </c>
    </row>
    <row r="17" spans="1:18" ht="15" customHeight="1">
      <c r="B17" s="92"/>
      <c r="C17" s="90" t="s">
        <v>302</v>
      </c>
      <c r="D17" s="834">
        <v>3976.83961778193</v>
      </c>
      <c r="E17" s="850">
        <v>2.3000000000000003E-2</v>
      </c>
      <c r="F17" s="834">
        <v>5</v>
      </c>
      <c r="G17" s="850">
        <v>0.42259999999999909</v>
      </c>
      <c r="H17" s="834">
        <v>824.59834593433948</v>
      </c>
      <c r="I17" s="834">
        <v>4605.4644461590897</v>
      </c>
      <c r="J17" s="838">
        <f t="shared" si="0"/>
        <v>1.1580714559285579</v>
      </c>
      <c r="L17" s="834">
        <v>3936.3468404001101</v>
      </c>
      <c r="M17" s="850">
        <v>2.2999999999999968E-2</v>
      </c>
      <c r="N17" s="834">
        <v>4</v>
      </c>
      <c r="O17" s="850">
        <v>0.42260000000000086</v>
      </c>
      <c r="P17" s="834">
        <v>1049.5615843535093</v>
      </c>
      <c r="Q17" s="834">
        <v>4863.2416555863101</v>
      </c>
      <c r="R17" s="838">
        <f t="shared" si="1"/>
        <v>1.2354708192055519</v>
      </c>
    </row>
    <row r="18" spans="1:18" ht="15" customHeight="1">
      <c r="B18" s="92"/>
      <c r="C18" s="90" t="s">
        <v>303</v>
      </c>
      <c r="D18" s="834">
        <v>891.17726151660599</v>
      </c>
      <c r="E18" s="850">
        <v>3.6999999999999977E-2</v>
      </c>
      <c r="F18" s="834">
        <v>4</v>
      </c>
      <c r="G18" s="850">
        <v>0.42260000000000036</v>
      </c>
      <c r="H18" s="834">
        <v>365.24999999999966</v>
      </c>
      <c r="I18" s="834">
        <v>1047.34379879943</v>
      </c>
      <c r="J18" s="838">
        <f t="shared" si="0"/>
        <v>1.1752362229452082</v>
      </c>
      <c r="L18" s="834">
        <v>160.863658739664</v>
      </c>
      <c r="M18" s="850">
        <v>3.7000000000000012E-2</v>
      </c>
      <c r="N18" s="834">
        <v>4</v>
      </c>
      <c r="O18" s="850">
        <v>0.42259999999999998</v>
      </c>
      <c r="P18" s="834">
        <v>365.25000000000017</v>
      </c>
      <c r="Q18" s="834">
        <v>189.05279870635002</v>
      </c>
      <c r="R18" s="838">
        <f t="shared" si="1"/>
        <v>1.1752362229452105</v>
      </c>
    </row>
    <row r="19" spans="1:18" ht="15" customHeight="1">
      <c r="B19" s="92"/>
      <c r="C19" s="90" t="s">
        <v>304</v>
      </c>
      <c r="D19" s="834">
        <v>2154.5558468362296</v>
      </c>
      <c r="E19" s="850">
        <v>5.9000000000000205E-2</v>
      </c>
      <c r="F19" s="834">
        <v>4</v>
      </c>
      <c r="G19" s="850">
        <v>0.42260000000000059</v>
      </c>
      <c r="H19" s="834">
        <v>545.07532198835463</v>
      </c>
      <c r="I19" s="834">
        <v>3146.2723043532101</v>
      </c>
      <c r="J19" s="838">
        <f t="shared" si="0"/>
        <v>1.4602881187662071</v>
      </c>
      <c r="L19" s="834">
        <v>1724.3892849655201</v>
      </c>
      <c r="M19" s="850">
        <v>5.9000000000000184E-2</v>
      </c>
      <c r="N19" s="834">
        <v>2</v>
      </c>
      <c r="O19" s="850">
        <v>0.42260000000000009</v>
      </c>
      <c r="P19" s="834">
        <v>767.16434400702155</v>
      </c>
      <c r="Q19" s="834">
        <v>2642.03158317004</v>
      </c>
      <c r="R19" s="838">
        <f t="shared" si="1"/>
        <v>1.5321549525998526</v>
      </c>
    </row>
    <row r="20" spans="1:18" ht="15" customHeight="1">
      <c r="B20" s="92"/>
      <c r="C20" s="90" t="s">
        <v>305</v>
      </c>
      <c r="D20" s="834"/>
      <c r="E20" s="850"/>
      <c r="F20" s="834">
        <v>0</v>
      </c>
      <c r="G20" s="850"/>
      <c r="H20" s="834"/>
      <c r="I20" s="834"/>
      <c r="J20" s="838"/>
      <c r="L20" s="834">
        <v>126.21792778059799</v>
      </c>
      <c r="M20" s="850">
        <v>8.2999999999999727E-2</v>
      </c>
      <c r="N20" s="834">
        <v>1</v>
      </c>
      <c r="O20" s="850">
        <v>0.42259999999999992</v>
      </c>
      <c r="P20" s="834">
        <v>365.24999999999983</v>
      </c>
      <c r="Q20" s="834">
        <v>204.17485169257299</v>
      </c>
      <c r="R20" s="838">
        <f t="shared" si="1"/>
        <v>1.617637488451608</v>
      </c>
    </row>
    <row r="21" spans="1:18" ht="15" customHeight="1">
      <c r="B21" s="92"/>
      <c r="C21" s="90" t="s">
        <v>306</v>
      </c>
      <c r="D21" s="834">
        <v>0</v>
      </c>
      <c r="E21" s="850"/>
      <c r="F21" s="834"/>
      <c r="G21" s="850"/>
      <c r="H21" s="834"/>
      <c r="I21" s="834"/>
      <c r="J21" s="838"/>
      <c r="L21" s="834"/>
      <c r="M21" s="850"/>
      <c r="N21" s="834"/>
      <c r="O21" s="850"/>
      <c r="P21" s="834"/>
      <c r="Q21" s="834"/>
      <c r="R21" s="838"/>
    </row>
    <row r="22" spans="1:18" ht="15" customHeight="1">
      <c r="B22" s="92"/>
      <c r="C22" s="90" t="s">
        <v>307</v>
      </c>
      <c r="D22" s="834"/>
      <c r="E22" s="850"/>
      <c r="F22" s="834"/>
      <c r="G22" s="850"/>
      <c r="H22" s="834"/>
      <c r="I22" s="834"/>
      <c r="J22" s="838"/>
      <c r="L22" s="834"/>
      <c r="M22" s="850"/>
      <c r="N22" s="834"/>
      <c r="O22" s="850"/>
      <c r="P22" s="834"/>
      <c r="Q22" s="834"/>
      <c r="R22" s="838"/>
    </row>
    <row r="23" spans="1:18" ht="15" customHeight="1">
      <c r="A23" s="6"/>
      <c r="B23" s="92"/>
      <c r="C23" s="90" t="s">
        <v>308</v>
      </c>
      <c r="D23" s="834">
        <v>0</v>
      </c>
      <c r="E23" s="850"/>
      <c r="F23" s="834"/>
      <c r="G23" s="850"/>
      <c r="H23" s="834"/>
      <c r="I23" s="834"/>
      <c r="J23" s="838"/>
      <c r="L23" s="834"/>
      <c r="M23" s="850"/>
      <c r="N23" s="834"/>
      <c r="O23" s="850"/>
      <c r="P23" s="834"/>
      <c r="Q23" s="834"/>
      <c r="R23" s="838"/>
    </row>
    <row r="24" spans="1:18" ht="15" customHeight="1">
      <c r="A24" s="6"/>
      <c r="B24" s="100"/>
      <c r="C24" s="1045" t="s">
        <v>309</v>
      </c>
      <c r="D24" s="851">
        <f>SUM(D10:D23)</f>
        <v>16189.864080706233</v>
      </c>
      <c r="E24" s="858">
        <v>1.9356404538684934E-2</v>
      </c>
      <c r="F24" s="851">
        <f>SUM(F12:F23)</f>
        <v>21</v>
      </c>
      <c r="G24" s="858">
        <v>0.4225999999999997</v>
      </c>
      <c r="H24" s="851">
        <v>1231.030490715731</v>
      </c>
      <c r="I24" s="851">
        <f>SUM(I12:I23)</f>
        <v>18223.681987045285</v>
      </c>
      <c r="J24" s="859">
        <f t="shared" si="0"/>
        <v>1.1256229142011631</v>
      </c>
      <c r="L24" s="851">
        <f>SUM(L10:L23)</f>
        <v>7656.344494156172</v>
      </c>
      <c r="M24" s="858">
        <v>2.9607644455428395E-2</v>
      </c>
      <c r="N24" s="851">
        <f>SUM(N12:N23)</f>
        <v>18</v>
      </c>
      <c r="O24" s="858">
        <v>0.42260000000000031</v>
      </c>
      <c r="P24" s="851">
        <v>848.83345049403329</v>
      </c>
      <c r="Q24" s="851">
        <f>SUM(Q12:Q23)</f>
        <v>9181.4609500545921</v>
      </c>
      <c r="R24" s="859">
        <f t="shared" si="1"/>
        <v>1.19919642553473</v>
      </c>
    </row>
    <row r="25" spans="1:18" ht="15" customHeight="1">
      <c r="A25" s="6"/>
      <c r="B25" s="89" t="s">
        <v>239</v>
      </c>
      <c r="C25" s="90" t="s">
        <v>295</v>
      </c>
      <c r="D25" s="834"/>
      <c r="E25" s="850"/>
      <c r="F25" s="850"/>
      <c r="G25" s="850"/>
      <c r="H25" s="850"/>
      <c r="I25" s="834"/>
      <c r="J25" s="847"/>
      <c r="L25" s="834"/>
      <c r="M25" s="850"/>
      <c r="N25" s="850"/>
      <c r="O25" s="850"/>
      <c r="P25" s="850"/>
      <c r="Q25" s="834"/>
      <c r="R25" s="847"/>
    </row>
    <row r="26" spans="1:18" ht="15" customHeight="1">
      <c r="A26" s="6"/>
      <c r="B26" s="99"/>
      <c r="C26" s="90" t="s">
        <v>296</v>
      </c>
      <c r="D26" s="834"/>
      <c r="E26" s="850"/>
      <c r="F26" s="850"/>
      <c r="G26" s="850"/>
      <c r="H26" s="850"/>
      <c r="I26" s="834"/>
      <c r="J26" s="847"/>
      <c r="L26" s="834"/>
      <c r="M26" s="850"/>
      <c r="N26" s="850"/>
      <c r="O26" s="850"/>
      <c r="P26" s="850"/>
      <c r="Q26" s="834"/>
      <c r="R26" s="847"/>
    </row>
    <row r="27" spans="1:18" ht="15" customHeight="1">
      <c r="A27" s="6"/>
      <c r="B27" s="99"/>
      <c r="C27" s="90" t="s">
        <v>297</v>
      </c>
      <c r="D27" s="834"/>
      <c r="E27" s="850"/>
      <c r="F27" s="850"/>
      <c r="G27" s="850"/>
      <c r="H27" s="850"/>
      <c r="I27" s="834"/>
      <c r="J27" s="847"/>
      <c r="L27" s="834"/>
      <c r="M27" s="850"/>
      <c r="N27" s="850"/>
      <c r="O27" s="850"/>
      <c r="P27" s="850"/>
      <c r="Q27" s="834"/>
      <c r="R27" s="847"/>
    </row>
    <row r="28" spans="1:18" ht="15" customHeight="1">
      <c r="A28" s="6"/>
      <c r="B28" s="99"/>
      <c r="C28" s="90" t="s">
        <v>298</v>
      </c>
      <c r="D28" s="834">
        <v>22.996943954674503</v>
      </c>
      <c r="E28" s="850">
        <v>1.9999999999999996E-3</v>
      </c>
      <c r="F28" s="834">
        <v>3</v>
      </c>
      <c r="G28" s="850">
        <v>0.41382813548739072</v>
      </c>
      <c r="H28" s="834">
        <v>365.25000000000034</v>
      </c>
      <c r="I28" s="834">
        <v>4.2856824566524301</v>
      </c>
      <c r="J28" s="838">
        <f t="shared" ref="J28:J36" si="2">I28/D28</f>
        <v>0.18635878163199573</v>
      </c>
      <c r="L28" s="834">
        <v>28.824168453333201</v>
      </c>
      <c r="M28" s="850">
        <v>2E-3</v>
      </c>
      <c r="N28" s="834">
        <v>6</v>
      </c>
      <c r="O28" s="850">
        <v>0.42456105458248367</v>
      </c>
      <c r="P28" s="834">
        <v>365.25000000000165</v>
      </c>
      <c r="Q28" s="834">
        <v>5.55364469063705</v>
      </c>
      <c r="R28" s="838">
        <f t="shared" ref="R28:R36" si="3">Q28/L28</f>
        <v>0.19267319713415121</v>
      </c>
    </row>
    <row r="29" spans="1:18" ht="15" customHeight="1">
      <c r="A29" s="6"/>
      <c r="B29" s="99"/>
      <c r="C29" s="90" t="s">
        <v>299</v>
      </c>
      <c r="D29" s="834">
        <v>14.670293853216702</v>
      </c>
      <c r="E29" s="850">
        <v>4.0000000000000001E-3</v>
      </c>
      <c r="F29" s="834">
        <v>2</v>
      </c>
      <c r="G29" s="850">
        <v>0.43740022981648957</v>
      </c>
      <c r="H29" s="834">
        <v>365.25000000000006</v>
      </c>
      <c r="I29" s="834">
        <v>4.3241917878654608</v>
      </c>
      <c r="J29" s="847">
        <f t="shared" si="2"/>
        <v>0.29475836211128864</v>
      </c>
      <c r="L29" s="834">
        <v>29.1077647223497</v>
      </c>
      <c r="M29" s="850">
        <v>4.000000000000007E-3</v>
      </c>
      <c r="N29" s="834">
        <v>2</v>
      </c>
      <c r="O29" s="850">
        <v>0.39046439124751947</v>
      </c>
      <c r="P29" s="834">
        <v>365.24999999999903</v>
      </c>
      <c r="Q29" s="834">
        <v>10.5807569604011</v>
      </c>
      <c r="R29" s="847">
        <f t="shared" si="3"/>
        <v>0.36350290244983735</v>
      </c>
    </row>
    <row r="30" spans="1:18" ht="15" customHeight="1">
      <c r="A30" s="6"/>
      <c r="B30" s="99"/>
      <c r="C30" s="90" t="s">
        <v>300</v>
      </c>
      <c r="D30" s="834">
        <v>80.52497376897459</v>
      </c>
      <c r="E30" s="850">
        <v>7.0000000000000106E-3</v>
      </c>
      <c r="F30" s="834">
        <v>2</v>
      </c>
      <c r="G30" s="850">
        <v>0.44363600082979954</v>
      </c>
      <c r="H30" s="834">
        <v>365.2500000000004</v>
      </c>
      <c r="I30" s="834">
        <v>37.415796989379402</v>
      </c>
      <c r="J30" s="838">
        <f t="shared" si="2"/>
        <v>0.46464835985820968</v>
      </c>
      <c r="L30" s="834">
        <v>5.1593193540473603</v>
      </c>
      <c r="M30" s="850">
        <v>7.0000000000000149E-3</v>
      </c>
      <c r="N30" s="834">
        <v>3</v>
      </c>
      <c r="O30" s="850">
        <v>0.38660000000000005</v>
      </c>
      <c r="P30" s="834">
        <v>365.25000000000028</v>
      </c>
      <c r="Q30" s="834">
        <v>2.8598158804182097</v>
      </c>
      <c r="R30" s="838">
        <f t="shared" si="3"/>
        <v>0.55430100061062393</v>
      </c>
    </row>
    <row r="31" spans="1:18" ht="15" customHeight="1">
      <c r="A31" s="6"/>
      <c r="B31" s="99"/>
      <c r="C31" s="90" t="s">
        <v>301</v>
      </c>
      <c r="D31" s="834">
        <v>86.820538570805695</v>
      </c>
      <c r="E31" s="850">
        <v>1.2999999999999951E-2</v>
      </c>
      <c r="F31" s="834">
        <v>6</v>
      </c>
      <c r="G31" s="850">
        <v>0.39852325655062926</v>
      </c>
      <c r="H31" s="834">
        <v>404.33676094626446</v>
      </c>
      <c r="I31" s="834">
        <v>40.828211129773699</v>
      </c>
      <c r="J31" s="838">
        <f t="shared" si="2"/>
        <v>0.4702598233305893</v>
      </c>
      <c r="L31" s="834">
        <v>40.570220754331999</v>
      </c>
      <c r="M31" s="850">
        <v>1.3000000000000003E-2</v>
      </c>
      <c r="N31" s="834">
        <v>7</v>
      </c>
      <c r="O31" s="850">
        <v>0.38691254547311515</v>
      </c>
      <c r="P31" s="834">
        <v>586.17837802866472</v>
      </c>
      <c r="Q31" s="834">
        <v>20.4126699874239</v>
      </c>
      <c r="R31" s="838">
        <f t="shared" si="3"/>
        <v>0.50314416850305854</v>
      </c>
    </row>
    <row r="32" spans="1:18" ht="15" customHeight="1">
      <c r="A32" s="6"/>
      <c r="B32" s="99"/>
      <c r="C32" s="90" t="s">
        <v>302</v>
      </c>
      <c r="D32" s="834">
        <v>99.155882074972595</v>
      </c>
      <c r="E32" s="850">
        <v>2.3000000000000003E-2</v>
      </c>
      <c r="F32" s="834">
        <v>4</v>
      </c>
      <c r="G32" s="850">
        <v>0.38659999999999994</v>
      </c>
      <c r="H32" s="834">
        <v>428.18081770015289</v>
      </c>
      <c r="I32" s="834">
        <v>60.678005782856197</v>
      </c>
      <c r="J32" s="838">
        <f t="shared" si="2"/>
        <v>0.61194560033238421</v>
      </c>
      <c r="L32" s="834">
        <v>173.76269467785701</v>
      </c>
      <c r="M32" s="850">
        <v>2.2999999999999993E-2</v>
      </c>
      <c r="N32" s="834">
        <v>6</v>
      </c>
      <c r="O32" s="850">
        <v>0.39583069408340088</v>
      </c>
      <c r="P32" s="834">
        <v>365.24999999999955</v>
      </c>
      <c r="Q32" s="834">
        <v>141.87942102157101</v>
      </c>
      <c r="R32" s="838">
        <f t="shared" si="3"/>
        <v>0.8165125505483487</v>
      </c>
    </row>
    <row r="33" spans="1:18" ht="15" customHeight="1">
      <c r="A33" s="6"/>
      <c r="B33" s="92"/>
      <c r="C33" s="90" t="s">
        <v>303</v>
      </c>
      <c r="D33" s="834">
        <v>224.36790998013998</v>
      </c>
      <c r="E33" s="850">
        <v>3.7000000000000047E-2</v>
      </c>
      <c r="F33" s="834">
        <v>6</v>
      </c>
      <c r="G33" s="850">
        <v>0.43955554928967283</v>
      </c>
      <c r="H33" s="834">
        <v>365.25000000000074</v>
      </c>
      <c r="I33" s="834">
        <v>163.95766999757902</v>
      </c>
      <c r="J33" s="838">
        <f t="shared" si="2"/>
        <v>0.7307536537292334</v>
      </c>
      <c r="L33" s="834">
        <v>38.785741723950899</v>
      </c>
      <c r="M33" s="850">
        <v>3.6999999999999915E-2</v>
      </c>
      <c r="N33" s="834">
        <v>4</v>
      </c>
      <c r="O33" s="850">
        <v>0.4317728923281503</v>
      </c>
      <c r="P33" s="834">
        <v>371.82516473231072</v>
      </c>
      <c r="Q33" s="834">
        <v>27.128400908600899</v>
      </c>
      <c r="R33" s="838">
        <f t="shared" si="3"/>
        <v>0.69944262254107203</v>
      </c>
    </row>
    <row r="34" spans="1:18" ht="15" customHeight="1">
      <c r="A34" s="6"/>
      <c r="B34" s="92"/>
      <c r="C34" s="90" t="s">
        <v>304</v>
      </c>
      <c r="D34" s="834">
        <v>10.711141844902201</v>
      </c>
      <c r="E34" s="850">
        <v>5.9000000000000011E-2</v>
      </c>
      <c r="F34" s="834">
        <v>3</v>
      </c>
      <c r="G34" s="850">
        <v>0.40960503135430459</v>
      </c>
      <c r="H34" s="834">
        <v>365.25000000000017</v>
      </c>
      <c r="I34" s="834">
        <v>9.2823626534230002</v>
      </c>
      <c r="J34" s="838">
        <f t="shared" si="2"/>
        <v>0.86660813457911534</v>
      </c>
      <c r="L34" s="834">
        <v>16.466880584403999</v>
      </c>
      <c r="M34" s="850">
        <v>5.8999999999999879E-2</v>
      </c>
      <c r="N34" s="834">
        <v>2</v>
      </c>
      <c r="O34" s="850">
        <v>0.4367787330606418</v>
      </c>
      <c r="P34" s="834">
        <v>365.24999999999937</v>
      </c>
      <c r="Q34" s="834">
        <v>14.713902255097301</v>
      </c>
      <c r="R34" s="838">
        <f t="shared" si="3"/>
        <v>0.89354520910493718</v>
      </c>
    </row>
    <row r="35" spans="1:18" ht="15" customHeight="1">
      <c r="A35" s="6"/>
      <c r="B35" s="92"/>
      <c r="C35" s="90" t="s">
        <v>305</v>
      </c>
      <c r="D35" s="834">
        <v>94.364713166169892</v>
      </c>
      <c r="E35" s="850">
        <v>8.3000000000000088E-2</v>
      </c>
      <c r="F35" s="834">
        <v>2</v>
      </c>
      <c r="G35" s="850">
        <v>0.44400000000000073</v>
      </c>
      <c r="H35" s="834">
        <v>490.40374638001134</v>
      </c>
      <c r="I35" s="834">
        <v>104.941083770181</v>
      </c>
      <c r="J35" s="838">
        <f t="shared" si="2"/>
        <v>1.1120797197294165</v>
      </c>
      <c r="L35" s="834">
        <v>135.339206282958</v>
      </c>
      <c r="M35" s="850">
        <v>8.2999999999999893E-2</v>
      </c>
      <c r="N35" s="834">
        <v>4</v>
      </c>
      <c r="O35" s="850">
        <v>0.44400000000000106</v>
      </c>
      <c r="P35" s="834">
        <v>588.69739537165492</v>
      </c>
      <c r="Q35" s="834">
        <v>177.461062470786</v>
      </c>
      <c r="R35" s="838">
        <f t="shared" si="3"/>
        <v>1.311231736498901</v>
      </c>
    </row>
    <row r="36" spans="1:18" ht="15" customHeight="1">
      <c r="A36" s="6"/>
      <c r="B36" s="92"/>
      <c r="C36" s="90" t="s">
        <v>306</v>
      </c>
      <c r="D36" s="834">
        <v>286.957323553278</v>
      </c>
      <c r="E36" s="850">
        <v>0.1150000000000001</v>
      </c>
      <c r="F36" s="834">
        <v>7</v>
      </c>
      <c r="G36" s="850">
        <v>0.43024617535559551</v>
      </c>
      <c r="H36" s="834">
        <v>365.25000000000074</v>
      </c>
      <c r="I36" s="834">
        <v>355.95072817660798</v>
      </c>
      <c r="J36" s="838">
        <f t="shared" si="2"/>
        <v>1.2404308897539613</v>
      </c>
      <c r="L36" s="834">
        <v>89.443080988344406</v>
      </c>
      <c r="M36" s="850">
        <v>0.11499999999999994</v>
      </c>
      <c r="N36" s="834">
        <v>8</v>
      </c>
      <c r="O36" s="850">
        <v>0.42847644099820248</v>
      </c>
      <c r="P36" s="834">
        <v>365.25000000000006</v>
      </c>
      <c r="Q36" s="834">
        <v>112.983154499785</v>
      </c>
      <c r="R36" s="838">
        <f t="shared" si="3"/>
        <v>1.2631849579791217</v>
      </c>
    </row>
    <row r="37" spans="1:18" ht="15" customHeight="1">
      <c r="A37" s="6"/>
      <c r="B37" s="92"/>
      <c r="C37" s="90" t="s">
        <v>307</v>
      </c>
      <c r="D37" s="834"/>
      <c r="E37" s="850"/>
      <c r="F37" s="834"/>
      <c r="G37" s="850"/>
      <c r="H37" s="834"/>
      <c r="I37" s="834"/>
      <c r="J37" s="847"/>
      <c r="L37" s="834"/>
      <c r="M37" s="850"/>
      <c r="N37" s="834"/>
      <c r="O37" s="850"/>
      <c r="P37" s="834"/>
      <c r="Q37" s="834"/>
      <c r="R37" s="847"/>
    </row>
    <row r="38" spans="1:18" ht="15" customHeight="1">
      <c r="A38" s="6"/>
      <c r="B38" s="92"/>
      <c r="C38" s="90" t="s">
        <v>308</v>
      </c>
      <c r="D38" s="834"/>
      <c r="E38" s="850"/>
      <c r="F38" s="834"/>
      <c r="G38" s="850"/>
      <c r="H38" s="834"/>
      <c r="I38" s="834"/>
      <c r="J38" s="847"/>
      <c r="L38" s="834"/>
      <c r="M38" s="850"/>
      <c r="N38" s="834"/>
      <c r="O38" s="850"/>
      <c r="P38" s="834"/>
      <c r="Q38" s="834"/>
      <c r="R38" s="847"/>
    </row>
    <row r="39" spans="1:18" ht="15" customHeight="1">
      <c r="A39" s="6"/>
      <c r="B39" s="100"/>
      <c r="C39" s="1045" t="s">
        <v>309</v>
      </c>
      <c r="D39" s="851">
        <f>SUM(D25:D38)</f>
        <v>920.56972076713407</v>
      </c>
      <c r="E39" s="858">
        <v>0.1150000000000001</v>
      </c>
      <c r="F39" s="851">
        <f>SUM(F28:F36)</f>
        <v>35</v>
      </c>
      <c r="G39" s="858">
        <v>0.43024617535559551</v>
      </c>
      <c r="H39" s="851">
        <v>365.25000000000074</v>
      </c>
      <c r="I39" s="851">
        <f>SUM(I28:I36)</f>
        <v>781.66373274431817</v>
      </c>
      <c r="J39" s="858">
        <f>I39/D39</f>
        <v>0.84910867163101778</v>
      </c>
      <c r="L39" s="851">
        <f>SUM(L25:L38)</f>
        <v>557.45907754157656</v>
      </c>
      <c r="M39" s="858">
        <v>0.11499999999999994</v>
      </c>
      <c r="N39" s="851">
        <f>SUM(N28:N36)</f>
        <v>42</v>
      </c>
      <c r="O39" s="858">
        <v>0.42847644099820248</v>
      </c>
      <c r="P39" s="851">
        <v>365.25000000000006</v>
      </c>
      <c r="Q39" s="851">
        <f>SUM(Q28:Q36)</f>
        <v>513.57282867472043</v>
      </c>
      <c r="R39" s="858">
        <f>Q39/L39</f>
        <v>0.92127449236202819</v>
      </c>
    </row>
    <row r="40" spans="1:18" ht="15" customHeight="1" thickBot="1">
      <c r="A40" s="6"/>
      <c r="B40" s="104" t="s">
        <v>2</v>
      </c>
      <c r="C40" s="1046"/>
      <c r="D40" s="860">
        <f>D39+D24</f>
        <v>17110.433801473366</v>
      </c>
      <c r="E40" s="1054" t="s">
        <v>1090</v>
      </c>
      <c r="F40" s="860">
        <f>F39+F24</f>
        <v>56</v>
      </c>
      <c r="G40" s="1054" t="s">
        <v>1090</v>
      </c>
      <c r="H40" s="1054" t="s">
        <v>1090</v>
      </c>
      <c r="I40" s="860">
        <f>I39+I24</f>
        <v>19005.345719789602</v>
      </c>
      <c r="J40" s="861">
        <f>I40/D40</f>
        <v>1.110745989277786</v>
      </c>
      <c r="L40" s="860">
        <f>L39+L24</f>
        <v>8213.8035716977483</v>
      </c>
      <c r="M40" s="1054" t="s">
        <v>1090</v>
      </c>
      <c r="N40" s="860">
        <f>N39+N24</f>
        <v>60</v>
      </c>
      <c r="O40" s="1054" t="s">
        <v>1090</v>
      </c>
      <c r="P40" s="1054" t="s">
        <v>1090</v>
      </c>
      <c r="Q40" s="860">
        <f>Q39+Q24</f>
        <v>9695.033778729312</v>
      </c>
      <c r="R40" s="861">
        <f>Q40/L40</f>
        <v>1.1803342622089759</v>
      </c>
    </row>
    <row r="41" spans="1:18" ht="15" customHeight="1" thickTop="1">
      <c r="A41" s="6"/>
      <c r="B41" s="105" t="s">
        <v>1219</v>
      </c>
      <c r="C41" s="29"/>
      <c r="D41" s="29"/>
      <c r="E41" s="29"/>
      <c r="F41" s="29"/>
      <c r="G41" s="29"/>
      <c r="H41" s="29"/>
      <c r="I41" s="29"/>
      <c r="J41" s="29"/>
      <c r="L41" s="105" t="s">
        <v>1220</v>
      </c>
      <c r="M41"/>
      <c r="N41"/>
    </row>
    <row r="42" spans="1:18" ht="15" customHeight="1">
      <c r="A42" s="6"/>
      <c r="B42" s="105"/>
      <c r="C42" s="29"/>
      <c r="D42" s="29"/>
      <c r="E42" s="29"/>
      <c r="F42" s="29"/>
      <c r="G42" s="29"/>
      <c r="H42" s="29"/>
      <c r="I42" s="29"/>
      <c r="J42" s="29"/>
      <c r="L42"/>
      <c r="M42"/>
      <c r="N42"/>
    </row>
    <row r="43" spans="1:18" ht="15" customHeight="1">
      <c r="C43" s="29"/>
      <c r="D43" s="29"/>
      <c r="E43" s="29"/>
      <c r="F43" s="29"/>
      <c r="G43" s="29"/>
      <c r="H43" s="29"/>
      <c r="I43" s="29"/>
      <c r="J43" s="29"/>
    </row>
  </sheetData>
  <mergeCells count="5">
    <mergeCell ref="L7:R7"/>
    <mergeCell ref="B2:C2"/>
    <mergeCell ref="B3:E3"/>
    <mergeCell ref="D7:J7"/>
    <mergeCell ref="B4:E4"/>
  </mergeCells>
  <hyperlinks>
    <hyperlink ref="R5" location="Índice!A1" display="Back to the Index" xr:uid="{8573364D-D9C2-40B6-84CC-41DEF02D1445}"/>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Q74"/>
  <sheetViews>
    <sheetView showGridLines="0" zoomScaleNormal="100" workbookViewId="0">
      <selection activeCell="Q6" sqref="Q6"/>
    </sheetView>
  </sheetViews>
  <sheetFormatPr defaultColWidth="9.140625" defaultRowHeight="15" customHeight="1"/>
  <cols>
    <col min="1" max="1" width="12.7109375" style="35" customWidth="1"/>
    <col min="2" max="2" width="35.7109375" style="35" customWidth="1"/>
    <col min="3" max="8" width="14.28515625" style="35" customWidth="1"/>
    <col min="9" max="9" width="6.85546875" style="35" customWidth="1"/>
    <col min="10" max="15" width="14.28515625" style="35" customWidth="1"/>
    <col min="16" max="16" width="9.140625" style="35"/>
    <col min="17" max="17" width="16.140625" style="35" customWidth="1"/>
    <col min="18" max="16384" width="9.140625" style="35"/>
  </cols>
  <sheetData>
    <row r="1" spans="2:17" ht="15" customHeight="1">
      <c r="B1" s="1646"/>
      <c r="C1" s="1646"/>
      <c r="D1" s="1646"/>
      <c r="E1" s="1646"/>
      <c r="F1" s="1646"/>
      <c r="G1" s="1646"/>
      <c r="H1" s="1646"/>
    </row>
    <row r="2" spans="2:17" ht="15" customHeight="1">
      <c r="B2" s="738" t="s">
        <v>1241</v>
      </c>
      <c r="C2" s="738"/>
      <c r="D2" s="787" t="s">
        <v>1463</v>
      </c>
      <c r="E2" s="726"/>
      <c r="F2" s="726"/>
      <c r="G2" s="726"/>
      <c r="H2" s="726"/>
    </row>
    <row r="3" spans="2:17" ht="15" customHeight="1">
      <c r="B3" s="1647" t="s">
        <v>1242</v>
      </c>
      <c r="C3" s="1647"/>
      <c r="D3" s="1647"/>
      <c r="E3" s="1647"/>
      <c r="F3" s="1647"/>
      <c r="G3" s="1647"/>
      <c r="H3" s="1647"/>
      <c r="J3"/>
    </row>
    <row r="4" spans="2:17" ht="15" customHeight="1">
      <c r="B4" s="656" t="s">
        <v>0</v>
      </c>
      <c r="C4" s="656"/>
      <c r="D4" s="404"/>
      <c r="E4" s="404"/>
      <c r="F4" s="404"/>
      <c r="G4" s="404"/>
      <c r="H4" s="404"/>
    </row>
    <row r="5" spans="2:17" ht="15" customHeight="1">
      <c r="B5" s="415"/>
      <c r="C5" s="415"/>
      <c r="D5" s="415"/>
      <c r="E5" s="415"/>
      <c r="F5" s="415"/>
    </row>
    <row r="6" spans="2:17" ht="15" customHeight="1">
      <c r="C6" s="1657" t="s">
        <v>1730</v>
      </c>
      <c r="D6" s="1657"/>
      <c r="E6" s="1657"/>
      <c r="F6" s="1657"/>
      <c r="G6" s="1657"/>
      <c r="H6" s="1657"/>
      <c r="J6" s="1657" t="s">
        <v>1504</v>
      </c>
      <c r="K6" s="1657"/>
      <c r="L6" s="1657"/>
      <c r="M6" s="1657"/>
      <c r="N6" s="1657"/>
      <c r="O6" s="1657"/>
      <c r="P6"/>
      <c r="Q6" s="957" t="s">
        <v>503</v>
      </c>
    </row>
    <row r="7" spans="2:17" ht="15" customHeight="1">
      <c r="C7" s="626" t="s">
        <v>220</v>
      </c>
      <c r="D7" s="626" t="s">
        <v>221</v>
      </c>
      <c r="E7" s="626" t="s">
        <v>222</v>
      </c>
      <c r="F7" s="626" t="s">
        <v>223</v>
      </c>
      <c r="G7" s="626" t="s">
        <v>224</v>
      </c>
      <c r="H7" s="626" t="s">
        <v>225</v>
      </c>
      <c r="J7" s="626" t="s">
        <v>220</v>
      </c>
      <c r="K7" s="626" t="s">
        <v>221</v>
      </c>
      <c r="L7" s="626" t="s">
        <v>222</v>
      </c>
      <c r="M7" s="626" t="s">
        <v>223</v>
      </c>
      <c r="N7" s="626" t="s">
        <v>224</v>
      </c>
      <c r="O7" s="626" t="s">
        <v>225</v>
      </c>
      <c r="P7"/>
    </row>
    <row r="8" spans="2:17" ht="24.95" customHeight="1">
      <c r="B8" s="466"/>
      <c r="C8" s="1654" t="s">
        <v>579</v>
      </c>
      <c r="D8" s="1656" t="s">
        <v>580</v>
      </c>
      <c r="E8" s="1656"/>
      <c r="F8" s="1656"/>
      <c r="G8" s="1656"/>
      <c r="H8" s="1656"/>
      <c r="J8" s="1654" t="s">
        <v>579</v>
      </c>
      <c r="K8" s="1656" t="s">
        <v>580</v>
      </c>
      <c r="L8" s="1656"/>
      <c r="M8" s="1656"/>
      <c r="N8" s="1656"/>
      <c r="O8" s="1656"/>
      <c r="P8"/>
    </row>
    <row r="9" spans="2:17" ht="75" customHeight="1">
      <c r="B9" s="330"/>
      <c r="C9" s="1655"/>
      <c r="D9" s="405" t="s">
        <v>581</v>
      </c>
      <c r="E9" s="405" t="s">
        <v>582</v>
      </c>
      <c r="F9" s="405" t="s">
        <v>583</v>
      </c>
      <c r="G9" s="405" t="s">
        <v>584</v>
      </c>
      <c r="H9" s="405" t="s">
        <v>585</v>
      </c>
      <c r="J9" s="1655"/>
      <c r="K9" s="725" t="s">
        <v>581</v>
      </c>
      <c r="L9" s="725" t="s">
        <v>582</v>
      </c>
      <c r="M9" s="725" t="s">
        <v>583</v>
      </c>
      <c r="N9" s="725" t="s">
        <v>584</v>
      </c>
      <c r="O9" s="725" t="s">
        <v>585</v>
      </c>
      <c r="P9"/>
    </row>
    <row r="10" spans="2:17" ht="15" customHeight="1">
      <c r="B10" s="331" t="s">
        <v>586</v>
      </c>
      <c r="C10" s="332"/>
      <c r="D10" s="332"/>
      <c r="E10" s="332"/>
      <c r="F10" s="332"/>
      <c r="G10" s="332"/>
      <c r="H10" s="332"/>
      <c r="J10" s="332"/>
      <c r="K10" s="332"/>
      <c r="L10" s="332"/>
      <c r="M10" s="332"/>
      <c r="N10" s="332"/>
      <c r="O10" s="332"/>
      <c r="P10"/>
    </row>
    <row r="11" spans="2:17" ht="15" customHeight="1">
      <c r="B11" s="349" t="s">
        <v>554</v>
      </c>
      <c r="C11" s="1531">
        <v>5303862</v>
      </c>
      <c r="D11" s="1531">
        <v>5303862.471208497</v>
      </c>
      <c r="E11" s="1531">
        <v>0</v>
      </c>
      <c r="F11" s="1531">
        <v>0</v>
      </c>
      <c r="G11" s="1531">
        <v>0</v>
      </c>
      <c r="H11" s="1531">
        <v>0</v>
      </c>
      <c r="J11" s="333">
        <v>5166548</v>
      </c>
      <c r="K11" s="333">
        <v>5166547.6203436395</v>
      </c>
      <c r="L11" s="333">
        <v>0</v>
      </c>
      <c r="M11" s="333">
        <v>0</v>
      </c>
      <c r="N11" s="333">
        <v>0</v>
      </c>
      <c r="O11" s="333">
        <v>0</v>
      </c>
      <c r="P11"/>
    </row>
    <row r="12" spans="2:17" ht="15" customHeight="1">
      <c r="B12" s="349" t="s">
        <v>555</v>
      </c>
      <c r="C12" s="1531">
        <v>261374</v>
      </c>
      <c r="D12" s="1531">
        <v>263794.00775510381</v>
      </c>
      <c r="E12" s="1531">
        <v>0</v>
      </c>
      <c r="F12" s="1531">
        <v>0</v>
      </c>
      <c r="G12" s="1531">
        <v>0</v>
      </c>
      <c r="H12" s="1531">
        <v>0</v>
      </c>
      <c r="J12" s="333">
        <v>320636</v>
      </c>
      <c r="K12" s="333">
        <v>348633.58622145676</v>
      </c>
      <c r="L12" s="333">
        <v>0</v>
      </c>
      <c r="M12" s="333">
        <v>0</v>
      </c>
      <c r="N12" s="333">
        <v>0</v>
      </c>
      <c r="O12" s="333">
        <v>0</v>
      </c>
      <c r="P12"/>
    </row>
    <row r="13" spans="2:17" ht="15" customHeight="1">
      <c r="B13" s="349" t="s">
        <v>556</v>
      </c>
      <c r="C13" s="1531">
        <v>1006140</v>
      </c>
      <c r="D13" s="1531">
        <v>985977.39946757792</v>
      </c>
      <c r="E13" s="1531">
        <v>0</v>
      </c>
      <c r="F13" s="1531">
        <v>0</v>
      </c>
      <c r="G13" s="1531">
        <v>17233.459558130555</v>
      </c>
      <c r="H13" s="1531">
        <v>0</v>
      </c>
      <c r="J13" s="333">
        <v>892777</v>
      </c>
      <c r="K13" s="333">
        <v>843738.96333613561</v>
      </c>
      <c r="L13" s="333">
        <v>0</v>
      </c>
      <c r="M13" s="333">
        <v>0</v>
      </c>
      <c r="N13" s="333">
        <v>48316.394151910303</v>
      </c>
      <c r="O13" s="333">
        <v>0</v>
      </c>
      <c r="P13"/>
    </row>
    <row r="14" spans="2:17" ht="15" customHeight="1">
      <c r="B14" s="349" t="s">
        <v>557</v>
      </c>
      <c r="C14" s="1531">
        <v>58348688</v>
      </c>
      <c r="D14" s="1531">
        <v>57234650.371887647</v>
      </c>
      <c r="E14" s="1531">
        <v>0</v>
      </c>
      <c r="F14" s="1531">
        <v>1533492.34002</v>
      </c>
      <c r="G14" s="1531">
        <v>8670.5982850182336</v>
      </c>
      <c r="H14" s="1531">
        <v>60622.9409951458</v>
      </c>
      <c r="J14" s="333">
        <v>53031599</v>
      </c>
      <c r="K14" s="333">
        <v>51559740.408272013</v>
      </c>
      <c r="L14" s="333">
        <v>0</v>
      </c>
      <c r="M14" s="333">
        <v>1947056.6343399999</v>
      </c>
      <c r="N14" s="333">
        <v>0</v>
      </c>
      <c r="O14" s="333">
        <v>61809.587979999997</v>
      </c>
      <c r="P14"/>
    </row>
    <row r="15" spans="2:17" ht="15" customHeight="1">
      <c r="B15" s="349" t="s">
        <v>1305</v>
      </c>
      <c r="C15" s="1531">
        <v>15369920</v>
      </c>
      <c r="D15" s="1531">
        <v>13801527.574444231</v>
      </c>
      <c r="E15" s="1531">
        <v>433087.41715093172</v>
      </c>
      <c r="F15" s="1531">
        <v>100.5</v>
      </c>
      <c r="G15" s="1531">
        <v>795632.92535533768</v>
      </c>
      <c r="H15" s="1531">
        <v>0</v>
      </c>
      <c r="J15" s="333">
        <v>16402368</v>
      </c>
      <c r="K15" s="333">
        <v>13980807.384753579</v>
      </c>
      <c r="L15" s="333">
        <v>455171.55783806898</v>
      </c>
      <c r="M15" s="333">
        <v>5217.9675299999999</v>
      </c>
      <c r="N15" s="333">
        <v>2096956.2262442601</v>
      </c>
      <c r="O15" s="333">
        <v>101094.36563645901</v>
      </c>
      <c r="P15"/>
    </row>
    <row r="16" spans="2:17" ht="15" customHeight="1">
      <c r="B16" s="349" t="s">
        <v>561</v>
      </c>
      <c r="C16" s="1531">
        <v>793533</v>
      </c>
      <c r="D16" s="1531">
        <v>793532.54579</v>
      </c>
      <c r="E16" s="1531">
        <v>0</v>
      </c>
      <c r="F16" s="1531">
        <v>0</v>
      </c>
      <c r="G16" s="1531">
        <v>0</v>
      </c>
      <c r="H16" s="1531">
        <v>0</v>
      </c>
      <c r="J16" s="333">
        <v>983374</v>
      </c>
      <c r="K16" s="333">
        <v>983374.40178000089</v>
      </c>
      <c r="L16" s="333">
        <v>0</v>
      </c>
      <c r="M16" s="333">
        <v>0</v>
      </c>
      <c r="N16" s="333">
        <v>0</v>
      </c>
      <c r="O16" s="333">
        <v>0</v>
      </c>
      <c r="P16"/>
    </row>
    <row r="17" spans="2:16" ht="15" customHeight="1">
      <c r="B17" s="349" t="s">
        <v>562</v>
      </c>
      <c r="C17" s="1531">
        <v>2891</v>
      </c>
      <c r="D17" s="1531">
        <v>2890.7312499999998</v>
      </c>
      <c r="E17" s="1531">
        <v>0</v>
      </c>
      <c r="F17" s="1531">
        <v>0</v>
      </c>
      <c r="G17" s="1531">
        <v>0</v>
      </c>
      <c r="H17" s="1531">
        <v>0</v>
      </c>
      <c r="J17" s="333">
        <v>6170</v>
      </c>
      <c r="K17" s="333">
        <v>6169.6892900000003</v>
      </c>
      <c r="L17" s="333">
        <v>0</v>
      </c>
      <c r="M17" s="333">
        <v>0</v>
      </c>
      <c r="N17" s="333">
        <v>0</v>
      </c>
      <c r="O17" s="333">
        <v>0</v>
      </c>
      <c r="P17"/>
    </row>
    <row r="18" spans="2:16" ht="15" customHeight="1">
      <c r="B18" s="349" t="s">
        <v>563</v>
      </c>
      <c r="C18" s="1531">
        <v>569619</v>
      </c>
      <c r="D18" s="1531">
        <v>569619.06036000082</v>
      </c>
      <c r="E18" s="1531">
        <v>0</v>
      </c>
      <c r="F18" s="1531">
        <v>0</v>
      </c>
      <c r="G18" s="1531">
        <v>0</v>
      </c>
      <c r="H18" s="1531">
        <v>0</v>
      </c>
      <c r="J18" s="333">
        <v>654771</v>
      </c>
      <c r="K18" s="333">
        <v>654770.80303999968</v>
      </c>
      <c r="L18" s="333">
        <v>0</v>
      </c>
      <c r="M18" s="333">
        <v>0</v>
      </c>
      <c r="N18" s="333">
        <v>0</v>
      </c>
      <c r="O18" s="333">
        <v>0</v>
      </c>
      <c r="P18"/>
    </row>
    <row r="19" spans="2:16" ht="15" customHeight="1">
      <c r="B19" s="349" t="s">
        <v>564</v>
      </c>
      <c r="C19" s="1531">
        <v>245203</v>
      </c>
      <c r="D19" s="1531">
        <v>0</v>
      </c>
      <c r="E19" s="1531">
        <v>0</v>
      </c>
      <c r="F19" s="1531">
        <v>0</v>
      </c>
      <c r="G19" s="1531">
        <v>0</v>
      </c>
      <c r="H19" s="1531">
        <v>245203.49483000001</v>
      </c>
      <c r="J19" s="333">
        <v>241692</v>
      </c>
      <c r="K19" s="333">
        <v>0</v>
      </c>
      <c r="L19" s="333">
        <v>0</v>
      </c>
      <c r="M19" s="333">
        <v>0</v>
      </c>
      <c r="N19" s="333">
        <v>0</v>
      </c>
      <c r="O19" s="333">
        <v>241691.99245000002</v>
      </c>
      <c r="P19"/>
    </row>
    <row r="20" spans="2:16" ht="15" customHeight="1">
      <c r="B20" s="349" t="s">
        <v>565</v>
      </c>
      <c r="C20" s="1531">
        <v>11662</v>
      </c>
      <c r="D20" s="1531">
        <v>11662.324549999999</v>
      </c>
      <c r="E20" s="1531">
        <v>0</v>
      </c>
      <c r="F20" s="1531">
        <v>0</v>
      </c>
      <c r="G20" s="1531">
        <v>0</v>
      </c>
      <c r="H20" s="1531">
        <v>0</v>
      </c>
      <c r="J20" s="333">
        <v>26723</v>
      </c>
      <c r="K20" s="333">
        <v>26723.490239999999</v>
      </c>
      <c r="L20" s="333">
        <v>0</v>
      </c>
      <c r="M20" s="333">
        <v>0</v>
      </c>
      <c r="N20" s="333">
        <v>0</v>
      </c>
      <c r="O20" s="333">
        <v>0</v>
      </c>
      <c r="P20"/>
    </row>
    <row r="21" spans="2:16" ht="15" customHeight="1">
      <c r="B21" s="349" t="s">
        <v>566</v>
      </c>
      <c r="C21" s="1531">
        <v>2628727</v>
      </c>
      <c r="D21" s="1531">
        <v>2331742.4892671299</v>
      </c>
      <c r="E21" s="1531">
        <v>0</v>
      </c>
      <c r="F21" s="1531">
        <v>0</v>
      </c>
      <c r="G21" s="1531">
        <v>0</v>
      </c>
      <c r="H21" s="1531">
        <v>296984.44482600305</v>
      </c>
      <c r="J21" s="333">
        <v>2716602</v>
      </c>
      <c r="K21" s="333">
        <v>2325923.4143709359</v>
      </c>
      <c r="L21" s="333">
        <v>0</v>
      </c>
      <c r="M21" s="333">
        <v>0</v>
      </c>
      <c r="N21" s="333">
        <v>0</v>
      </c>
      <c r="O21" s="333">
        <v>390719.45643266069</v>
      </c>
      <c r="P21"/>
    </row>
    <row r="22" spans="2:16" ht="15" customHeight="1">
      <c r="B22" s="454" t="s">
        <v>567</v>
      </c>
      <c r="C22" s="1532">
        <v>1262856</v>
      </c>
      <c r="D22" s="1532">
        <v>1152041.3410700001</v>
      </c>
      <c r="E22" s="1532">
        <v>0</v>
      </c>
      <c r="F22" s="1532">
        <v>0</v>
      </c>
      <c r="G22" s="1532">
        <v>497.48237999999998</v>
      </c>
      <c r="H22" s="1532">
        <v>110316.91759</v>
      </c>
      <c r="J22" s="334">
        <v>1207632</v>
      </c>
      <c r="K22" s="334">
        <v>1175988.68563</v>
      </c>
      <c r="L22" s="334">
        <v>0</v>
      </c>
      <c r="M22" s="334">
        <v>0</v>
      </c>
      <c r="N22" s="334">
        <v>7254.1705899999997</v>
      </c>
      <c r="O22" s="334">
        <v>24389.068210000001</v>
      </c>
      <c r="P22"/>
    </row>
    <row r="23" spans="2:16" ht="15" customHeight="1">
      <c r="B23" s="682" t="s">
        <v>1254</v>
      </c>
      <c r="C23" s="1533">
        <f>SUM(C11:C22)</f>
        <v>85804475</v>
      </c>
      <c r="D23" s="1533">
        <f t="shared" ref="D23:H23" si="0">SUM(D11:D22)</f>
        <v>82451300.317050189</v>
      </c>
      <c r="E23" s="1533">
        <f t="shared" si="0"/>
        <v>433087.41715093172</v>
      </c>
      <c r="F23" s="1533">
        <f t="shared" si="0"/>
        <v>1533592.84002</v>
      </c>
      <c r="G23" s="1533">
        <f t="shared" si="0"/>
        <v>822034.46557848644</v>
      </c>
      <c r="H23" s="1533">
        <f t="shared" si="0"/>
        <v>713127.79824114882</v>
      </c>
      <c r="J23" s="1557">
        <v>81650892</v>
      </c>
      <c r="K23" s="683">
        <v>77072418.44727774</v>
      </c>
      <c r="L23" s="683">
        <v>455171.55783806898</v>
      </c>
      <c r="M23" s="683">
        <v>1952274.6018699999</v>
      </c>
      <c r="N23" s="683">
        <v>2152526.7909861705</v>
      </c>
      <c r="O23" s="683">
        <v>819704.47070911981</v>
      </c>
      <c r="P23"/>
    </row>
    <row r="24" spans="2:16" ht="15" customHeight="1">
      <c r="B24" s="335" t="s">
        <v>1253</v>
      </c>
      <c r="C24" s="1534"/>
      <c r="D24" s="1534"/>
      <c r="E24" s="1534"/>
      <c r="F24" s="1534"/>
      <c r="G24" s="1534"/>
      <c r="H24" s="1534"/>
      <c r="J24" s="1558">
        <v>0</v>
      </c>
      <c r="K24" s="1534">
        <v>0</v>
      </c>
      <c r="L24" s="1534">
        <v>0</v>
      </c>
      <c r="M24" s="1534">
        <v>0</v>
      </c>
      <c r="N24" s="1534">
        <v>0</v>
      </c>
      <c r="O24" s="1534">
        <v>0</v>
      </c>
      <c r="P24"/>
    </row>
    <row r="25" spans="2:16" ht="15" customHeight="1">
      <c r="B25" s="339" t="s">
        <v>587</v>
      </c>
      <c r="C25" s="1531">
        <v>8898759</v>
      </c>
      <c r="D25" s="1531">
        <v>0</v>
      </c>
      <c r="E25" s="1531">
        <v>0</v>
      </c>
      <c r="F25" s="1531">
        <v>0</v>
      </c>
      <c r="G25" s="1531">
        <v>7867.1555123740973</v>
      </c>
      <c r="H25" s="1531">
        <v>0</v>
      </c>
      <c r="J25" s="1559">
        <v>6365187</v>
      </c>
      <c r="K25" s="1531">
        <v>0</v>
      </c>
      <c r="L25" s="1531">
        <v>0</v>
      </c>
      <c r="M25" s="1531">
        <v>0</v>
      </c>
      <c r="N25" s="1531">
        <v>43369.309990955197</v>
      </c>
      <c r="O25" s="1531">
        <v>0</v>
      </c>
      <c r="P25"/>
    </row>
    <row r="26" spans="2:16" ht="15" customHeight="1">
      <c r="B26" s="339" t="s">
        <v>568</v>
      </c>
      <c r="C26" s="1531">
        <v>63047962</v>
      </c>
      <c r="D26" s="1531">
        <v>0</v>
      </c>
      <c r="E26" s="1531">
        <v>0</v>
      </c>
      <c r="F26" s="1531">
        <v>0</v>
      </c>
      <c r="G26" s="1531">
        <v>69927.546594598258</v>
      </c>
      <c r="H26" s="1531">
        <v>0</v>
      </c>
      <c r="J26" s="1559">
        <v>59189577</v>
      </c>
      <c r="K26" s="1531">
        <v>0</v>
      </c>
      <c r="L26" s="1531">
        <v>0</v>
      </c>
      <c r="M26" s="1531">
        <v>0</v>
      </c>
      <c r="N26" s="1531">
        <v>0</v>
      </c>
      <c r="O26" s="1531">
        <v>0</v>
      </c>
      <c r="P26"/>
    </row>
    <row r="27" spans="2:16" ht="15" customHeight="1">
      <c r="B27" s="339" t="s">
        <v>569</v>
      </c>
      <c r="C27" s="1531">
        <v>1388849</v>
      </c>
      <c r="D27" s="1531">
        <v>0</v>
      </c>
      <c r="E27" s="1531">
        <v>29592.172954252852</v>
      </c>
      <c r="F27" s="1531">
        <v>0</v>
      </c>
      <c r="G27" s="1531">
        <v>844591.81139593932</v>
      </c>
      <c r="H27" s="1531">
        <v>0</v>
      </c>
      <c r="J27" s="1559">
        <v>1594724</v>
      </c>
      <c r="K27" s="1531">
        <v>0</v>
      </c>
      <c r="L27" s="1531">
        <v>0</v>
      </c>
      <c r="M27" s="1531">
        <v>0</v>
      </c>
      <c r="N27" s="1531">
        <v>950463.89378753002</v>
      </c>
      <c r="O27" s="1531">
        <v>0</v>
      </c>
      <c r="P27"/>
    </row>
    <row r="28" spans="2:16" ht="15" customHeight="1">
      <c r="B28" s="339" t="s">
        <v>570</v>
      </c>
      <c r="C28" s="1531">
        <v>1405172</v>
      </c>
      <c r="D28" s="1531">
        <v>0</v>
      </c>
      <c r="E28" s="1531">
        <v>0</v>
      </c>
      <c r="F28" s="1531">
        <v>0</v>
      </c>
      <c r="G28" s="1531">
        <v>389652.56918000005</v>
      </c>
      <c r="H28" s="1531">
        <v>0</v>
      </c>
      <c r="J28" s="1559">
        <v>1577706</v>
      </c>
      <c r="K28" s="1531">
        <v>0</v>
      </c>
      <c r="L28" s="1531">
        <v>0</v>
      </c>
      <c r="M28" s="1531">
        <v>0</v>
      </c>
      <c r="N28" s="1531">
        <v>0</v>
      </c>
      <c r="O28" s="1531">
        <v>0</v>
      </c>
      <c r="P28"/>
    </row>
    <row r="29" spans="2:16" ht="24.95" customHeight="1">
      <c r="B29" s="340" t="s">
        <v>571</v>
      </c>
      <c r="C29" s="1531">
        <v>1878256</v>
      </c>
      <c r="D29" s="1531">
        <v>0</v>
      </c>
      <c r="E29" s="1531">
        <v>0</v>
      </c>
      <c r="F29" s="1531">
        <v>0</v>
      </c>
      <c r="G29" s="1531">
        <v>0</v>
      </c>
      <c r="H29" s="1531">
        <v>0</v>
      </c>
      <c r="J29" s="1559">
        <v>3545242</v>
      </c>
      <c r="K29" s="1531">
        <v>0</v>
      </c>
      <c r="L29" s="1531">
        <v>0</v>
      </c>
      <c r="M29" s="1531">
        <v>0</v>
      </c>
      <c r="N29" s="1531">
        <v>0</v>
      </c>
      <c r="O29" s="1531">
        <v>0</v>
      </c>
      <c r="P29"/>
    </row>
    <row r="30" spans="2:16" ht="15" customHeight="1">
      <c r="B30" s="339" t="s">
        <v>560</v>
      </c>
      <c r="C30" s="1531">
        <v>285766</v>
      </c>
      <c r="D30" s="1531">
        <v>0</v>
      </c>
      <c r="E30" s="1531">
        <v>0</v>
      </c>
      <c r="F30" s="1531">
        <v>0</v>
      </c>
      <c r="G30" s="1531">
        <v>0</v>
      </c>
      <c r="H30" s="1531">
        <v>0</v>
      </c>
      <c r="J30" s="1559">
        <v>229923</v>
      </c>
      <c r="K30" s="1531">
        <v>0</v>
      </c>
      <c r="L30" s="1531">
        <v>0</v>
      </c>
      <c r="M30" s="1531">
        <v>0</v>
      </c>
      <c r="N30" s="1531">
        <v>0</v>
      </c>
      <c r="O30" s="1531">
        <v>0</v>
      </c>
      <c r="P30"/>
    </row>
    <row r="31" spans="2:16" ht="15" customHeight="1">
      <c r="B31" s="339" t="s">
        <v>572</v>
      </c>
      <c r="C31" s="1531">
        <v>0</v>
      </c>
      <c r="D31" s="1531">
        <v>0</v>
      </c>
      <c r="E31" s="1531">
        <v>0</v>
      </c>
      <c r="F31" s="1531">
        <v>0</v>
      </c>
      <c r="G31" s="1531">
        <v>0</v>
      </c>
      <c r="H31" s="1531">
        <v>0</v>
      </c>
      <c r="J31" s="1559">
        <v>0</v>
      </c>
      <c r="K31" s="1531">
        <v>0</v>
      </c>
      <c r="L31" s="1531">
        <v>0</v>
      </c>
      <c r="M31" s="1531">
        <v>0</v>
      </c>
      <c r="N31" s="1531">
        <v>0</v>
      </c>
      <c r="O31" s="1531">
        <v>0</v>
      </c>
      <c r="P31"/>
    </row>
    <row r="32" spans="2:16" ht="15" customHeight="1">
      <c r="B32" s="339" t="s">
        <v>573</v>
      </c>
      <c r="C32" s="1531">
        <v>408146</v>
      </c>
      <c r="D32" s="1531">
        <v>0</v>
      </c>
      <c r="E32" s="1531">
        <v>0</v>
      </c>
      <c r="F32" s="1531">
        <v>0</v>
      </c>
      <c r="G32" s="1531">
        <v>0</v>
      </c>
      <c r="H32" s="1531">
        <v>0</v>
      </c>
      <c r="J32" s="1559">
        <v>305615</v>
      </c>
      <c r="K32" s="1531">
        <v>0</v>
      </c>
      <c r="L32" s="1531">
        <v>0</v>
      </c>
      <c r="M32" s="1531">
        <v>0</v>
      </c>
      <c r="N32" s="1531">
        <v>0</v>
      </c>
      <c r="O32" s="1531">
        <v>0</v>
      </c>
      <c r="P32"/>
    </row>
    <row r="33" spans="2:16" ht="15" customHeight="1">
      <c r="B33" s="339" t="s">
        <v>27</v>
      </c>
      <c r="C33" s="1531">
        <v>0</v>
      </c>
      <c r="D33" s="1531">
        <v>0</v>
      </c>
      <c r="E33" s="1531">
        <v>0</v>
      </c>
      <c r="F33" s="1531">
        <v>0</v>
      </c>
      <c r="G33" s="1531">
        <v>0</v>
      </c>
      <c r="H33" s="1531">
        <v>0</v>
      </c>
      <c r="J33" s="1559">
        <v>0</v>
      </c>
      <c r="K33" s="1531">
        <v>0</v>
      </c>
      <c r="L33" s="1531">
        <v>0</v>
      </c>
      <c r="M33" s="1531">
        <v>0</v>
      </c>
      <c r="N33" s="1531">
        <v>0</v>
      </c>
      <c r="O33" s="1531">
        <v>0</v>
      </c>
      <c r="P33"/>
    </row>
    <row r="34" spans="2:16" ht="15" customHeight="1">
      <c r="B34" s="339" t="s">
        <v>574</v>
      </c>
      <c r="C34" s="1531">
        <v>15522</v>
      </c>
      <c r="D34" s="1531">
        <v>0</v>
      </c>
      <c r="E34" s="1531">
        <v>0</v>
      </c>
      <c r="F34" s="1531">
        <v>0</v>
      </c>
      <c r="G34" s="1531">
        <v>0</v>
      </c>
      <c r="H34" s="1531">
        <v>0</v>
      </c>
      <c r="J34" s="1559">
        <v>21515</v>
      </c>
      <c r="K34" s="1531">
        <v>0</v>
      </c>
      <c r="L34" s="1531">
        <v>0</v>
      </c>
      <c r="M34" s="1531">
        <v>0</v>
      </c>
      <c r="N34" s="1531">
        <v>0</v>
      </c>
      <c r="O34" s="1531">
        <v>0</v>
      </c>
      <c r="P34"/>
    </row>
    <row r="35" spans="2:16" ht="15" customHeight="1">
      <c r="B35" s="339" t="s">
        <v>575</v>
      </c>
      <c r="C35" s="1531">
        <v>7222</v>
      </c>
      <c r="D35" s="1531">
        <v>0</v>
      </c>
      <c r="E35" s="1531">
        <v>0</v>
      </c>
      <c r="F35" s="1531">
        <v>0</v>
      </c>
      <c r="G35" s="1531">
        <v>0</v>
      </c>
      <c r="H35" s="1531">
        <v>0</v>
      </c>
      <c r="J35" s="1559">
        <v>10622</v>
      </c>
      <c r="K35" s="1531">
        <v>0</v>
      </c>
      <c r="L35" s="1531">
        <v>0</v>
      </c>
      <c r="M35" s="1531">
        <v>0</v>
      </c>
      <c r="N35" s="1531">
        <v>0</v>
      </c>
      <c r="O35" s="1531">
        <v>0</v>
      </c>
      <c r="P35"/>
    </row>
    <row r="36" spans="2:16" ht="15" customHeight="1">
      <c r="B36" s="341" t="s">
        <v>576</v>
      </c>
      <c r="C36" s="1532">
        <v>1116269</v>
      </c>
      <c r="D36" s="1532">
        <v>0</v>
      </c>
      <c r="E36" s="1532">
        <v>0</v>
      </c>
      <c r="F36" s="1532">
        <v>0</v>
      </c>
      <c r="G36" s="1532">
        <v>0</v>
      </c>
      <c r="H36" s="1532">
        <v>0</v>
      </c>
      <c r="J36" s="1551">
        <v>1465181</v>
      </c>
      <c r="K36" s="1532">
        <v>0</v>
      </c>
      <c r="L36" s="1532">
        <v>0</v>
      </c>
      <c r="M36" s="1532">
        <v>0</v>
      </c>
      <c r="N36" s="1532">
        <v>0</v>
      </c>
      <c r="O36" s="1532">
        <v>0</v>
      </c>
      <c r="P36"/>
    </row>
    <row r="37" spans="2:16" ht="15" customHeight="1" thickBot="1">
      <c r="B37" s="681" t="s">
        <v>1255</v>
      </c>
      <c r="C37" s="1535">
        <f>SUM(C25:C36)</f>
        <v>78451923</v>
      </c>
      <c r="D37" s="1535">
        <f t="shared" ref="D37:H37" si="1">SUM(D25:D36)</f>
        <v>0</v>
      </c>
      <c r="E37" s="1535">
        <f t="shared" si="1"/>
        <v>29592.172954252852</v>
      </c>
      <c r="F37" s="1535">
        <f t="shared" si="1"/>
        <v>0</v>
      </c>
      <c r="G37" s="1535">
        <f t="shared" si="1"/>
        <v>1312039.0826829118</v>
      </c>
      <c r="H37" s="1535">
        <f t="shared" si="1"/>
        <v>0</v>
      </c>
      <c r="J37" s="1552">
        <v>74305292</v>
      </c>
      <c r="K37" s="1535">
        <v>0</v>
      </c>
      <c r="L37" s="1535">
        <v>0</v>
      </c>
      <c r="M37" s="1535">
        <v>0</v>
      </c>
      <c r="N37" s="1535">
        <v>993833.20377848519</v>
      </c>
      <c r="O37" s="1535">
        <v>0</v>
      </c>
      <c r="P37"/>
    </row>
    <row r="38" spans="2:16" ht="15" customHeight="1" thickTop="1">
      <c r="B38" s="342" t="s">
        <v>1306</v>
      </c>
      <c r="C38" s="336"/>
      <c r="D38" s="336"/>
      <c r="E38" s="336"/>
      <c r="F38" s="336"/>
      <c r="G38" s="336"/>
      <c r="H38" s="336"/>
      <c r="J38"/>
      <c r="K38"/>
      <c r="L38"/>
      <c r="M38"/>
      <c r="N38"/>
      <c r="O38"/>
      <c r="P38"/>
    </row>
    <row r="39" spans="2:16" ht="15" customHeight="1">
      <c r="B39" s="342"/>
      <c r="C39" s="336"/>
      <c r="D39" s="336"/>
      <c r="E39" s="336"/>
      <c r="F39" s="336"/>
      <c r="G39" s="336"/>
      <c r="H39" s="336"/>
    </row>
    <row r="40" spans="2:16" ht="15" customHeight="1">
      <c r="B40" s="342"/>
      <c r="C40" s="336"/>
      <c r="D40" s="336"/>
      <c r="E40" s="336"/>
      <c r="F40" s="336"/>
      <c r="G40" s="1652"/>
      <c r="H40" s="1652"/>
    </row>
    <row r="41" spans="2:16" ht="15" customHeight="1">
      <c r="B41"/>
    </row>
    <row r="45" spans="2:16" ht="15" customHeight="1">
      <c r="I45" s="446"/>
    </row>
    <row r="61" ht="24.95" customHeight="1"/>
    <row r="69" spans="2:10" ht="15" customHeight="1">
      <c r="J69" s="1658" t="s">
        <v>503</v>
      </c>
    </row>
    <row r="70" spans="2:10" ht="15" customHeight="1">
      <c r="J70" s="1658"/>
    </row>
    <row r="71" spans="2:10" ht="15" customHeight="1">
      <c r="B71" s="1653"/>
      <c r="C71" s="1653"/>
    </row>
    <row r="72" spans="2:10" ht="15" customHeight="1">
      <c r="B72" s="1659"/>
      <c r="C72" s="1659"/>
    </row>
    <row r="73" spans="2:10" ht="15" customHeight="1">
      <c r="B73" s="1659"/>
      <c r="C73" s="1659"/>
    </row>
    <row r="74" spans="2:10" ht="15" customHeight="1">
      <c r="B74" s="337"/>
      <c r="C74" s="337"/>
      <c r="D74" s="337"/>
      <c r="E74" s="337"/>
      <c r="F74" s="337"/>
      <c r="G74" s="337"/>
      <c r="H74" s="337"/>
    </row>
  </sheetData>
  <mergeCells count="13">
    <mergeCell ref="K8:O8"/>
    <mergeCell ref="J69:J70"/>
    <mergeCell ref="B72:C72"/>
    <mergeCell ref="B73:C73"/>
    <mergeCell ref="J6:O6"/>
    <mergeCell ref="J8:J9"/>
    <mergeCell ref="B1:H1"/>
    <mergeCell ref="B3:H3"/>
    <mergeCell ref="G40:H40"/>
    <mergeCell ref="B71:C71"/>
    <mergeCell ref="C8:C9"/>
    <mergeCell ref="D8:H8"/>
    <mergeCell ref="C6:H6"/>
  </mergeCells>
  <hyperlinks>
    <hyperlink ref="J69" location="Índice!A1" display="Back to the Index" xr:uid="{00000000-0004-0000-0200-000001000000}"/>
    <hyperlink ref="Q6" location="Índice!A1" display="Back to the Index" xr:uid="{A5F45CEB-6EDD-4AE3-8E27-E7745EEEE30C}"/>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R45"/>
  <sheetViews>
    <sheetView showGridLines="0" showZeros="0" zoomScaleNormal="100" workbookViewId="0">
      <selection activeCell="R5" sqref="R5"/>
    </sheetView>
  </sheetViews>
  <sheetFormatPr defaultColWidth="9.140625" defaultRowHeight="15" customHeight="1"/>
  <cols>
    <col min="1" max="1" width="12.7109375" style="2" customWidth="1"/>
    <col min="2" max="2" width="20.7109375" style="2" customWidth="1"/>
    <col min="3" max="3" width="15.7109375" style="2" customWidth="1"/>
    <col min="4" max="10" width="14.7109375" style="2" customWidth="1"/>
    <col min="11" max="11" width="5.7109375" style="2" customWidth="1"/>
    <col min="12" max="18" width="14.7109375" style="2" customWidth="1"/>
    <col min="19" max="16384" width="9.140625" style="2"/>
  </cols>
  <sheetData>
    <row r="2" spans="2:18" ht="15" customHeight="1">
      <c r="B2" s="1744" t="s">
        <v>502</v>
      </c>
      <c r="C2" s="1744"/>
      <c r="D2" s="787" t="s">
        <v>1463</v>
      </c>
      <c r="E2" s="738"/>
    </row>
    <row r="3" spans="2:18" ht="15" customHeight="1">
      <c r="B3" s="1744" t="s">
        <v>330</v>
      </c>
      <c r="C3" s="1744"/>
      <c r="D3" s="1744"/>
      <c r="E3" s="1744"/>
    </row>
    <row r="4" spans="2:18" ht="15" customHeight="1">
      <c r="B4" s="1744" t="s">
        <v>1245</v>
      </c>
      <c r="C4" s="1744"/>
      <c r="D4" s="1744"/>
      <c r="E4" s="1744"/>
    </row>
    <row r="5" spans="2:18" ht="15" customHeight="1">
      <c r="B5" s="659" t="s">
        <v>0</v>
      </c>
      <c r="C5" s="659"/>
      <c r="J5" s="484"/>
      <c r="R5" s="957" t="s">
        <v>503</v>
      </c>
    </row>
    <row r="6" spans="2:18" ht="15" customHeight="1">
      <c r="B6" s="638"/>
      <c r="C6" s="638"/>
      <c r="J6" s="612"/>
    </row>
    <row r="7" spans="2:18" ht="15" customHeight="1">
      <c r="B7" s="71"/>
      <c r="C7" s="475"/>
      <c r="D7" s="1657" t="s">
        <v>1730</v>
      </c>
      <c r="E7" s="1657"/>
      <c r="F7" s="1657"/>
      <c r="G7" s="1657"/>
      <c r="H7" s="1657"/>
      <c r="I7" s="1657"/>
      <c r="J7" s="1657"/>
      <c r="L7" s="1697" t="s">
        <v>1685</v>
      </c>
      <c r="M7" s="1697"/>
      <c r="N7" s="1697"/>
      <c r="O7" s="1697"/>
      <c r="P7" s="1697"/>
      <c r="Q7" s="1697"/>
      <c r="R7" s="1697"/>
    </row>
    <row r="8" spans="2:18" ht="15" customHeight="1">
      <c r="B8" s="71"/>
      <c r="C8" s="475"/>
      <c r="D8" s="620" t="s">
        <v>219</v>
      </c>
      <c r="E8" s="620" t="s">
        <v>220</v>
      </c>
      <c r="F8" s="620" t="s">
        <v>221</v>
      </c>
      <c r="G8" s="620" t="s">
        <v>222</v>
      </c>
      <c r="H8" s="620" t="s">
        <v>223</v>
      </c>
      <c r="I8" s="620" t="s">
        <v>224</v>
      </c>
      <c r="J8" s="620" t="s">
        <v>225</v>
      </c>
      <c r="L8" s="1032" t="s">
        <v>219</v>
      </c>
      <c r="M8" s="1032" t="s">
        <v>220</v>
      </c>
      <c r="N8" s="1032" t="s">
        <v>221</v>
      </c>
      <c r="O8" s="1032" t="s">
        <v>222</v>
      </c>
      <c r="P8" s="1032" t="s">
        <v>223</v>
      </c>
      <c r="Q8" s="1032" t="s">
        <v>224</v>
      </c>
      <c r="R8" s="1032" t="s">
        <v>225</v>
      </c>
    </row>
    <row r="9" spans="2:18" ht="24.95" customHeight="1">
      <c r="B9" s="485"/>
      <c r="C9" s="416" t="s">
        <v>284</v>
      </c>
      <c r="D9" s="416" t="s">
        <v>331</v>
      </c>
      <c r="E9" s="416" t="s">
        <v>332</v>
      </c>
      <c r="F9" s="416" t="s">
        <v>289</v>
      </c>
      <c r="G9" s="416" t="s">
        <v>290</v>
      </c>
      <c r="H9" s="416" t="s">
        <v>333</v>
      </c>
      <c r="I9" s="416" t="s">
        <v>1</v>
      </c>
      <c r="J9" s="416" t="s">
        <v>276</v>
      </c>
      <c r="L9" s="1035" t="s">
        <v>331</v>
      </c>
      <c r="M9" s="1035" t="s">
        <v>332</v>
      </c>
      <c r="N9" s="1035" t="s">
        <v>289</v>
      </c>
      <c r="O9" s="1035" t="s">
        <v>290</v>
      </c>
      <c r="P9" s="1035" t="s">
        <v>333</v>
      </c>
      <c r="Q9" s="1035" t="s">
        <v>1</v>
      </c>
      <c r="R9" s="1035" t="s">
        <v>276</v>
      </c>
    </row>
    <row r="10" spans="2:18" s="68" customFormat="1" ht="15" customHeight="1">
      <c r="B10" s="89" t="s">
        <v>334</v>
      </c>
      <c r="C10" s="90" t="s">
        <v>295</v>
      </c>
      <c r="D10" s="845"/>
      <c r="E10" s="845"/>
      <c r="F10" s="845"/>
      <c r="G10" s="845"/>
      <c r="H10" s="855"/>
      <c r="I10" s="848"/>
      <c r="J10" s="847"/>
      <c r="K10" s="109"/>
      <c r="L10" s="845"/>
      <c r="M10" s="845"/>
      <c r="N10" s="845"/>
      <c r="O10" s="845"/>
      <c r="P10" s="855"/>
      <c r="Q10" s="848"/>
      <c r="R10" s="847"/>
    </row>
    <row r="11" spans="2:18" s="68" customFormat="1" ht="15" customHeight="1">
      <c r="B11" s="92"/>
      <c r="C11" s="90" t="s">
        <v>296</v>
      </c>
      <c r="D11" s="834"/>
      <c r="E11" s="834"/>
      <c r="F11" s="834"/>
      <c r="G11" s="834"/>
      <c r="H11" s="855"/>
      <c r="I11" s="834"/>
      <c r="J11" s="838"/>
      <c r="K11" s="109"/>
      <c r="L11" s="834"/>
      <c r="M11" s="834"/>
      <c r="N11" s="834"/>
      <c r="O11" s="834"/>
      <c r="P11" s="855"/>
      <c r="Q11" s="834"/>
      <c r="R11" s="838"/>
    </row>
    <row r="12" spans="2:18" s="28" customFormat="1" ht="15" customHeight="1">
      <c r="B12" s="92"/>
      <c r="C12" s="90" t="s">
        <v>297</v>
      </c>
      <c r="D12" s="834"/>
      <c r="E12" s="850"/>
      <c r="F12" s="834"/>
      <c r="G12" s="850"/>
      <c r="H12" s="855"/>
      <c r="I12" s="834"/>
      <c r="J12" s="838"/>
      <c r="K12" s="1304"/>
      <c r="L12" s="834"/>
      <c r="M12" s="850"/>
      <c r="N12" s="834"/>
      <c r="O12" s="850"/>
      <c r="P12" s="855"/>
      <c r="Q12" s="834"/>
      <c r="R12" s="838"/>
    </row>
    <row r="13" spans="2:18" ht="15" customHeight="1">
      <c r="B13" s="92"/>
      <c r="C13" s="90" t="s">
        <v>298</v>
      </c>
      <c r="D13" s="834">
        <v>2.0402209315884101</v>
      </c>
      <c r="E13" s="850">
        <v>2E-3</v>
      </c>
      <c r="F13" s="834">
        <v>1</v>
      </c>
      <c r="G13" s="850">
        <v>0.4517999999999997</v>
      </c>
      <c r="H13" s="862"/>
      <c r="I13" s="834">
        <v>0.30150853613621503</v>
      </c>
      <c r="J13" s="838">
        <f>I13/D13</f>
        <v>0.14778229723458242</v>
      </c>
      <c r="L13" s="834">
        <v>6.7247509331034596</v>
      </c>
      <c r="M13" s="850">
        <v>1.999999999999997E-3</v>
      </c>
      <c r="N13" s="834">
        <v>3</v>
      </c>
      <c r="O13" s="850">
        <v>0.43101018398137869</v>
      </c>
      <c r="P13" s="862"/>
      <c r="Q13" s="834">
        <v>0.94806894798512098</v>
      </c>
      <c r="R13" s="838">
        <f>Q13/L13</f>
        <v>0.14098201664512636</v>
      </c>
    </row>
    <row r="14" spans="2:18" ht="15" customHeight="1">
      <c r="B14" s="92"/>
      <c r="C14" s="90" t="s">
        <v>299</v>
      </c>
      <c r="D14" s="834">
        <v>43.233173614592296</v>
      </c>
      <c r="E14" s="850">
        <v>3.9999999999999957E-3</v>
      </c>
      <c r="F14" s="834">
        <v>4</v>
      </c>
      <c r="G14" s="850">
        <v>0.32183552960873035</v>
      </c>
      <c r="H14" s="862"/>
      <c r="I14" s="834">
        <v>7.09774571827458</v>
      </c>
      <c r="J14" s="838">
        <f t="shared" ref="J14:J15" si="0">I14/D14</f>
        <v>0.16417359922610239</v>
      </c>
      <c r="L14" s="834"/>
      <c r="M14" s="850"/>
      <c r="N14" s="834"/>
      <c r="O14" s="850"/>
      <c r="P14" s="862"/>
      <c r="Q14" s="834"/>
      <c r="R14" s="838"/>
    </row>
    <row r="15" spans="2:18" ht="15" customHeight="1">
      <c r="B15" s="92"/>
      <c r="C15" s="90" t="s">
        <v>300</v>
      </c>
      <c r="D15" s="834">
        <v>4.27908682737917</v>
      </c>
      <c r="E15" s="850">
        <v>7.0000000000000019E-3</v>
      </c>
      <c r="F15" s="834">
        <v>1</v>
      </c>
      <c r="G15" s="850">
        <v>0.22440099999999974</v>
      </c>
      <c r="H15" s="862"/>
      <c r="I15" s="834">
        <v>0.66770696465020296</v>
      </c>
      <c r="J15" s="838">
        <f t="shared" si="0"/>
        <v>0.15603959246116916</v>
      </c>
      <c r="L15" s="834">
        <v>0</v>
      </c>
      <c r="M15" s="850"/>
      <c r="N15" s="834">
        <v>1</v>
      </c>
      <c r="O15" s="850"/>
      <c r="P15" s="862"/>
      <c r="Q15" s="834"/>
      <c r="R15" s="838"/>
    </row>
    <row r="16" spans="2:18" ht="15" customHeight="1">
      <c r="B16" s="92"/>
      <c r="C16" s="90" t="s">
        <v>301</v>
      </c>
      <c r="D16" s="834"/>
      <c r="E16" s="850"/>
      <c r="F16" s="834"/>
      <c r="G16" s="850"/>
      <c r="H16" s="862"/>
      <c r="I16" s="834"/>
      <c r="J16" s="838"/>
      <c r="L16" s="834">
        <v>2.4777259809051002</v>
      </c>
      <c r="M16" s="850">
        <v>1.2999999999999999E-2</v>
      </c>
      <c r="N16" s="834">
        <v>3</v>
      </c>
      <c r="O16" s="850">
        <v>0.85660000000000036</v>
      </c>
      <c r="P16" s="862"/>
      <c r="Q16" s="834">
        <v>1.93481377835374</v>
      </c>
      <c r="R16" s="838">
        <f t="shared" ref="R16" si="1">Q16/L16</f>
        <v>0.78088287133630607</v>
      </c>
    </row>
    <row r="17" spans="1:18" ht="15" customHeight="1">
      <c r="B17" s="92"/>
      <c r="C17" s="90" t="s">
        <v>302</v>
      </c>
      <c r="D17" s="834"/>
      <c r="E17" s="850"/>
      <c r="F17" s="834"/>
      <c r="G17" s="850"/>
      <c r="H17" s="862"/>
      <c r="I17" s="834"/>
      <c r="J17" s="838"/>
      <c r="L17" s="834"/>
      <c r="M17" s="850"/>
      <c r="N17" s="834"/>
      <c r="O17" s="850"/>
      <c r="P17" s="862"/>
      <c r="Q17" s="834"/>
      <c r="R17" s="838"/>
    </row>
    <row r="18" spans="1:18" ht="15" customHeight="1">
      <c r="B18" s="92"/>
      <c r="C18" s="90" t="s">
        <v>303</v>
      </c>
      <c r="D18" s="834"/>
      <c r="E18" s="850"/>
      <c r="F18" s="834"/>
      <c r="G18" s="850"/>
      <c r="H18" s="862"/>
      <c r="I18" s="834"/>
      <c r="J18" s="838"/>
      <c r="L18" s="834">
        <v>0.67639352698328303</v>
      </c>
      <c r="M18" s="850">
        <v>3.700000000000004E-2</v>
      </c>
      <c r="N18" s="834">
        <v>1</v>
      </c>
      <c r="O18" s="850">
        <v>0.43169999999999958</v>
      </c>
      <c r="P18" s="862"/>
      <c r="Q18" s="834">
        <v>0.33793116673836798</v>
      </c>
      <c r="R18" s="838">
        <f t="shared" ref="R18" si="2">Q18/L18</f>
        <v>0.49960733398136126</v>
      </c>
    </row>
    <row r="19" spans="1:18" ht="15" customHeight="1">
      <c r="B19" s="92"/>
      <c r="C19" s="90" t="s">
        <v>304</v>
      </c>
      <c r="D19" s="834"/>
      <c r="E19" s="850"/>
      <c r="F19" s="834"/>
      <c r="G19" s="850"/>
      <c r="H19" s="862"/>
      <c r="I19" s="834"/>
      <c r="J19" s="838"/>
      <c r="L19" s="834"/>
      <c r="M19" s="850"/>
      <c r="N19" s="834"/>
      <c r="O19" s="850"/>
      <c r="P19" s="862"/>
      <c r="Q19" s="834"/>
      <c r="R19" s="838"/>
    </row>
    <row r="20" spans="1:18" ht="15" customHeight="1">
      <c r="B20" s="92"/>
      <c r="C20" s="90" t="s">
        <v>305</v>
      </c>
      <c r="D20" s="834"/>
      <c r="E20" s="850"/>
      <c r="F20" s="834"/>
      <c r="G20" s="850"/>
      <c r="H20" s="862"/>
      <c r="I20" s="834"/>
      <c r="J20" s="838"/>
      <c r="L20" s="834">
        <v>0.32933101162380002</v>
      </c>
      <c r="M20" s="850">
        <v>8.299999999999999E-2</v>
      </c>
      <c r="N20" s="834">
        <v>2</v>
      </c>
      <c r="O20" s="850">
        <v>0.21749820590233188</v>
      </c>
      <c r="P20" s="862"/>
      <c r="Q20" s="834">
        <v>9.2153671787357297E-2</v>
      </c>
      <c r="R20" s="838">
        <f t="shared" ref="R20:R21" si="3">Q20/L20</f>
        <v>0.27982081411946069</v>
      </c>
    </row>
    <row r="21" spans="1:18" ht="15" customHeight="1">
      <c r="B21" s="92"/>
      <c r="C21" s="90" t="s">
        <v>306</v>
      </c>
      <c r="D21" s="834">
        <v>403.48824185933501</v>
      </c>
      <c r="E21" s="850">
        <v>0.11499999999999995</v>
      </c>
      <c r="F21" s="834">
        <v>3</v>
      </c>
      <c r="G21" s="850">
        <v>0.6164737823295463</v>
      </c>
      <c r="H21" s="862"/>
      <c r="I21" s="834">
        <v>354.27279052395602</v>
      </c>
      <c r="J21" s="838">
        <f t="shared" ref="J21" si="4">I21/D21</f>
        <v>0.87802506683072912</v>
      </c>
      <c r="L21" s="834">
        <v>443.36137587276505</v>
      </c>
      <c r="M21" s="850">
        <v>0.11500000000000005</v>
      </c>
      <c r="N21" s="834">
        <v>3</v>
      </c>
      <c r="O21" s="850">
        <v>0.61812022938814704</v>
      </c>
      <c r="P21" s="862"/>
      <c r="Q21" s="834">
        <v>390.32207746850298</v>
      </c>
      <c r="R21" s="838">
        <f t="shared" si="3"/>
        <v>0.88037005185701345</v>
      </c>
    </row>
    <row r="22" spans="1:18" ht="15" customHeight="1">
      <c r="B22" s="92"/>
      <c r="C22" s="90" t="s">
        <v>307</v>
      </c>
      <c r="D22" s="834"/>
      <c r="E22" s="850"/>
      <c r="F22" s="834"/>
      <c r="G22" s="850"/>
      <c r="H22" s="862"/>
      <c r="I22" s="834"/>
      <c r="J22" s="838"/>
      <c r="L22" s="834"/>
      <c r="M22" s="850"/>
      <c r="N22" s="834"/>
      <c r="O22" s="850"/>
      <c r="P22" s="862"/>
      <c r="Q22" s="834"/>
      <c r="R22" s="838"/>
    </row>
    <row r="23" spans="1:18" ht="15" customHeight="1">
      <c r="A23" s="6"/>
      <c r="B23" s="92"/>
      <c r="C23" s="90" t="s">
        <v>308</v>
      </c>
      <c r="D23" s="834"/>
      <c r="E23" s="850"/>
      <c r="F23" s="850"/>
      <c r="G23" s="850"/>
      <c r="H23" s="862"/>
      <c r="I23" s="834"/>
      <c r="J23" s="838"/>
      <c r="L23" s="834"/>
      <c r="M23" s="850"/>
      <c r="N23" s="850"/>
      <c r="O23" s="850"/>
      <c r="P23" s="862"/>
      <c r="Q23" s="834"/>
      <c r="R23" s="838"/>
    </row>
    <row r="24" spans="1:18" ht="15" customHeight="1">
      <c r="A24" s="6"/>
      <c r="B24" s="100"/>
      <c r="C24" s="1045" t="s">
        <v>309</v>
      </c>
      <c r="D24" s="851">
        <f>SUM(D10:D23)</f>
        <v>453.04072323289489</v>
      </c>
      <c r="E24" s="858">
        <v>0.10287842166889895</v>
      </c>
      <c r="F24" s="851">
        <f>SUM(F10:F23)</f>
        <v>9</v>
      </c>
      <c r="G24" s="858">
        <v>0.58391196094637565</v>
      </c>
      <c r="H24" s="863"/>
      <c r="I24" s="851">
        <f>SUM(I12:I23)</f>
        <v>362.33975174301702</v>
      </c>
      <c r="J24" s="858">
        <f>I24/D24</f>
        <v>0.79979510265073639</v>
      </c>
      <c r="L24" s="851">
        <f>SUM(L10:L23)</f>
        <v>453.56957732538069</v>
      </c>
      <c r="M24" s="858">
        <v>0</v>
      </c>
      <c r="N24" s="851">
        <f>SUM(N10:N23)</f>
        <v>13</v>
      </c>
      <c r="O24" s="858">
        <v>0</v>
      </c>
      <c r="P24" s="863"/>
      <c r="Q24" s="851">
        <f>SUM(Q12:Q23)</f>
        <v>393.63504503336759</v>
      </c>
      <c r="R24" s="858">
        <f>Q24/L24</f>
        <v>0.86786033436052656</v>
      </c>
    </row>
    <row r="25" spans="1:18" ht="15" customHeight="1">
      <c r="A25" s="6"/>
      <c r="B25" s="89" t="s">
        <v>335</v>
      </c>
      <c r="C25" s="90" t="s">
        <v>295</v>
      </c>
      <c r="D25" s="1031"/>
      <c r="E25" s="106"/>
      <c r="F25" s="106"/>
      <c r="G25" s="106"/>
      <c r="H25" s="855"/>
      <c r="I25" s="1031"/>
      <c r="J25" s="107"/>
      <c r="L25" s="1031"/>
      <c r="M25" s="1055"/>
      <c r="N25" s="1055"/>
      <c r="O25" s="1055"/>
      <c r="P25" s="855"/>
      <c r="Q25" s="1031"/>
      <c r="R25" s="1056"/>
    </row>
    <row r="26" spans="1:18" ht="15" customHeight="1">
      <c r="A26" s="6"/>
      <c r="B26" s="99"/>
      <c r="C26" s="90" t="s">
        <v>296</v>
      </c>
      <c r="D26" s="1031"/>
      <c r="E26" s="106"/>
      <c r="F26" s="106"/>
      <c r="G26" s="106"/>
      <c r="H26" s="855"/>
      <c r="I26" s="1031"/>
      <c r="J26" s="107"/>
      <c r="L26" s="1031"/>
      <c r="M26" s="1055"/>
      <c r="N26" s="1055"/>
      <c r="O26" s="1055"/>
      <c r="P26" s="855"/>
      <c r="Q26" s="1031"/>
      <c r="R26" s="1056"/>
    </row>
    <row r="27" spans="1:18" ht="15" customHeight="1">
      <c r="A27" s="6"/>
      <c r="B27" s="99"/>
      <c r="C27" s="90" t="s">
        <v>297</v>
      </c>
      <c r="D27" s="1031"/>
      <c r="E27" s="106"/>
      <c r="F27" s="106"/>
      <c r="G27" s="106"/>
      <c r="H27" s="855"/>
      <c r="I27" s="1031"/>
      <c r="J27" s="107"/>
      <c r="L27" s="1031"/>
      <c r="M27" s="1055"/>
      <c r="N27" s="1055"/>
      <c r="O27" s="1055"/>
      <c r="P27" s="855"/>
      <c r="Q27" s="1031"/>
      <c r="R27" s="1056"/>
    </row>
    <row r="28" spans="1:18" ht="15" customHeight="1">
      <c r="A28" s="6"/>
      <c r="B28" s="99"/>
      <c r="C28" s="90" t="s">
        <v>298</v>
      </c>
      <c r="D28" s="1031"/>
      <c r="E28" s="106"/>
      <c r="F28" s="1031"/>
      <c r="G28" s="106"/>
      <c r="H28" s="862"/>
      <c r="I28" s="1031"/>
      <c r="J28" s="107"/>
      <c r="L28" s="1031"/>
      <c r="M28" s="1055"/>
      <c r="N28" s="1031"/>
      <c r="O28" s="1055"/>
      <c r="P28" s="862"/>
      <c r="Q28" s="1031"/>
      <c r="R28" s="1056"/>
    </row>
    <row r="29" spans="1:18" ht="15" customHeight="1">
      <c r="A29" s="6"/>
      <c r="B29" s="99"/>
      <c r="C29" s="90" t="s">
        <v>299</v>
      </c>
      <c r="D29" s="1031"/>
      <c r="E29" s="106"/>
      <c r="F29" s="1031"/>
      <c r="G29" s="106"/>
      <c r="H29" s="862"/>
      <c r="I29" s="1031"/>
      <c r="J29" s="107"/>
      <c r="L29" s="1031"/>
      <c r="M29" s="1055"/>
      <c r="N29" s="1031"/>
      <c r="O29" s="1055"/>
      <c r="P29" s="862"/>
      <c r="Q29" s="1031"/>
      <c r="R29" s="1056"/>
    </row>
    <row r="30" spans="1:18" ht="15" customHeight="1">
      <c r="A30" s="6"/>
      <c r="B30" s="99"/>
      <c r="C30" s="90" t="s">
        <v>300</v>
      </c>
      <c r="D30" s="1031"/>
      <c r="E30" s="106"/>
      <c r="F30" s="1031"/>
      <c r="G30" s="106"/>
      <c r="H30" s="862"/>
      <c r="I30" s="1031"/>
      <c r="J30" s="107"/>
      <c r="L30" s="1031"/>
      <c r="M30" s="1055"/>
      <c r="N30" s="1031"/>
      <c r="O30" s="1055"/>
      <c r="P30" s="862"/>
      <c r="Q30" s="1031"/>
      <c r="R30" s="1056"/>
    </row>
    <row r="31" spans="1:18" ht="15" customHeight="1">
      <c r="A31" s="6"/>
      <c r="B31" s="99"/>
      <c r="C31" s="90" t="s">
        <v>301</v>
      </c>
      <c r="D31" s="1031"/>
      <c r="E31" s="106"/>
      <c r="F31" s="1031"/>
      <c r="G31" s="106"/>
      <c r="H31" s="862"/>
      <c r="I31" s="1031"/>
      <c r="J31" s="107"/>
      <c r="L31" s="1031"/>
      <c r="M31" s="1055"/>
      <c r="N31" s="1031"/>
      <c r="O31" s="1055"/>
      <c r="P31" s="862"/>
      <c r="Q31" s="1031"/>
      <c r="R31" s="1056"/>
    </row>
    <row r="32" spans="1:18" ht="15" customHeight="1">
      <c r="A32" s="6"/>
      <c r="B32" s="99"/>
      <c r="C32" s="90" t="s">
        <v>302</v>
      </c>
      <c r="D32" s="1031"/>
      <c r="E32" s="106"/>
      <c r="F32" s="1031"/>
      <c r="G32" s="106"/>
      <c r="H32" s="862"/>
      <c r="I32" s="1031"/>
      <c r="J32" s="107"/>
      <c r="L32" s="1031"/>
      <c r="M32" s="1055"/>
      <c r="N32" s="1031"/>
      <c r="O32" s="1055"/>
      <c r="P32" s="862"/>
      <c r="Q32" s="1031"/>
      <c r="R32" s="1056"/>
    </row>
    <row r="33" spans="1:18" ht="15" customHeight="1">
      <c r="A33" s="6"/>
      <c r="B33" s="92"/>
      <c r="C33" s="90" t="s">
        <v>303</v>
      </c>
      <c r="D33" s="1031"/>
      <c r="E33" s="106"/>
      <c r="F33" s="1031"/>
      <c r="G33" s="106"/>
      <c r="H33" s="862"/>
      <c r="I33" s="1031"/>
      <c r="J33" s="107"/>
      <c r="L33" s="1031"/>
      <c r="M33" s="1055"/>
      <c r="N33" s="1031"/>
      <c r="O33" s="1055"/>
      <c r="P33" s="862"/>
      <c r="Q33" s="1031"/>
      <c r="R33" s="1056"/>
    </row>
    <row r="34" spans="1:18" ht="15" customHeight="1">
      <c r="A34" s="6"/>
      <c r="B34" s="92"/>
      <c r="C34" s="90" t="s">
        <v>304</v>
      </c>
      <c r="D34" s="1031"/>
      <c r="E34" s="106"/>
      <c r="F34" s="1031"/>
      <c r="G34" s="106"/>
      <c r="H34" s="862"/>
      <c r="I34" s="1031"/>
      <c r="J34" s="107"/>
      <c r="L34" s="1031"/>
      <c r="M34" s="1055"/>
      <c r="N34" s="1031"/>
      <c r="O34" s="1055"/>
      <c r="P34" s="862"/>
      <c r="Q34" s="1031"/>
      <c r="R34" s="1056"/>
    </row>
    <row r="35" spans="1:18" ht="15" customHeight="1">
      <c r="A35" s="6"/>
      <c r="B35" s="92"/>
      <c r="C35" s="90" t="s">
        <v>305</v>
      </c>
      <c r="D35" s="1031"/>
      <c r="E35" s="106"/>
      <c r="F35" s="1031"/>
      <c r="G35" s="106"/>
      <c r="H35" s="862"/>
      <c r="I35" s="1031"/>
      <c r="J35" s="107"/>
      <c r="L35" s="1031"/>
      <c r="M35" s="1055"/>
      <c r="N35" s="1031"/>
      <c r="O35" s="1055"/>
      <c r="P35" s="862"/>
      <c r="Q35" s="1031"/>
      <c r="R35" s="1056"/>
    </row>
    <row r="36" spans="1:18" ht="15" customHeight="1">
      <c r="A36" s="6"/>
      <c r="B36" s="92"/>
      <c r="C36" s="90" t="s">
        <v>306</v>
      </c>
      <c r="D36" s="1031">
        <v>423.049321546258</v>
      </c>
      <c r="E36" s="106">
        <v>0.11500000000000007</v>
      </c>
      <c r="F36" s="1031">
        <v>1</v>
      </c>
      <c r="G36" s="106">
        <v>0.44050000000000084</v>
      </c>
      <c r="H36" s="862"/>
      <c r="I36" s="1031">
        <v>348.36237714898999</v>
      </c>
      <c r="J36" s="838">
        <f t="shared" ref="J36" si="5">I36/D36</f>
        <v>0.82345570458715078</v>
      </c>
      <c r="L36" s="1031"/>
      <c r="M36" s="1055"/>
      <c r="N36" s="1031"/>
      <c r="O36" s="1055"/>
      <c r="P36" s="862"/>
      <c r="Q36" s="1031"/>
      <c r="R36" s="1056"/>
    </row>
    <row r="37" spans="1:18" ht="15" customHeight="1">
      <c r="A37" s="6"/>
      <c r="B37" s="92"/>
      <c r="C37" s="90" t="s">
        <v>307</v>
      </c>
      <c r="D37" s="1031"/>
      <c r="E37" s="106"/>
      <c r="F37" s="1031"/>
      <c r="G37" s="106"/>
      <c r="H37" s="862"/>
      <c r="I37" s="1031"/>
      <c r="J37" s="107"/>
      <c r="L37" s="1031"/>
      <c r="M37" s="1055"/>
      <c r="N37" s="1031"/>
      <c r="O37" s="1055"/>
      <c r="P37" s="862"/>
      <c r="Q37" s="1031"/>
      <c r="R37" s="1056"/>
    </row>
    <row r="38" spans="1:18" ht="15" customHeight="1">
      <c r="A38" s="6"/>
      <c r="B38" s="92"/>
      <c r="C38" s="90" t="s">
        <v>308</v>
      </c>
      <c r="D38" s="1031"/>
      <c r="E38" s="106"/>
      <c r="F38" s="1031"/>
      <c r="G38" s="106"/>
      <c r="H38" s="862"/>
      <c r="I38" s="1031"/>
      <c r="J38" s="107"/>
      <c r="L38" s="1031"/>
      <c r="M38" s="1055"/>
      <c r="N38" s="1031"/>
      <c r="O38" s="1055"/>
      <c r="P38" s="862"/>
      <c r="Q38" s="1031"/>
      <c r="R38" s="1056"/>
    </row>
    <row r="39" spans="1:18" ht="15" customHeight="1">
      <c r="A39" s="6"/>
      <c r="B39" s="100"/>
      <c r="C39" s="1045" t="s">
        <v>309</v>
      </c>
      <c r="D39" s="1057">
        <f>SUM(D25:D38)</f>
        <v>423.049321546258</v>
      </c>
      <c r="E39" s="108">
        <v>0.10287842166889895</v>
      </c>
      <c r="F39" s="1057">
        <f>SUM(F25:F38)</f>
        <v>1</v>
      </c>
      <c r="G39" s="108">
        <v>0</v>
      </c>
      <c r="H39" s="863"/>
      <c r="I39" s="1057">
        <f>SUM(I27:I38)</f>
        <v>348.36237714898999</v>
      </c>
      <c r="J39" s="288">
        <f>I39/D39</f>
        <v>0.82345570458715078</v>
      </c>
      <c r="L39" s="1057"/>
      <c r="M39" s="1058"/>
      <c r="N39" s="1057"/>
      <c r="O39" s="1058"/>
      <c r="P39" s="863"/>
      <c r="Q39" s="1057"/>
      <c r="R39" s="1059"/>
    </row>
    <row r="40" spans="1:18" ht="15" customHeight="1" thickBot="1">
      <c r="A40" s="6"/>
      <c r="B40" s="104" t="s">
        <v>2</v>
      </c>
      <c r="C40" s="1046"/>
      <c r="D40" s="839">
        <f>D24</f>
        <v>453.04072323289489</v>
      </c>
      <c r="E40" s="864">
        <f>E24</f>
        <v>0.10287842166889895</v>
      </c>
      <c r="F40" s="839">
        <f t="shared" ref="F40:G40" si="6">F24</f>
        <v>9</v>
      </c>
      <c r="G40" s="864">
        <f t="shared" si="6"/>
        <v>0.58391196094637565</v>
      </c>
      <c r="H40" s="865"/>
      <c r="I40" s="839">
        <f>I24</f>
        <v>362.33975174301702</v>
      </c>
      <c r="J40" s="840">
        <f>J24</f>
        <v>0.79979510265073639</v>
      </c>
      <c r="L40" s="839">
        <f>L24</f>
        <v>453.56957732538069</v>
      </c>
      <c r="M40" s="864">
        <f>M24</f>
        <v>0</v>
      </c>
      <c r="N40" s="839">
        <f t="shared" ref="N40:O40" si="7">N24</f>
        <v>13</v>
      </c>
      <c r="O40" s="864">
        <f t="shared" si="7"/>
        <v>0</v>
      </c>
      <c r="P40" s="865"/>
      <c r="Q40" s="839">
        <f>Q24</f>
        <v>393.63504503336759</v>
      </c>
      <c r="R40" s="840">
        <f>R24</f>
        <v>0.86786033436052656</v>
      </c>
    </row>
    <row r="41" spans="1:18" ht="15" customHeight="1" thickTop="1">
      <c r="A41" s="6"/>
      <c r="B41" s="105" t="s">
        <v>310</v>
      </c>
      <c r="C41" s="100"/>
      <c r="D41" s="100"/>
      <c r="E41" s="100"/>
      <c r="F41" s="100"/>
      <c r="G41" s="100"/>
      <c r="H41" s="100"/>
      <c r="I41" s="100"/>
      <c r="J41" s="100"/>
      <c r="L41" s="105" t="s">
        <v>310</v>
      </c>
    </row>
    <row r="42" spans="1:18" ht="15" customHeight="1">
      <c r="A42" s="6"/>
      <c r="J42" s="484"/>
      <c r="L42"/>
    </row>
    <row r="43" spans="1:18" ht="15" customHeight="1">
      <c r="C43" s="100"/>
      <c r="D43" s="100"/>
      <c r="E43" s="100"/>
      <c r="F43" s="100"/>
      <c r="G43" s="100"/>
      <c r="H43" s="100"/>
      <c r="I43" s="100"/>
      <c r="J43" s="100"/>
      <c r="L43"/>
    </row>
    <row r="44" spans="1:18" ht="15" customHeight="1">
      <c r="J44"/>
      <c r="L44"/>
    </row>
    <row r="45" spans="1:18" ht="15" customHeight="1">
      <c r="J45"/>
      <c r="L45"/>
    </row>
  </sheetData>
  <mergeCells count="5">
    <mergeCell ref="L7:R7"/>
    <mergeCell ref="B2:C2"/>
    <mergeCell ref="B3:E3"/>
    <mergeCell ref="D7:J7"/>
    <mergeCell ref="B4:E4"/>
  </mergeCells>
  <hyperlinks>
    <hyperlink ref="R5" location="Índice!A1" display="Back to the Index" xr:uid="{85F3D013-B867-4A59-AD66-9A8D1A031605}"/>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M15"/>
  <sheetViews>
    <sheetView showGridLines="0" showZeros="0" zoomScaleNormal="100" workbookViewId="0">
      <selection activeCell="M4" sqref="M4"/>
    </sheetView>
  </sheetViews>
  <sheetFormatPr defaultColWidth="9.140625" defaultRowHeight="15" customHeight="1"/>
  <cols>
    <col min="1" max="1" width="12.7109375" style="2" customWidth="1"/>
    <col min="2" max="2" width="35.7109375" style="2" customWidth="1"/>
    <col min="3" max="7" width="14.7109375" style="2" customWidth="1"/>
    <col min="8" max="8" width="8.7109375" style="2" customWidth="1"/>
    <col min="9" max="14" width="14.7109375" style="2" customWidth="1"/>
    <col min="15" max="16" width="9.140625" style="2"/>
    <col min="17" max="18" width="10.28515625" style="2" customWidth="1"/>
    <col min="19" max="19" width="10.7109375" style="2" customWidth="1"/>
    <col min="20" max="16384" width="9.140625" style="2"/>
  </cols>
  <sheetData>
    <row r="2" spans="2:13" ht="15" customHeight="1">
      <c r="B2" s="726" t="s">
        <v>429</v>
      </c>
      <c r="C2" s="726"/>
      <c r="D2" s="787" t="s">
        <v>1463</v>
      </c>
      <c r="E2" s="726"/>
      <c r="F2" s="726"/>
      <c r="G2" s="295"/>
    </row>
    <row r="3" spans="2:13" ht="15" customHeight="1">
      <c r="B3" s="1665" t="s">
        <v>430</v>
      </c>
      <c r="C3" s="1665"/>
      <c r="D3" s="1665"/>
      <c r="E3" s="1665"/>
      <c r="F3" s="1665"/>
      <c r="G3" s="660"/>
    </row>
    <row r="4" spans="2:13" ht="15" customHeight="1">
      <c r="B4" s="659" t="s">
        <v>0</v>
      </c>
      <c r="C4" s="659"/>
      <c r="G4" s="484"/>
      <c r="M4" s="957" t="s">
        <v>503</v>
      </c>
    </row>
    <row r="5" spans="2:13" ht="15" customHeight="1">
      <c r="B5" s="638"/>
      <c r="C5" s="638"/>
      <c r="G5" s="612"/>
    </row>
    <row r="6" spans="2:13" ht="15" customHeight="1">
      <c r="B6" s="71"/>
      <c r="C6" s="1657" t="s">
        <v>1730</v>
      </c>
      <c r="D6" s="1657"/>
      <c r="E6" s="1657"/>
      <c r="F6" s="1657"/>
      <c r="G6" s="1657"/>
      <c r="I6" s="1697" t="s">
        <v>1685</v>
      </c>
      <c r="J6" s="1697"/>
      <c r="K6" s="1697"/>
      <c r="L6" s="1697"/>
      <c r="M6" s="1697"/>
    </row>
    <row r="7" spans="2:13" ht="15" customHeight="1">
      <c r="B7" s="71"/>
      <c r="C7" s="620" t="s">
        <v>219</v>
      </c>
      <c r="D7" s="620" t="s">
        <v>220</v>
      </c>
      <c r="E7" s="620" t="s">
        <v>221</v>
      </c>
      <c r="F7" s="620" t="s">
        <v>222</v>
      </c>
      <c r="G7" s="620" t="s">
        <v>223</v>
      </c>
      <c r="I7" s="1032" t="s">
        <v>219</v>
      </c>
      <c r="J7" s="1032" t="s">
        <v>220</v>
      </c>
      <c r="K7" s="1032" t="s">
        <v>221</v>
      </c>
      <c r="L7" s="1032" t="s">
        <v>222</v>
      </c>
      <c r="M7" s="1032" t="s">
        <v>223</v>
      </c>
    </row>
    <row r="8" spans="2:13" ht="66.75" customHeight="1">
      <c r="B8" s="489"/>
      <c r="C8" s="423" t="s">
        <v>431</v>
      </c>
      <c r="D8" s="423" t="s">
        <v>432</v>
      </c>
      <c r="E8" s="423" t="s">
        <v>433</v>
      </c>
      <c r="F8" s="423" t="s">
        <v>434</v>
      </c>
      <c r="G8" s="423" t="s">
        <v>435</v>
      </c>
      <c r="I8" s="981" t="s">
        <v>431</v>
      </c>
      <c r="J8" s="981" t="s">
        <v>432</v>
      </c>
      <c r="K8" s="981" t="s">
        <v>433</v>
      </c>
      <c r="L8" s="981" t="s">
        <v>434</v>
      </c>
      <c r="M8" s="981" t="s">
        <v>435</v>
      </c>
    </row>
    <row r="9" spans="2:13" ht="20.100000000000001" customHeight="1">
      <c r="B9" s="227" t="s">
        <v>436</v>
      </c>
      <c r="C9" s="1049">
        <v>389965.14535488305</v>
      </c>
      <c r="D9" s="1049">
        <v>29592.172954252852</v>
      </c>
      <c r="E9" s="1049">
        <v>360372.97240063024</v>
      </c>
      <c r="F9" s="1049">
        <v>39703.818508421777</v>
      </c>
      <c r="G9" s="1049">
        <v>322800.60936153232</v>
      </c>
      <c r="H9" s="1295"/>
      <c r="I9" s="1049">
        <v>453205.26451667858</v>
      </c>
      <c r="J9" s="1049">
        <v>47243.040901107946</v>
      </c>
      <c r="K9" s="1049">
        <v>405962.22361557058</v>
      </c>
      <c r="L9" s="1049">
        <v>66121.13100862634</v>
      </c>
      <c r="M9" s="1049">
        <v>368371.55261608359</v>
      </c>
    </row>
    <row r="10" spans="2:13" s="71" customFormat="1" ht="20.100000000000001" customHeight="1">
      <c r="B10" s="45" t="s">
        <v>465</v>
      </c>
      <c r="C10" s="44">
        <v>0</v>
      </c>
      <c r="D10" s="44">
        <v>0</v>
      </c>
      <c r="E10" s="44">
        <v>0</v>
      </c>
      <c r="F10" s="44">
        <v>2131.4554693238811</v>
      </c>
      <c r="G10" s="44">
        <v>0</v>
      </c>
      <c r="H10" s="1296"/>
      <c r="I10" s="44"/>
      <c r="J10" s="44"/>
      <c r="K10" s="44"/>
      <c r="L10" s="44">
        <v>28530.460009139279</v>
      </c>
      <c r="M10" s="44"/>
    </row>
    <row r="11" spans="2:13" s="71" customFormat="1" ht="20.100000000000001" customHeight="1">
      <c r="B11" s="229" t="s">
        <v>437</v>
      </c>
      <c r="C11" s="44"/>
      <c r="D11" s="44"/>
      <c r="E11" s="44"/>
      <c r="F11" s="44"/>
      <c r="G11" s="44"/>
      <c r="H11" s="1296"/>
      <c r="I11" s="44"/>
      <c r="J11" s="44"/>
      <c r="K11" s="44"/>
      <c r="L11" s="44"/>
      <c r="M11" s="44"/>
    </row>
    <row r="12" spans="2:13" ht="20.100000000000001" customHeight="1">
      <c r="B12" s="229" t="s">
        <v>438</v>
      </c>
      <c r="C12" s="44"/>
      <c r="D12" s="44"/>
      <c r="E12" s="44"/>
      <c r="F12" s="44"/>
      <c r="G12" s="44"/>
      <c r="I12" s="44"/>
      <c r="J12" s="44"/>
      <c r="K12" s="44"/>
      <c r="L12" s="44"/>
      <c r="M12" s="44"/>
    </row>
    <row r="13" spans="2:13" ht="20.100000000000001" customHeight="1" thickBot="1">
      <c r="B13" s="75" t="s">
        <v>2</v>
      </c>
      <c r="C13" s="76">
        <v>389965.14535488305</v>
      </c>
      <c r="D13" s="76">
        <v>29592.172954252852</v>
      </c>
      <c r="E13" s="76">
        <v>360372.97240063024</v>
      </c>
      <c r="F13" s="76">
        <v>39703.818508421777</v>
      </c>
      <c r="G13" s="76">
        <v>322800.60936153232</v>
      </c>
      <c r="I13" s="76">
        <f>I9</f>
        <v>453205.26451667858</v>
      </c>
      <c r="J13" s="76">
        <f t="shared" ref="J13:M13" si="0">J9</f>
        <v>47243.040901107946</v>
      </c>
      <c r="K13" s="76">
        <f t="shared" si="0"/>
        <v>405962.22361557058</v>
      </c>
      <c r="L13" s="76">
        <f t="shared" si="0"/>
        <v>66121.13100862634</v>
      </c>
      <c r="M13" s="76">
        <f t="shared" si="0"/>
        <v>368371.55261608359</v>
      </c>
    </row>
    <row r="14" spans="2:13" ht="15" customHeight="1" thickTop="1">
      <c r="B14" s="248"/>
      <c r="C14" s="307"/>
      <c r="D14" s="307"/>
      <c r="E14" s="307"/>
      <c r="F14" s="307"/>
      <c r="G14" s="307"/>
    </row>
    <row r="15" spans="2:13" ht="20.100000000000001" customHeight="1"/>
  </sheetData>
  <mergeCells count="3">
    <mergeCell ref="C6:G6"/>
    <mergeCell ref="I6:M6"/>
    <mergeCell ref="B3:F3"/>
  </mergeCells>
  <hyperlinks>
    <hyperlink ref="M4" location="Índice!A1" display="Back to the Index" xr:uid="{F2B9D839-093D-43E2-AE84-0EBC7E0CB23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Q41"/>
  <sheetViews>
    <sheetView showGridLines="0" workbookViewId="0">
      <selection activeCell="Q6" sqref="Q6"/>
    </sheetView>
  </sheetViews>
  <sheetFormatPr defaultColWidth="9.140625" defaultRowHeight="16.5"/>
  <cols>
    <col min="1" max="1" width="12.7109375" style="168" customWidth="1"/>
    <col min="2" max="2" width="15.7109375" style="168" customWidth="1"/>
    <col min="3" max="8" width="11.7109375" style="168" customWidth="1"/>
    <col min="9" max="9" width="5.7109375" style="168" customWidth="1"/>
    <col min="10" max="15" width="11.7109375" style="168" customWidth="1"/>
    <col min="16" max="16" width="9.140625" style="168"/>
    <col min="17" max="17" width="19.5703125" style="168" customWidth="1"/>
    <col min="18" max="16384" width="9.140625" style="168"/>
  </cols>
  <sheetData>
    <row r="1" spans="2:17" ht="15" customHeight="1"/>
    <row r="2" spans="2:17" ht="15" customHeight="1">
      <c r="B2" s="1752" t="s">
        <v>439</v>
      </c>
      <c r="C2" s="1752"/>
      <c r="D2" s="787" t="s">
        <v>1463</v>
      </c>
      <c r="E2" s="742"/>
      <c r="F2" s="299"/>
    </row>
    <row r="3" spans="2:17" ht="15" customHeight="1">
      <c r="B3" s="1752" t="s">
        <v>440</v>
      </c>
      <c r="C3" s="1752"/>
      <c r="D3" s="1752"/>
      <c r="E3" s="1752"/>
      <c r="F3" s="299"/>
    </row>
    <row r="4" spans="2:17" ht="15" customHeight="1">
      <c r="B4" s="659" t="s">
        <v>0</v>
      </c>
      <c r="C4" s="659"/>
      <c r="O4" s="491"/>
    </row>
    <row r="5" spans="2:17" ht="15" customHeight="1">
      <c r="B5" s="638"/>
      <c r="C5" s="638"/>
      <c r="O5" s="491"/>
    </row>
    <row r="6" spans="2:17" ht="15" customHeight="1">
      <c r="B6" s="490"/>
      <c r="C6" s="1753" t="s">
        <v>1730</v>
      </c>
      <c r="D6" s="1753"/>
      <c r="E6" s="1753"/>
      <c r="F6" s="1753"/>
      <c r="G6" s="1753"/>
      <c r="H6" s="1753"/>
      <c r="I6" s="490"/>
      <c r="J6" s="1754" t="s">
        <v>1685</v>
      </c>
      <c r="K6" s="1754"/>
      <c r="L6" s="1754"/>
      <c r="M6" s="1754"/>
      <c r="N6" s="1754"/>
      <c r="O6" s="1754"/>
      <c r="Q6" s="957" t="s">
        <v>503</v>
      </c>
    </row>
    <row r="7" spans="2:17" ht="15" customHeight="1">
      <c r="B7" s="490"/>
      <c r="C7" s="620" t="s">
        <v>219</v>
      </c>
      <c r="D7" s="620" t="s">
        <v>220</v>
      </c>
      <c r="E7" s="620" t="s">
        <v>221</v>
      </c>
      <c r="F7" s="620" t="s">
        <v>222</v>
      </c>
      <c r="G7" s="620" t="s">
        <v>223</v>
      </c>
      <c r="H7" s="620" t="s">
        <v>224</v>
      </c>
      <c r="I7" s="490"/>
      <c r="J7" s="1032" t="s">
        <v>219</v>
      </c>
      <c r="K7" s="1032" t="s">
        <v>220</v>
      </c>
      <c r="L7" s="1032" t="s">
        <v>221</v>
      </c>
      <c r="M7" s="1032" t="s">
        <v>222</v>
      </c>
      <c r="N7" s="1032" t="s">
        <v>223</v>
      </c>
      <c r="O7" s="1032" t="s">
        <v>224</v>
      </c>
    </row>
    <row r="8" spans="2:17" ht="20.100000000000001" customHeight="1">
      <c r="B8" s="1749"/>
      <c r="C8" s="1750" t="s">
        <v>441</v>
      </c>
      <c r="D8" s="1750"/>
      <c r="E8" s="1750"/>
      <c r="F8" s="1750"/>
      <c r="G8" s="1750" t="s">
        <v>442</v>
      </c>
      <c r="H8" s="1750"/>
      <c r="J8" s="1751" t="s">
        <v>441</v>
      </c>
      <c r="K8" s="1751"/>
      <c r="L8" s="1751"/>
      <c r="M8" s="1751"/>
      <c r="N8" s="1751" t="s">
        <v>442</v>
      </c>
      <c r="O8" s="1751"/>
    </row>
    <row r="9" spans="2:17" ht="26.25" customHeight="1">
      <c r="B9" s="1749"/>
      <c r="C9" s="1746" t="s">
        <v>443</v>
      </c>
      <c r="D9" s="1746"/>
      <c r="E9" s="1746" t="s">
        <v>444</v>
      </c>
      <c r="F9" s="1746"/>
      <c r="G9" s="1747" t="s">
        <v>443</v>
      </c>
      <c r="H9" s="1747" t="s">
        <v>444</v>
      </c>
      <c r="J9" s="1746" t="s">
        <v>443</v>
      </c>
      <c r="K9" s="1746"/>
      <c r="L9" s="1746" t="s">
        <v>444</v>
      </c>
      <c r="M9" s="1746"/>
      <c r="N9" s="1747" t="s">
        <v>443</v>
      </c>
      <c r="O9" s="1747" t="s">
        <v>444</v>
      </c>
    </row>
    <row r="10" spans="2:17" ht="27.75" customHeight="1" thickBot="1">
      <c r="B10" s="1748"/>
      <c r="C10" s="226" t="s">
        <v>445</v>
      </c>
      <c r="D10" s="226" t="s">
        <v>446</v>
      </c>
      <c r="E10" s="226" t="s">
        <v>445</v>
      </c>
      <c r="F10" s="226" t="s">
        <v>446</v>
      </c>
      <c r="G10" s="1748"/>
      <c r="H10" s="1748"/>
      <c r="J10" s="226" t="s">
        <v>445</v>
      </c>
      <c r="K10" s="226" t="s">
        <v>446</v>
      </c>
      <c r="L10" s="226" t="s">
        <v>445</v>
      </c>
      <c r="M10" s="226" t="s">
        <v>446</v>
      </c>
      <c r="N10" s="1748"/>
      <c r="O10" s="1748"/>
    </row>
    <row r="11" spans="2:17" ht="20.100000000000001" customHeight="1">
      <c r="B11" s="183" t="s">
        <v>447</v>
      </c>
      <c r="C11" s="1060">
        <v>0</v>
      </c>
      <c r="D11" s="1060">
        <v>25048.773634111356</v>
      </c>
      <c r="E11" s="1060">
        <v>286532.17792190722</v>
      </c>
      <c r="F11" s="1060">
        <v>288448.69778762985</v>
      </c>
      <c r="G11" s="1060">
        <v>0</v>
      </c>
      <c r="H11" s="1060">
        <v>0</v>
      </c>
      <c r="J11" s="1060">
        <v>0</v>
      </c>
      <c r="K11" s="1060">
        <v>18303.077563511171</v>
      </c>
      <c r="L11" s="1060">
        <v>286592.85999885155</v>
      </c>
      <c r="M11" s="1060">
        <v>285337.57707300107</v>
      </c>
      <c r="N11" s="1060">
        <v>0</v>
      </c>
      <c r="O11" s="1060">
        <v>0</v>
      </c>
    </row>
    <row r="12" spans="2:17" ht="20.100000000000001" customHeight="1">
      <c r="B12" s="182" t="s">
        <v>448</v>
      </c>
      <c r="C12" s="170"/>
      <c r="D12" s="170"/>
      <c r="E12" s="170">
        <v>0</v>
      </c>
      <c r="F12" s="170"/>
      <c r="G12" s="170"/>
      <c r="H12" s="170"/>
      <c r="J12" s="170"/>
      <c r="K12" s="170"/>
      <c r="L12" s="170">
        <v>0</v>
      </c>
      <c r="M12" s="170"/>
      <c r="N12" s="170"/>
      <c r="O12" s="170"/>
    </row>
    <row r="13" spans="2:17" ht="20.100000000000001" customHeight="1" thickBot="1">
      <c r="B13" s="231" t="s">
        <v>2</v>
      </c>
      <c r="C13" s="232">
        <v>0</v>
      </c>
      <c r="D13" s="232">
        <v>25048.773634111356</v>
      </c>
      <c r="E13" s="232">
        <v>286532.17792190722</v>
      </c>
      <c r="F13" s="232">
        <v>288448.69778762985</v>
      </c>
      <c r="G13" s="232">
        <v>0</v>
      </c>
      <c r="H13" s="232">
        <v>0</v>
      </c>
      <c r="J13" s="232">
        <v>0</v>
      </c>
      <c r="K13" s="232">
        <v>18303.077563511171</v>
      </c>
      <c r="L13" s="232">
        <v>286592.85999885155</v>
      </c>
      <c r="M13" s="232">
        <v>285337.57707300107</v>
      </c>
      <c r="N13" s="232">
        <v>0</v>
      </c>
      <c r="O13" s="232">
        <v>0</v>
      </c>
    </row>
    <row r="14" spans="2:17" ht="17.25" thickTop="1"/>
    <row r="15" spans="2:17" ht="16.5" customHeight="1">
      <c r="O15"/>
    </row>
    <row r="16" spans="2:17">
      <c r="O16"/>
    </row>
    <row r="19" spans="2:8" ht="24.95" customHeight="1"/>
    <row r="20" spans="2:8" ht="24.95" customHeight="1"/>
    <row r="21" spans="2:8" ht="15" customHeight="1"/>
    <row r="22" spans="2:8" ht="15" customHeight="1"/>
    <row r="23" spans="2:8" ht="15" customHeight="1"/>
    <row r="24" spans="2:8" ht="15" customHeight="1"/>
    <row r="30" spans="2:8">
      <c r="B30"/>
      <c r="C30"/>
      <c r="D30"/>
      <c r="E30"/>
      <c r="F30"/>
      <c r="G30"/>
      <c r="H30"/>
    </row>
    <row r="31" spans="2:8">
      <c r="B31"/>
      <c r="C31"/>
      <c r="D31"/>
      <c r="E31"/>
      <c r="F31"/>
      <c r="G31"/>
      <c r="H31"/>
    </row>
    <row r="32" spans="2:8">
      <c r="B32"/>
      <c r="C32"/>
      <c r="D32"/>
      <c r="E32"/>
      <c r="F32"/>
      <c r="G32"/>
      <c r="H32"/>
    </row>
    <row r="33" spans="2:9">
      <c r="B33"/>
      <c r="C33"/>
      <c r="D33"/>
      <c r="E33"/>
      <c r="F33"/>
      <c r="G33"/>
      <c r="H33"/>
      <c r="I33" s="171"/>
    </row>
    <row r="34" spans="2:9">
      <c r="B34"/>
      <c r="C34"/>
      <c r="D34"/>
      <c r="E34"/>
      <c r="F34"/>
      <c r="G34"/>
      <c r="H34"/>
    </row>
    <row r="35" spans="2:9">
      <c r="B35"/>
      <c r="C35"/>
      <c r="D35"/>
      <c r="E35"/>
      <c r="F35"/>
      <c r="G35"/>
      <c r="H35"/>
    </row>
    <row r="36" spans="2:9">
      <c r="B36"/>
      <c r="C36"/>
      <c r="D36"/>
      <c r="E36"/>
      <c r="F36"/>
      <c r="G36"/>
      <c r="H36"/>
    </row>
    <row r="37" spans="2:9">
      <c r="B37"/>
      <c r="C37"/>
      <c r="D37"/>
      <c r="E37"/>
      <c r="F37"/>
      <c r="G37"/>
      <c r="H37"/>
    </row>
    <row r="38" spans="2:9">
      <c r="B38"/>
      <c r="C38"/>
      <c r="D38"/>
      <c r="E38"/>
      <c r="F38"/>
      <c r="G38"/>
      <c r="H38"/>
    </row>
    <row r="39" spans="2:9">
      <c r="B39"/>
      <c r="C39"/>
      <c r="D39"/>
      <c r="E39"/>
      <c r="F39"/>
      <c r="G39"/>
      <c r="H39"/>
    </row>
    <row r="40" spans="2:9">
      <c r="B40"/>
      <c r="C40"/>
      <c r="D40"/>
      <c r="E40"/>
      <c r="F40"/>
      <c r="G40"/>
      <c r="H40"/>
    </row>
    <row r="41" spans="2:9">
      <c r="B41"/>
      <c r="C41"/>
      <c r="D41"/>
      <c r="E41"/>
      <c r="F41"/>
      <c r="G41"/>
      <c r="H41"/>
    </row>
  </sheetData>
  <mergeCells count="17">
    <mergeCell ref="B3:E3"/>
    <mergeCell ref="B2:C2"/>
    <mergeCell ref="C6:H6"/>
    <mergeCell ref="N8:O8"/>
    <mergeCell ref="J6:O6"/>
    <mergeCell ref="J9:K9"/>
    <mergeCell ref="L9:M9"/>
    <mergeCell ref="N9:N10"/>
    <mergeCell ref="O9:O10"/>
    <mergeCell ref="B8:B10"/>
    <mergeCell ref="C8:F8"/>
    <mergeCell ref="G8:H8"/>
    <mergeCell ref="C9:D9"/>
    <mergeCell ref="E9:F9"/>
    <mergeCell ref="G9:G10"/>
    <mergeCell ref="H9:H10"/>
    <mergeCell ref="J8:M8"/>
  </mergeCells>
  <hyperlinks>
    <hyperlink ref="Q6" location="Índice!A1" display="Back to the Index" xr:uid="{7E0FA6F4-F3CB-4C70-A8E4-EA60D5A51A1D}"/>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K36"/>
  <sheetViews>
    <sheetView showGridLines="0" showZeros="0" zoomScaleNormal="100" workbookViewId="0">
      <selection activeCell="K6" sqref="K6"/>
    </sheetView>
  </sheetViews>
  <sheetFormatPr defaultColWidth="9.140625" defaultRowHeight="15" customHeight="1"/>
  <cols>
    <col min="1" max="1" width="12.7109375" style="2" customWidth="1"/>
    <col min="2" max="2" width="40.7109375" style="2" customWidth="1"/>
    <col min="3" max="5" width="12.7109375" style="2" customWidth="1"/>
    <col min="6" max="6" width="5.7109375" style="2" customWidth="1"/>
    <col min="7" max="9" width="12.7109375" style="2" customWidth="1"/>
    <col min="10" max="10" width="9.140625" style="2"/>
    <col min="11" max="11" width="15.85546875" style="2" customWidth="1"/>
    <col min="12" max="13" width="9.140625" style="2"/>
    <col min="14" max="15" width="10.28515625" style="2" customWidth="1"/>
    <col min="16" max="16" width="10.7109375" style="2" customWidth="1"/>
    <col min="17" max="16384" width="9.140625" style="2"/>
  </cols>
  <sheetData>
    <row r="2" spans="2:11" ht="15" customHeight="1">
      <c r="B2" s="742" t="s">
        <v>336</v>
      </c>
      <c r="C2" s="787" t="s">
        <v>1463</v>
      </c>
      <c r="D2" s="417"/>
      <c r="E2" s="417"/>
      <c r="F2" s="179"/>
      <c r="G2" s="179"/>
    </row>
    <row r="3" spans="2:11" ht="15" customHeight="1">
      <c r="B3" s="1752" t="s">
        <v>337</v>
      </c>
      <c r="C3" s="1752"/>
      <c r="D3" s="417"/>
      <c r="E3" s="417"/>
      <c r="F3" s="179"/>
      <c r="G3" s="179"/>
    </row>
    <row r="4" spans="2:11" ht="15" customHeight="1">
      <c r="B4" s="659" t="s">
        <v>0</v>
      </c>
      <c r="C4" s="659"/>
      <c r="D4" s="417"/>
      <c r="E4" s="417"/>
      <c r="F4" s="179"/>
      <c r="G4" s="179"/>
      <c r="I4" s="484"/>
    </row>
    <row r="5" spans="2:11" ht="15" customHeight="1">
      <c r="B5" s="638"/>
      <c r="C5" s="638"/>
      <c r="D5" s="613"/>
      <c r="E5" s="613"/>
      <c r="F5" s="179"/>
      <c r="G5" s="179"/>
      <c r="I5" s="612"/>
    </row>
    <row r="6" spans="2:11" ht="15" customHeight="1">
      <c r="B6" s="71"/>
      <c r="C6" s="1753" t="s">
        <v>1730</v>
      </c>
      <c r="D6" s="1753"/>
      <c r="E6" s="1753"/>
      <c r="F6" s="71"/>
      <c r="G6" s="1754" t="s">
        <v>1685</v>
      </c>
      <c r="H6" s="1754"/>
      <c r="I6" s="1754"/>
      <c r="K6" s="957" t="s">
        <v>503</v>
      </c>
    </row>
    <row r="7" spans="2:11" s="181" customFormat="1" ht="15" customHeight="1">
      <c r="B7" s="555"/>
      <c r="C7" s="620" t="s">
        <v>219</v>
      </c>
      <c r="D7" s="620" t="s">
        <v>220</v>
      </c>
      <c r="E7" s="620" t="s">
        <v>221</v>
      </c>
      <c r="F7" s="555"/>
      <c r="G7" s="1032" t="s">
        <v>219</v>
      </c>
      <c r="H7" s="1032" t="s">
        <v>220</v>
      </c>
      <c r="I7" s="1032" t="s">
        <v>221</v>
      </c>
    </row>
    <row r="8" spans="2:11" ht="24.95" customHeight="1">
      <c r="B8" s="111"/>
      <c r="C8" s="1755" t="s">
        <v>338</v>
      </c>
      <c r="D8" s="1755"/>
      <c r="E8" s="1759" t="s">
        <v>339</v>
      </c>
      <c r="G8" s="1755" t="s">
        <v>338</v>
      </c>
      <c r="H8" s="1755"/>
      <c r="I8" s="1756" t="s">
        <v>339</v>
      </c>
    </row>
    <row r="9" spans="2:11" ht="24.95" customHeight="1">
      <c r="B9" s="38"/>
      <c r="C9" s="110" t="s">
        <v>340</v>
      </c>
      <c r="D9" s="110" t="s">
        <v>501</v>
      </c>
      <c r="E9" s="1757"/>
      <c r="G9" s="110" t="s">
        <v>340</v>
      </c>
      <c r="H9" s="110" t="s">
        <v>501</v>
      </c>
      <c r="I9" s="1757"/>
    </row>
    <row r="10" spans="2:11" ht="15" customHeight="1">
      <c r="B10" s="111" t="s">
        <v>341</v>
      </c>
      <c r="C10" s="1061"/>
      <c r="D10" s="1061"/>
      <c r="E10" s="1061"/>
      <c r="G10" s="1061"/>
      <c r="H10" s="1061"/>
      <c r="I10" s="1061"/>
    </row>
    <row r="11" spans="2:11" ht="15" customHeight="1">
      <c r="B11" s="84" t="s">
        <v>342</v>
      </c>
      <c r="C11" s="680"/>
      <c r="D11" s="680">
        <v>275720</v>
      </c>
      <c r="E11" s="680"/>
      <c r="G11" s="680">
        <v>0</v>
      </c>
      <c r="H11" s="680">
        <v>278624</v>
      </c>
      <c r="I11" s="680"/>
    </row>
    <row r="12" spans="2:11" ht="15" customHeight="1">
      <c r="B12" s="42" t="s">
        <v>343</v>
      </c>
      <c r="C12" s="680"/>
      <c r="D12" s="680">
        <v>0</v>
      </c>
      <c r="E12" s="680"/>
      <c r="G12" s="680">
        <v>0</v>
      </c>
      <c r="H12" s="680">
        <v>0</v>
      </c>
      <c r="I12" s="680">
        <v>0</v>
      </c>
    </row>
    <row r="13" spans="2:11" ht="15" customHeight="1">
      <c r="B13" s="42" t="s">
        <v>344</v>
      </c>
      <c r="C13" s="680"/>
      <c r="D13" s="680">
        <v>0</v>
      </c>
      <c r="E13" s="680"/>
      <c r="G13" s="680">
        <v>0</v>
      </c>
      <c r="H13" s="680">
        <v>0</v>
      </c>
      <c r="I13" s="680"/>
    </row>
    <row r="14" spans="2:11" ht="15" customHeight="1">
      <c r="B14" s="42" t="s">
        <v>339</v>
      </c>
      <c r="C14" s="680"/>
      <c r="D14" s="680">
        <v>0</v>
      </c>
      <c r="E14" s="680"/>
      <c r="G14" s="680">
        <v>0</v>
      </c>
      <c r="H14" s="680">
        <v>0</v>
      </c>
      <c r="I14" s="680"/>
    </row>
    <row r="15" spans="2:11" ht="15" customHeight="1">
      <c r="B15" s="113" t="s">
        <v>345</v>
      </c>
      <c r="C15" s="801"/>
      <c r="D15" s="801">
        <v>275720</v>
      </c>
      <c r="E15" s="801"/>
      <c r="G15" s="801">
        <v>0</v>
      </c>
      <c r="H15" s="801">
        <v>278624</v>
      </c>
      <c r="I15" s="801"/>
    </row>
    <row r="16" spans="2:11" ht="15" customHeight="1">
      <c r="B16" s="113" t="s">
        <v>346</v>
      </c>
      <c r="C16" s="680"/>
      <c r="D16" s="680">
        <v>0</v>
      </c>
      <c r="E16" s="680"/>
      <c r="G16" s="680">
        <v>0</v>
      </c>
      <c r="H16" s="680">
        <v>0</v>
      </c>
      <c r="I16" s="680">
        <v>0</v>
      </c>
    </row>
    <row r="17" spans="1:9" ht="15" customHeight="1">
      <c r="B17" s="42" t="s">
        <v>347</v>
      </c>
      <c r="C17" s="680"/>
      <c r="D17" s="680">
        <v>261729</v>
      </c>
      <c r="E17" s="680"/>
      <c r="G17" s="680">
        <v>0</v>
      </c>
      <c r="H17" s="680">
        <v>266366</v>
      </c>
      <c r="I17" s="680">
        <v>0</v>
      </c>
    </row>
    <row r="18" spans="1:9" ht="15" customHeight="1" thickBot="1">
      <c r="B18" s="210" t="s">
        <v>348</v>
      </c>
      <c r="C18" s="802"/>
      <c r="D18" s="802"/>
      <c r="E18" s="802"/>
      <c r="G18" s="802"/>
      <c r="H18" s="802">
        <v>0</v>
      </c>
      <c r="I18" s="802"/>
    </row>
    <row r="19" spans="1:9" ht="15" customHeight="1" thickTop="1">
      <c r="B19" s="27"/>
      <c r="C19" s="109"/>
      <c r="D19" s="109"/>
      <c r="E19" s="109"/>
    </row>
    <row r="20" spans="1:9" ht="15" customHeight="1">
      <c r="I20"/>
    </row>
    <row r="21" spans="1:9" ht="15" customHeight="1">
      <c r="I21"/>
    </row>
    <row r="22" spans="1:9" ht="15" customHeight="1">
      <c r="A22" s="27"/>
      <c r="F22" s="27"/>
      <c r="G22" s="27"/>
    </row>
    <row r="23" spans="1:9" s="71" customFormat="1" ht="15" customHeight="1">
      <c r="F23" s="114"/>
    </row>
    <row r="24" spans="1:9" s="5" customFormat="1" ht="24.95" customHeight="1"/>
    <row r="25" spans="1:9" s="5" customFormat="1" ht="24.95" customHeight="1"/>
    <row r="26" spans="1:9" ht="15" customHeight="1">
      <c r="G26" s="112">
        <v>0</v>
      </c>
      <c r="H26" s="112">
        <v>0</v>
      </c>
    </row>
    <row r="27" spans="1:9" ht="15" customHeight="1">
      <c r="G27" s="112">
        <v>0</v>
      </c>
      <c r="H27" s="112">
        <v>0</v>
      </c>
    </row>
    <row r="28" spans="1:9" ht="15" customHeight="1">
      <c r="G28" s="112">
        <v>0</v>
      </c>
      <c r="H28" s="112">
        <v>0</v>
      </c>
    </row>
    <row r="29" spans="1:9" ht="15" customHeight="1">
      <c r="G29" s="112">
        <v>0</v>
      </c>
      <c r="H29" s="112">
        <v>0</v>
      </c>
    </row>
    <row r="30" spans="1:9" ht="15" customHeight="1">
      <c r="G30" s="112">
        <v>0</v>
      </c>
      <c r="H30" s="112">
        <v>0</v>
      </c>
    </row>
    <row r="31" spans="1:9" ht="15" customHeight="1">
      <c r="G31" s="112">
        <v>0</v>
      </c>
      <c r="H31" s="112">
        <v>0</v>
      </c>
    </row>
    <row r="32" spans="1:9" ht="15" customHeight="1">
      <c r="G32" s="112">
        <v>0</v>
      </c>
      <c r="H32" s="112">
        <v>0</v>
      </c>
    </row>
    <row r="33" spans="2:8" ht="15" customHeight="1">
      <c r="G33" s="112">
        <v>0</v>
      </c>
      <c r="H33" s="112">
        <v>0</v>
      </c>
    </row>
    <row r="34" spans="2:8" ht="15" customHeight="1">
      <c r="G34" s="112">
        <v>0</v>
      </c>
      <c r="H34" s="112">
        <v>0</v>
      </c>
    </row>
    <row r="35" spans="2:8" ht="12">
      <c r="B35" s="1758"/>
      <c r="C35" s="1758"/>
      <c r="D35" s="1758"/>
      <c r="E35" s="1758"/>
      <c r="F35" s="115"/>
      <c r="G35" s="112">
        <v>0</v>
      </c>
      <c r="H35" s="112">
        <v>0</v>
      </c>
    </row>
    <row r="36" spans="2:8" ht="15" customHeight="1">
      <c r="G36" s="112">
        <v>0</v>
      </c>
      <c r="H36" s="112">
        <v>0</v>
      </c>
    </row>
  </sheetData>
  <mergeCells count="8">
    <mergeCell ref="B3:C3"/>
    <mergeCell ref="G8:H8"/>
    <mergeCell ref="I8:I9"/>
    <mergeCell ref="B35:E35"/>
    <mergeCell ref="C8:D8"/>
    <mergeCell ref="E8:E9"/>
    <mergeCell ref="G6:I6"/>
    <mergeCell ref="C6:E6"/>
  </mergeCells>
  <hyperlinks>
    <hyperlink ref="K6" location="Índice!A1" display="Back to the Index" xr:uid="{83703666-39D7-421E-9941-22E5E3D35977}"/>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L38"/>
  <sheetViews>
    <sheetView showGridLines="0" showZeros="0" zoomScaleNormal="100" workbookViewId="0">
      <selection activeCell="I6" sqref="I6"/>
    </sheetView>
  </sheetViews>
  <sheetFormatPr defaultColWidth="9.140625" defaultRowHeight="15" customHeight="1"/>
  <cols>
    <col min="1" max="1" width="12.7109375" style="117" customWidth="1"/>
    <col min="2" max="2" width="40.7109375" style="117" customWidth="1"/>
    <col min="3" max="4" width="15.7109375" style="117" customWidth="1"/>
    <col min="5" max="5" width="5.7109375" style="117" customWidth="1"/>
    <col min="6" max="6" width="15.7109375" style="124" customWidth="1"/>
    <col min="7" max="7" width="15.7109375" style="117" customWidth="1"/>
    <col min="8" max="8" width="9.140625" style="117"/>
    <col min="9" max="9" width="14.85546875" style="117" customWidth="1"/>
    <col min="10" max="16384" width="9.140625" style="117"/>
  </cols>
  <sheetData>
    <row r="1" spans="2:12" ht="15" customHeight="1">
      <c r="B1" s="116"/>
    </row>
    <row r="2" spans="2:12" ht="15" customHeight="1">
      <c r="B2" s="742" t="s">
        <v>349</v>
      </c>
      <c r="C2" s="787" t="s">
        <v>1463</v>
      </c>
    </row>
    <row r="3" spans="2:12" ht="15" customHeight="1">
      <c r="B3" s="1752" t="s">
        <v>350</v>
      </c>
      <c r="C3" s="1752"/>
    </row>
    <row r="4" spans="2:12" ht="15" customHeight="1">
      <c r="B4" s="659" t="s">
        <v>0</v>
      </c>
      <c r="C4" s="659"/>
    </row>
    <row r="5" spans="2:12" ht="15" customHeight="1">
      <c r="D5" s="611"/>
      <c r="G5" s="480"/>
    </row>
    <row r="6" spans="2:12" ht="15" customHeight="1">
      <c r="C6" s="1753" t="s">
        <v>1730</v>
      </c>
      <c r="D6" s="1753"/>
      <c r="F6" s="1754" t="s">
        <v>1685</v>
      </c>
      <c r="G6" s="1754"/>
      <c r="I6" s="957" t="s">
        <v>503</v>
      </c>
    </row>
    <row r="7" spans="2:12" ht="15" customHeight="1">
      <c r="C7" s="620" t="s">
        <v>219</v>
      </c>
      <c r="D7" s="620" t="s">
        <v>220</v>
      </c>
      <c r="F7" s="1032" t="s">
        <v>219</v>
      </c>
      <c r="G7" s="1032" t="s">
        <v>220</v>
      </c>
    </row>
    <row r="8" spans="2:12" ht="38.25" customHeight="1">
      <c r="B8" s="474"/>
      <c r="C8" s="61" t="s">
        <v>1</v>
      </c>
      <c r="D8" s="61" t="s">
        <v>213</v>
      </c>
      <c r="F8" s="61" t="s">
        <v>1</v>
      </c>
      <c r="G8" s="61" t="s">
        <v>213</v>
      </c>
    </row>
    <row r="9" spans="2:12" ht="15" customHeight="1">
      <c r="B9" s="120" t="s">
        <v>351</v>
      </c>
      <c r="C9" s="239"/>
      <c r="D9" s="239"/>
      <c r="F9" s="239"/>
      <c r="G9" s="239"/>
      <c r="K9"/>
      <c r="L9"/>
    </row>
    <row r="10" spans="2:12" ht="15" customHeight="1">
      <c r="B10" s="206" t="s">
        <v>352</v>
      </c>
      <c r="C10" s="236">
        <v>45443.891123918751</v>
      </c>
      <c r="D10" s="236">
        <v>3635.5112899135001</v>
      </c>
      <c r="F10" s="236">
        <v>44879.678644841886</v>
      </c>
      <c r="G10" s="236">
        <v>3590.3742915873509</v>
      </c>
      <c r="K10"/>
      <c r="L10"/>
    </row>
    <row r="11" spans="2:12" ht="15" customHeight="1">
      <c r="B11" s="206" t="s">
        <v>353</v>
      </c>
      <c r="C11" s="236">
        <v>324.50306073499996</v>
      </c>
      <c r="D11" s="236">
        <v>25.960244858799996</v>
      </c>
      <c r="F11" s="236">
        <v>1616.6879277500002</v>
      </c>
      <c r="G11" s="236">
        <v>129.33503422000001</v>
      </c>
      <c r="K11"/>
      <c r="L11"/>
    </row>
    <row r="12" spans="2:12" ht="15" customHeight="1">
      <c r="B12" s="206" t="s">
        <v>354</v>
      </c>
      <c r="C12" s="236">
        <v>1594595.2418783242</v>
      </c>
      <c r="D12" s="236">
        <v>127567.61935026594</v>
      </c>
      <c r="F12" s="236">
        <v>939247.5457653125</v>
      </c>
      <c r="G12" s="236">
        <v>75139.803661225</v>
      </c>
      <c r="K12"/>
      <c r="L12"/>
    </row>
    <row r="13" spans="2:12" ht="15" customHeight="1">
      <c r="B13" s="206" t="s">
        <v>355</v>
      </c>
      <c r="C13" s="236"/>
      <c r="D13" s="236"/>
      <c r="F13" s="236"/>
      <c r="G13" s="236">
        <v>0</v>
      </c>
    </row>
    <row r="14" spans="2:12" ht="15" customHeight="1">
      <c r="B14" s="121" t="s">
        <v>356</v>
      </c>
      <c r="C14" s="235"/>
      <c r="D14" s="235"/>
      <c r="F14" s="235"/>
      <c r="G14" s="235"/>
    </row>
    <row r="15" spans="2:12" ht="15" customHeight="1">
      <c r="B15" s="206" t="s">
        <v>357</v>
      </c>
      <c r="C15" s="240"/>
      <c r="D15" s="240"/>
      <c r="F15" s="240"/>
      <c r="G15" s="240"/>
    </row>
    <row r="16" spans="2:12" ht="15" customHeight="1">
      <c r="B16" s="206" t="s">
        <v>358</v>
      </c>
      <c r="C16" s="236"/>
      <c r="D16" s="236"/>
      <c r="F16" s="236"/>
      <c r="G16" s="236"/>
    </row>
    <row r="17" spans="2:8" ht="15" customHeight="1">
      <c r="B17" s="206" t="s">
        <v>359</v>
      </c>
      <c r="C17" s="236"/>
      <c r="D17" s="236"/>
      <c r="F17" s="236"/>
      <c r="G17" s="236"/>
    </row>
    <row r="18" spans="2:8" ht="15" customHeight="1">
      <c r="B18" s="121" t="s">
        <v>360</v>
      </c>
      <c r="C18" s="236"/>
      <c r="D18" s="236"/>
      <c r="F18" s="236"/>
      <c r="G18" s="236"/>
    </row>
    <row r="19" spans="2:8" ht="15" customHeight="1" thickBot="1">
      <c r="B19" s="122" t="s">
        <v>2</v>
      </c>
      <c r="C19" s="123">
        <f>SUM(C10:C13)+SUM(C15:C18)</f>
        <v>1640363.6360629778</v>
      </c>
      <c r="D19" s="123">
        <f>SUM(D10:D13)+SUM(D15:D18)</f>
        <v>131229.09088503825</v>
      </c>
      <c r="F19" s="123">
        <f>SUM(F10:F13)+SUM(F15:F18)</f>
        <v>985743.91233790433</v>
      </c>
      <c r="G19" s="123">
        <f>SUM(G10:G13)+SUM(G15:G18)</f>
        <v>78859.512987032358</v>
      </c>
    </row>
    <row r="20" spans="2:8" ht="15" customHeight="1" thickTop="1">
      <c r="B20" s="116"/>
      <c r="C20" s="118"/>
      <c r="D20" s="118"/>
    </row>
    <row r="21" spans="2:8" ht="27" customHeight="1">
      <c r="B21" s="1760"/>
      <c r="C21" s="1760"/>
      <c r="D21" s="1760"/>
      <c r="G21"/>
    </row>
    <row r="22" spans="2:8" ht="15" customHeight="1">
      <c r="C22" s="1556"/>
      <c r="E22" s="125"/>
      <c r="G22"/>
    </row>
    <row r="23" spans="2:8" ht="15" customHeight="1">
      <c r="E23" s="116"/>
    </row>
    <row r="25" spans="2:8" s="126" customFormat="1" ht="24.95" customHeight="1">
      <c r="F25" s="127"/>
      <c r="G25" s="127"/>
      <c r="H25" s="127"/>
    </row>
    <row r="27" spans="2:8" ht="15" customHeight="1">
      <c r="E27" s="128"/>
    </row>
    <row r="28" spans="2:8" ht="15" customHeight="1">
      <c r="E28" s="128"/>
    </row>
    <row r="29" spans="2:8" ht="15" customHeight="1">
      <c r="E29" s="128"/>
    </row>
    <row r="30" spans="2:8" ht="15" customHeight="1">
      <c r="E30" s="128"/>
    </row>
    <row r="32" spans="2:8" ht="15" customHeight="1">
      <c r="E32" s="129"/>
      <c r="F32" s="130"/>
      <c r="G32" s="129"/>
    </row>
    <row r="35" spans="2:8" s="124" customFormat="1" ht="15" customHeight="1">
      <c r="E35" s="117"/>
      <c r="G35" s="117"/>
      <c r="H35" s="117"/>
    </row>
    <row r="36" spans="2:8" s="124" customFormat="1" ht="15" customHeight="1">
      <c r="E36" s="117"/>
      <c r="G36" s="117"/>
      <c r="H36" s="117"/>
    </row>
    <row r="37" spans="2:8" s="124" customFormat="1" ht="11.25">
      <c r="B37" s="1761"/>
      <c r="C37" s="1761"/>
      <c r="D37" s="1761"/>
      <c r="E37" s="117"/>
      <c r="G37" s="117"/>
      <c r="H37" s="117"/>
    </row>
    <row r="38" spans="2:8" s="124" customFormat="1" ht="15" customHeight="1">
      <c r="B38" s="131"/>
      <c r="C38" s="131"/>
      <c r="D38" s="131"/>
      <c r="E38" s="117"/>
      <c r="G38" s="117"/>
      <c r="H38" s="117"/>
    </row>
  </sheetData>
  <mergeCells count="5">
    <mergeCell ref="B21:D21"/>
    <mergeCell ref="B37:D37"/>
    <mergeCell ref="F6:G6"/>
    <mergeCell ref="C6:D6"/>
    <mergeCell ref="B3:C3"/>
  </mergeCells>
  <hyperlinks>
    <hyperlink ref="I6" location="Índice!A1" display="Back to the Index" xr:uid="{7372E28C-9898-41D6-9458-2D16069B52AF}"/>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I26"/>
  <sheetViews>
    <sheetView showGridLines="0" showZeros="0" zoomScaleNormal="100" workbookViewId="0">
      <selection activeCell="I6" sqref="I6"/>
    </sheetView>
  </sheetViews>
  <sheetFormatPr defaultColWidth="9.140625" defaultRowHeight="15" customHeight="1"/>
  <cols>
    <col min="1" max="1" width="12.7109375" style="125" customWidth="1"/>
    <col min="2" max="2" width="98" style="125" customWidth="1"/>
    <col min="3" max="4" width="15.7109375" style="125" customWidth="1"/>
    <col min="5" max="5" width="5.7109375" style="125" customWidth="1"/>
    <col min="6" max="7" width="15.7109375" style="125" customWidth="1"/>
    <col min="8" max="8" width="8.7109375" style="125" customWidth="1"/>
    <col min="9" max="9" width="15.5703125" style="125" customWidth="1"/>
    <col min="10" max="16384" width="9.140625" style="125"/>
  </cols>
  <sheetData>
    <row r="2" spans="2:9" ht="15" customHeight="1">
      <c r="B2" s="300" t="s">
        <v>361</v>
      </c>
      <c r="D2" s="787" t="s">
        <v>1463</v>
      </c>
    </row>
    <row r="3" spans="2:9" ht="15" customHeight="1">
      <c r="B3" s="302" t="s">
        <v>362</v>
      </c>
    </row>
    <row r="4" spans="2:9" ht="15" customHeight="1">
      <c r="B4" s="659" t="s">
        <v>0</v>
      </c>
      <c r="C4" s="659"/>
      <c r="G4" s="480"/>
    </row>
    <row r="5" spans="2:9" ht="15" customHeight="1">
      <c r="B5" s="638"/>
      <c r="C5" s="638"/>
      <c r="G5" s="611"/>
    </row>
    <row r="6" spans="2:9" ht="15" customHeight="1">
      <c r="C6" s="1763" t="s">
        <v>1730</v>
      </c>
      <c r="D6" s="1763"/>
      <c r="F6" s="1762" t="s">
        <v>1685</v>
      </c>
      <c r="G6" s="1762"/>
      <c r="I6" s="957" t="s">
        <v>503</v>
      </c>
    </row>
    <row r="7" spans="2:9" s="481" customFormat="1" ht="15" customHeight="1">
      <c r="C7" s="620" t="s">
        <v>219</v>
      </c>
      <c r="D7" s="620" t="s">
        <v>220</v>
      </c>
      <c r="F7" s="1032" t="s">
        <v>219</v>
      </c>
      <c r="G7" s="1032" t="s">
        <v>220</v>
      </c>
    </row>
    <row r="8" spans="2:9" ht="35.1" customHeight="1">
      <c r="B8" s="474"/>
      <c r="C8" s="492" t="s">
        <v>1</v>
      </c>
      <c r="D8" s="61" t="s">
        <v>213</v>
      </c>
      <c r="F8" s="492" t="s">
        <v>1</v>
      </c>
      <c r="G8" s="61" t="s">
        <v>213</v>
      </c>
      <c r="I8"/>
    </row>
    <row r="9" spans="2:9" ht="15" customHeight="1">
      <c r="B9" s="120" t="s">
        <v>363</v>
      </c>
      <c r="C9" s="234">
        <v>124848.21543551088</v>
      </c>
      <c r="D9" s="234">
        <v>9987.8572348408707</v>
      </c>
      <c r="F9" s="234">
        <v>183499.48971870306</v>
      </c>
      <c r="G9" s="234">
        <v>14679.959177496245</v>
      </c>
    </row>
    <row r="10" spans="2:9" ht="15" customHeight="1">
      <c r="B10" s="206" t="s">
        <v>364</v>
      </c>
      <c r="C10" s="237"/>
      <c r="D10" s="236">
        <v>4431.528392191467</v>
      </c>
      <c r="F10" s="237"/>
      <c r="G10" s="236">
        <v>3249.7117097547193</v>
      </c>
      <c r="H10"/>
    </row>
    <row r="11" spans="2:9" ht="24.95" customHeight="1">
      <c r="B11" s="204" t="s">
        <v>365</v>
      </c>
      <c r="C11" s="694"/>
      <c r="D11" s="236">
        <v>9987.8572348408707</v>
      </c>
      <c r="F11" s="694"/>
      <c r="G11" s="236">
        <v>14679.959177496245</v>
      </c>
    </row>
    <row r="12" spans="2:9" ht="15" customHeight="1">
      <c r="B12" s="121" t="s">
        <v>366</v>
      </c>
      <c r="C12" s="236">
        <v>556845.75034086581</v>
      </c>
      <c r="D12" s="236">
        <v>44547.660027269267</v>
      </c>
      <c r="F12" s="236">
        <v>661170.22188052931</v>
      </c>
      <c r="G12" s="236">
        <v>52893.617750442339</v>
      </c>
    </row>
    <row r="13" spans="2:9" ht="15" customHeight="1">
      <c r="B13" s="204" t="s">
        <v>367</v>
      </c>
      <c r="C13" s="237"/>
      <c r="D13" s="236">
        <v>5065.7077380173359</v>
      </c>
      <c r="F13" s="237"/>
      <c r="G13" s="236">
        <v>12168.653585913113</v>
      </c>
    </row>
    <row r="14" spans="2:9" ht="24.95" customHeight="1">
      <c r="B14" s="204" t="s">
        <v>368</v>
      </c>
      <c r="C14" s="694"/>
      <c r="D14" s="236">
        <v>44547.660027269267</v>
      </c>
      <c r="F14" s="694"/>
      <c r="G14" s="236">
        <v>52893.617750442339</v>
      </c>
    </row>
    <row r="15" spans="2:9" ht="15" customHeight="1">
      <c r="B15" s="121" t="s">
        <v>369</v>
      </c>
      <c r="C15" s="236"/>
      <c r="D15" s="236"/>
      <c r="F15" s="236">
        <v>0</v>
      </c>
      <c r="G15" s="236">
        <v>0</v>
      </c>
    </row>
    <row r="16" spans="2:9" ht="15" customHeight="1">
      <c r="B16" s="204" t="s">
        <v>370</v>
      </c>
      <c r="C16" s="237"/>
      <c r="D16" s="236"/>
      <c r="F16" s="237"/>
      <c r="G16" s="236"/>
    </row>
    <row r="17" spans="2:7" ht="15" customHeight="1">
      <c r="B17" s="204" t="s">
        <v>371</v>
      </c>
      <c r="C17" s="694"/>
      <c r="D17" s="236"/>
      <c r="F17" s="694"/>
      <c r="G17" s="236"/>
    </row>
    <row r="18" spans="2:7" ht="15" customHeight="1">
      <c r="B18" s="121" t="s">
        <v>372</v>
      </c>
      <c r="C18" s="236"/>
      <c r="D18" s="236"/>
      <c r="F18" s="236">
        <v>0</v>
      </c>
      <c r="G18" s="236">
        <v>0</v>
      </c>
    </row>
    <row r="19" spans="2:7" ht="15" customHeight="1">
      <c r="B19" s="204" t="s">
        <v>373</v>
      </c>
      <c r="C19" s="237"/>
      <c r="D19" s="236"/>
      <c r="F19" s="237"/>
      <c r="G19" s="236"/>
    </row>
    <row r="20" spans="2:7" ht="15" customHeight="1">
      <c r="B20" s="204" t="s">
        <v>374</v>
      </c>
      <c r="C20" s="1062"/>
      <c r="D20" s="238"/>
      <c r="F20" s="1062"/>
      <c r="G20" s="238"/>
    </row>
    <row r="21" spans="2:7" ht="24.95" customHeight="1">
      <c r="B21" s="204" t="s">
        <v>375</v>
      </c>
      <c r="C21" s="694"/>
      <c r="D21" s="238"/>
      <c r="F21" s="694"/>
      <c r="G21" s="238"/>
    </row>
    <row r="22" spans="2:7" ht="15" customHeight="1">
      <c r="B22" s="121" t="s">
        <v>376</v>
      </c>
      <c r="C22" s="238"/>
      <c r="D22" s="238"/>
      <c r="F22" s="238">
        <v>0</v>
      </c>
      <c r="G22" s="238">
        <v>0</v>
      </c>
    </row>
    <row r="23" spans="2:7" ht="15" customHeight="1" thickBot="1">
      <c r="B23" s="122" t="s">
        <v>2</v>
      </c>
      <c r="C23" s="123">
        <v>681693.96577637666</v>
      </c>
      <c r="D23" s="123">
        <v>54535.517262110137</v>
      </c>
      <c r="F23" s="123">
        <v>844669.71159923228</v>
      </c>
      <c r="G23" s="123">
        <v>67573.576927938586</v>
      </c>
    </row>
    <row r="24" spans="2:7" s="117" customFormat="1" ht="15" customHeight="1" thickTop="1">
      <c r="B24" s="125"/>
      <c r="C24" s="125"/>
      <c r="D24" s="125"/>
    </row>
    <row r="26" spans="2:7" ht="15" customHeight="1">
      <c r="C26" s="141"/>
    </row>
  </sheetData>
  <mergeCells count="2">
    <mergeCell ref="F6:G6"/>
    <mergeCell ref="C6:D6"/>
  </mergeCells>
  <hyperlinks>
    <hyperlink ref="I6" location="Índice!A1" display="Back to the Index" xr:uid="{1EB2F426-20C7-4258-9DF0-7D59966B373C}"/>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S21"/>
  <sheetViews>
    <sheetView showGridLines="0" showZeros="0" zoomScaleNormal="100" workbookViewId="0">
      <selection activeCell="S6" sqref="S6"/>
    </sheetView>
  </sheetViews>
  <sheetFormatPr defaultColWidth="9.140625" defaultRowHeight="15" customHeight="1"/>
  <cols>
    <col min="1" max="1" width="12.7109375" style="125" customWidth="1"/>
    <col min="2" max="2" width="35.28515625" style="125" customWidth="1"/>
    <col min="3" max="9" width="10.7109375" style="125" customWidth="1"/>
    <col min="10" max="10" width="5.7109375" style="125" customWidth="1"/>
    <col min="11" max="17" width="10.7109375" style="125" customWidth="1"/>
    <col min="18" max="18" width="8.7109375" style="125" customWidth="1"/>
    <col min="19" max="19" width="16" style="125" customWidth="1"/>
    <col min="20" max="20" width="10.28515625" style="125" customWidth="1"/>
    <col min="21" max="21" width="10.7109375" style="125" customWidth="1"/>
    <col min="22" max="16384" width="9.140625" style="125"/>
  </cols>
  <sheetData>
    <row r="2" spans="1:19" ht="15" customHeight="1">
      <c r="B2" s="729" t="s">
        <v>377</v>
      </c>
      <c r="C2" s="729"/>
      <c r="D2" s="787" t="s">
        <v>1463</v>
      </c>
      <c r="E2" s="729"/>
      <c r="F2" s="729"/>
      <c r="G2" s="729"/>
      <c r="H2" s="657"/>
      <c r="I2" s="494"/>
    </row>
    <row r="3" spans="1:19" ht="15" customHeight="1">
      <c r="B3" s="1683" t="s">
        <v>378</v>
      </c>
      <c r="C3" s="1683"/>
      <c r="D3" s="1683"/>
      <c r="E3" s="1683"/>
      <c r="F3" s="1683"/>
      <c r="G3" s="1683"/>
      <c r="H3" s="1683"/>
      <c r="I3" s="657"/>
    </row>
    <row r="4" spans="1:19" ht="15" customHeight="1">
      <c r="B4" s="659" t="s">
        <v>0</v>
      </c>
      <c r="C4" s="659"/>
      <c r="I4" s="480"/>
      <c r="Q4" s="480"/>
    </row>
    <row r="5" spans="1:19" ht="15" customHeight="1">
      <c r="B5" s="638"/>
      <c r="C5" s="638"/>
      <c r="I5" s="611"/>
      <c r="Q5" s="611"/>
    </row>
    <row r="6" spans="1:19" ht="15" customHeight="1">
      <c r="B6" s="133"/>
      <c r="C6" s="1657" t="s">
        <v>1730</v>
      </c>
      <c r="D6" s="1657"/>
      <c r="E6" s="1657"/>
      <c r="F6" s="1657"/>
      <c r="G6" s="1657"/>
      <c r="H6" s="1657"/>
      <c r="I6" s="1657"/>
      <c r="J6"/>
      <c r="K6" s="1697" t="s">
        <v>1735</v>
      </c>
      <c r="L6" s="1697"/>
      <c r="M6" s="1697"/>
      <c r="N6" s="1697"/>
      <c r="O6" s="1697"/>
      <c r="P6" s="1697"/>
      <c r="Q6" s="1697"/>
      <c r="S6" s="957" t="s">
        <v>503</v>
      </c>
    </row>
    <row r="7" spans="1:19" ht="15" customHeight="1">
      <c r="B7" s="133"/>
      <c r="C7" s="620" t="s">
        <v>219</v>
      </c>
      <c r="D7" s="620" t="s">
        <v>220</v>
      </c>
      <c r="E7" s="620" t="s">
        <v>221</v>
      </c>
      <c r="F7" s="620" t="s">
        <v>222</v>
      </c>
      <c r="G7" s="620" t="s">
        <v>223</v>
      </c>
      <c r="H7" s="620" t="s">
        <v>224</v>
      </c>
      <c r="I7" s="620" t="s">
        <v>225</v>
      </c>
      <c r="J7"/>
      <c r="K7" s="1032" t="s">
        <v>219</v>
      </c>
      <c r="L7" s="1032" t="s">
        <v>220</v>
      </c>
      <c r="M7" s="1032" t="s">
        <v>221</v>
      </c>
      <c r="N7" s="1032" t="s">
        <v>222</v>
      </c>
      <c r="O7" s="1032" t="s">
        <v>223</v>
      </c>
      <c r="P7" s="1032" t="s">
        <v>224</v>
      </c>
      <c r="Q7" s="1032" t="s">
        <v>225</v>
      </c>
      <c r="S7"/>
    </row>
    <row r="8" spans="1:19" ht="50.1" customHeight="1">
      <c r="A8" s="135"/>
      <c r="B8" s="474"/>
      <c r="C8" s="419" t="s">
        <v>379</v>
      </c>
      <c r="D8" s="419" t="s">
        <v>380</v>
      </c>
      <c r="E8" s="493" t="s">
        <v>381</v>
      </c>
      <c r="F8" s="419" t="s">
        <v>382</v>
      </c>
      <c r="G8" s="419" t="s">
        <v>264</v>
      </c>
      <c r="H8" s="419" t="s">
        <v>383</v>
      </c>
      <c r="I8" s="419" t="s">
        <v>384</v>
      </c>
      <c r="K8" s="978" t="s">
        <v>379</v>
      </c>
      <c r="L8" s="978" t="s">
        <v>380</v>
      </c>
      <c r="M8" s="493" t="s">
        <v>381</v>
      </c>
      <c r="N8" s="978" t="s">
        <v>382</v>
      </c>
      <c r="O8" s="978" t="s">
        <v>264</v>
      </c>
      <c r="P8" s="978" t="s">
        <v>383</v>
      </c>
      <c r="Q8" s="978" t="s">
        <v>384</v>
      </c>
    </row>
    <row r="9" spans="1:19" ht="15" customHeight="1">
      <c r="B9" s="136" t="s">
        <v>385</v>
      </c>
      <c r="C9" s="137">
        <v>157561.03294083875</v>
      </c>
      <c r="D9" s="137">
        <v>781099.36377001728</v>
      </c>
      <c r="E9" s="137"/>
      <c r="F9" s="137"/>
      <c r="G9" s="137"/>
      <c r="H9" s="137">
        <v>938660.396710856</v>
      </c>
      <c r="I9" s="137">
        <v>75092.83173686848</v>
      </c>
      <c r="J9" s="1314"/>
      <c r="K9" s="137">
        <v>183499.48971870306</v>
      </c>
      <c r="L9" s="137">
        <v>661170.22188052931</v>
      </c>
      <c r="M9" s="137"/>
      <c r="N9" s="137"/>
      <c r="O9" s="137"/>
      <c r="P9" s="137">
        <v>844669.71159923228</v>
      </c>
      <c r="Q9" s="137">
        <v>67573.576927938586</v>
      </c>
    </row>
    <row r="10" spans="1:19" s="133" customFormat="1" ht="15" customHeight="1">
      <c r="A10" s="125"/>
      <c r="B10" s="45" t="s">
        <v>386</v>
      </c>
      <c r="C10" s="284">
        <v>134931.06567077161</v>
      </c>
      <c r="D10" s="284">
        <v>581447.33149163576</v>
      </c>
      <c r="E10" s="285"/>
      <c r="F10" s="285"/>
      <c r="G10" s="285"/>
      <c r="H10" s="205">
        <v>716378.3971624074</v>
      </c>
      <c r="I10" s="205">
        <v>57310.271772992593</v>
      </c>
      <c r="J10" s="1315"/>
      <c r="K10" s="284">
        <v>142878.09334676908</v>
      </c>
      <c r="L10" s="284">
        <v>509062.05205661536</v>
      </c>
      <c r="M10" s="285"/>
      <c r="N10" s="285"/>
      <c r="O10" s="285"/>
      <c r="P10" s="205">
        <v>651940.14540338446</v>
      </c>
      <c r="Q10" s="205">
        <v>52155.211632270744</v>
      </c>
    </row>
    <row r="11" spans="1:19" s="135" customFormat="1" ht="15" customHeight="1">
      <c r="A11" s="125"/>
      <c r="B11" s="45" t="s">
        <v>387</v>
      </c>
      <c r="C11" s="284">
        <v>22629.967270067165</v>
      </c>
      <c r="D11" s="284">
        <v>199652.0322783814</v>
      </c>
      <c r="E11" s="285"/>
      <c r="F11" s="285"/>
      <c r="G11" s="285"/>
      <c r="H11" s="205">
        <v>222281.99954844857</v>
      </c>
      <c r="I11" s="205">
        <v>17782.559963875887</v>
      </c>
      <c r="J11" s="1316"/>
      <c r="K11" s="284">
        <v>40621.396371933988</v>
      </c>
      <c r="L11" s="284">
        <v>152108.16982391389</v>
      </c>
      <c r="M11" s="285"/>
      <c r="N11" s="285"/>
      <c r="O11" s="285"/>
      <c r="P11" s="205">
        <v>192729.5661958479</v>
      </c>
      <c r="Q11" s="205">
        <v>15418.365295667832</v>
      </c>
    </row>
    <row r="12" spans="1:19" ht="15" customHeight="1">
      <c r="B12" s="42" t="s">
        <v>388</v>
      </c>
      <c r="C12" s="284">
        <v>32764.137632326168</v>
      </c>
      <c r="D12" s="284">
        <v>-136330.68555316472</v>
      </c>
      <c r="E12" s="284"/>
      <c r="F12" s="284"/>
      <c r="G12" s="284"/>
      <c r="H12" s="205">
        <v>-103566.54792083854</v>
      </c>
      <c r="I12" s="205">
        <v>-8285.323833667082</v>
      </c>
      <c r="K12" s="284">
        <v>-17991.429101866823</v>
      </c>
      <c r="L12" s="284">
        <v>47543.862454467504</v>
      </c>
      <c r="M12" s="284"/>
      <c r="N12" s="284"/>
      <c r="O12" s="284"/>
      <c r="P12" s="205">
        <v>29552.433352600663</v>
      </c>
      <c r="Q12" s="205">
        <v>2364.1946682080534</v>
      </c>
    </row>
    <row r="13" spans="1:19" ht="15" customHeight="1">
      <c r="B13" s="42" t="s">
        <v>389</v>
      </c>
      <c r="C13" s="284"/>
      <c r="D13" s="284"/>
      <c r="E13" s="284"/>
      <c r="F13" s="284"/>
      <c r="G13" s="284"/>
      <c r="H13" s="205"/>
      <c r="I13" s="205"/>
      <c r="K13" s="284"/>
      <c r="L13" s="284"/>
      <c r="M13" s="284"/>
      <c r="N13" s="284"/>
      <c r="O13" s="284"/>
      <c r="P13" s="205"/>
      <c r="Q13" s="205"/>
    </row>
    <row r="14" spans="1:19" ht="15" customHeight="1">
      <c r="B14" s="42" t="s">
        <v>318</v>
      </c>
      <c r="C14" s="284"/>
      <c r="D14" s="284"/>
      <c r="E14" s="284"/>
      <c r="F14" s="284"/>
      <c r="G14" s="284"/>
      <c r="H14" s="205"/>
      <c r="I14" s="205"/>
      <c r="K14" s="284"/>
      <c r="L14" s="284"/>
      <c r="M14" s="284"/>
      <c r="N14" s="284"/>
      <c r="O14" s="284"/>
      <c r="P14" s="205"/>
      <c r="Q14" s="205"/>
    </row>
    <row r="15" spans="1:19" ht="15" customHeight="1">
      <c r="B15" s="84" t="s">
        <v>319</v>
      </c>
      <c r="C15" s="284"/>
      <c r="D15" s="284"/>
      <c r="E15" s="284"/>
      <c r="F15" s="284"/>
      <c r="G15" s="284"/>
      <c r="H15" s="205"/>
      <c r="I15" s="205"/>
      <c r="K15" s="284"/>
      <c r="L15" s="284"/>
      <c r="M15" s="284"/>
      <c r="N15" s="284"/>
      <c r="O15" s="284"/>
      <c r="P15" s="205"/>
      <c r="Q15" s="205"/>
    </row>
    <row r="16" spans="1:19" ht="15" customHeight="1">
      <c r="B16" s="84" t="s">
        <v>390</v>
      </c>
      <c r="C16" s="284"/>
      <c r="D16" s="284"/>
      <c r="E16" s="284"/>
      <c r="F16" s="284"/>
      <c r="G16" s="284"/>
      <c r="H16" s="205"/>
      <c r="I16" s="205"/>
      <c r="K16" s="284"/>
      <c r="L16" s="284"/>
      <c r="M16" s="284"/>
      <c r="N16" s="284"/>
      <c r="O16" s="284"/>
      <c r="P16" s="205"/>
      <c r="Q16" s="205"/>
    </row>
    <row r="17" spans="2:17" ht="15" customHeight="1">
      <c r="B17" s="42" t="s">
        <v>264</v>
      </c>
      <c r="C17" s="284"/>
      <c r="D17" s="284"/>
      <c r="E17" s="284"/>
      <c r="F17" s="284"/>
      <c r="G17" s="284"/>
      <c r="H17" s="205"/>
      <c r="I17" s="205"/>
      <c r="K17" s="284"/>
      <c r="L17" s="284"/>
      <c r="M17" s="284"/>
      <c r="N17" s="284"/>
      <c r="O17" s="284"/>
      <c r="P17" s="205"/>
      <c r="Q17" s="205"/>
    </row>
    <row r="18" spans="2:17" ht="15" customHeight="1">
      <c r="B18" s="45" t="s">
        <v>391</v>
      </c>
      <c r="C18" s="284">
        <v>55394.10490239333</v>
      </c>
      <c r="D18" s="284">
        <v>63321.346725216696</v>
      </c>
      <c r="E18" s="285"/>
      <c r="F18" s="285"/>
      <c r="G18" s="285"/>
      <c r="H18" s="205">
        <v>118715.45162761003</v>
      </c>
      <c r="I18" s="205">
        <v>9497.2361302088029</v>
      </c>
      <c r="K18" s="284">
        <v>22629.967270067165</v>
      </c>
      <c r="L18" s="284">
        <v>199652.0322783814</v>
      </c>
      <c r="M18" s="285"/>
      <c r="N18" s="285"/>
      <c r="O18" s="285"/>
      <c r="P18" s="205">
        <v>222281.99954844857</v>
      </c>
      <c r="Q18" s="205">
        <v>17782.559963875887</v>
      </c>
    </row>
    <row r="19" spans="2:17" ht="15" customHeight="1">
      <c r="B19" s="45" t="s">
        <v>386</v>
      </c>
      <c r="C19" s="284">
        <v>69454.110533117535</v>
      </c>
      <c r="D19" s="284">
        <v>493524.40361564915</v>
      </c>
      <c r="E19" s="285"/>
      <c r="F19" s="285"/>
      <c r="G19" s="285"/>
      <c r="H19" s="205">
        <v>562978.51414876676</v>
      </c>
      <c r="I19" s="205">
        <v>45038.281131901334</v>
      </c>
      <c r="K19" s="284">
        <v>134931.06567077161</v>
      </c>
      <c r="L19" s="284">
        <v>581447.33149163576</v>
      </c>
      <c r="M19" s="285"/>
      <c r="N19" s="285"/>
      <c r="O19" s="285"/>
      <c r="P19" s="205">
        <v>716378.39716240752</v>
      </c>
      <c r="Q19" s="205">
        <v>57310.271772992593</v>
      </c>
    </row>
    <row r="20" spans="2:17" ht="15" customHeight="1" thickBot="1">
      <c r="B20" s="138" t="s">
        <v>321</v>
      </c>
      <c r="C20" s="139">
        <v>124848.21543551088</v>
      </c>
      <c r="D20" s="139">
        <v>556845.75034086581</v>
      </c>
      <c r="E20" s="139"/>
      <c r="F20" s="139"/>
      <c r="G20" s="139"/>
      <c r="H20" s="139">
        <v>681693.96577637678</v>
      </c>
      <c r="I20" s="139">
        <v>54535.517262110137</v>
      </c>
      <c r="K20" s="139">
        <v>157561.03294083875</v>
      </c>
      <c r="L20" s="139">
        <v>781099.36377001728</v>
      </c>
      <c r="M20" s="139"/>
      <c r="N20" s="139"/>
      <c r="O20" s="139"/>
      <c r="P20" s="139">
        <v>938660.39671085612</v>
      </c>
      <c r="Q20" s="139">
        <v>75092.83173686848</v>
      </c>
    </row>
    <row r="21" spans="2:17" ht="15" customHeight="1" thickTop="1"/>
  </sheetData>
  <mergeCells count="3">
    <mergeCell ref="C6:I6"/>
    <mergeCell ref="K6:Q6"/>
    <mergeCell ref="B3:H3"/>
  </mergeCells>
  <hyperlinks>
    <hyperlink ref="S6" location="Índice!A1" display="Back to the Index" xr:uid="{ADFBAE49-46A3-4090-8D56-A314B0098C37}"/>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I52"/>
  <sheetViews>
    <sheetView showGridLines="0" showZeros="0" zoomScaleNormal="100" workbookViewId="0">
      <selection activeCell="G6" sqref="G6"/>
    </sheetView>
  </sheetViews>
  <sheetFormatPr defaultColWidth="9.140625" defaultRowHeight="15" customHeight="1"/>
  <cols>
    <col min="1" max="1" width="12.7109375" style="142" customWidth="1"/>
    <col min="2" max="2" width="55.7109375" style="142" customWidth="1"/>
    <col min="3" max="3" width="15.7109375" style="117" customWidth="1"/>
    <col min="4" max="4" width="5.7109375" style="142" customWidth="1"/>
    <col min="5" max="5" width="15.7109375" style="142" customWidth="1"/>
    <col min="6" max="6" width="8.7109375" style="142" customWidth="1"/>
    <col min="7" max="7" width="16.85546875" style="142" customWidth="1"/>
    <col min="8" max="16384" width="9.140625" style="142"/>
  </cols>
  <sheetData>
    <row r="2" spans="2:7" ht="15" customHeight="1">
      <c r="B2" s="300" t="s">
        <v>392</v>
      </c>
      <c r="D2" s="787" t="s">
        <v>1463</v>
      </c>
    </row>
    <row r="3" spans="2:7" ht="15" customHeight="1">
      <c r="B3" s="302" t="s">
        <v>393</v>
      </c>
    </row>
    <row r="4" spans="2:7" ht="15" customHeight="1">
      <c r="B4" s="659" t="s">
        <v>0</v>
      </c>
      <c r="C4" s="659"/>
      <c r="E4" s="480"/>
    </row>
    <row r="5" spans="2:7" ht="15" customHeight="1">
      <c r="B5" s="638"/>
      <c r="C5" s="638"/>
      <c r="E5" s="611"/>
    </row>
    <row r="6" spans="2:7" ht="15" customHeight="1">
      <c r="C6" s="982" t="s">
        <v>1730</v>
      </c>
      <c r="E6" s="1063" t="s">
        <v>1685</v>
      </c>
      <c r="G6" s="957" t="s">
        <v>503</v>
      </c>
    </row>
    <row r="7" spans="2:7" ht="15" customHeight="1">
      <c r="C7" s="635" t="s">
        <v>219</v>
      </c>
      <c r="D7" s="635"/>
      <c r="E7" s="635" t="s">
        <v>219</v>
      </c>
      <c r="G7"/>
    </row>
    <row r="8" spans="2:7" ht="15" customHeight="1">
      <c r="B8" s="180" t="s">
        <v>394</v>
      </c>
      <c r="C8" s="1064"/>
      <c r="E8" s="1064"/>
      <c r="G8"/>
    </row>
    <row r="9" spans="2:7" ht="15" customHeight="1">
      <c r="B9" s="241" t="s">
        <v>395</v>
      </c>
      <c r="C9" s="236">
        <v>3898.7461433949297</v>
      </c>
      <c r="E9" s="236">
        <v>5055.6073507022902</v>
      </c>
      <c r="G9"/>
    </row>
    <row r="10" spans="2:7" ht="15" customHeight="1">
      <c r="B10" s="241" t="s">
        <v>396</v>
      </c>
      <c r="C10" s="236">
        <v>2231.5775321553983</v>
      </c>
      <c r="E10" s="236">
        <v>2406.8191515397366</v>
      </c>
    </row>
    <row r="11" spans="2:7" ht="15" customHeight="1">
      <c r="B11" s="241" t="s">
        <v>397</v>
      </c>
      <c r="C11" s="236">
        <v>885.31789940847091</v>
      </c>
      <c r="E11" s="236">
        <v>717.36629233887004</v>
      </c>
    </row>
    <row r="12" spans="2:7" ht="15" customHeight="1">
      <c r="B12" s="241" t="s">
        <v>398</v>
      </c>
      <c r="C12" s="236">
        <v>3898.7461433949297</v>
      </c>
      <c r="E12" s="236">
        <v>2406.1613052959001</v>
      </c>
    </row>
    <row r="13" spans="2:7" ht="15" customHeight="1">
      <c r="B13" s="121" t="s">
        <v>399</v>
      </c>
      <c r="C13" s="1065"/>
      <c r="E13" s="1065"/>
    </row>
    <row r="14" spans="2:7" ht="15" customHeight="1">
      <c r="B14" s="241" t="s">
        <v>395</v>
      </c>
      <c r="C14" s="236">
        <v>16363.271576129699</v>
      </c>
      <c r="E14" s="236">
        <v>20110.076278103799</v>
      </c>
    </row>
    <row r="15" spans="2:7" ht="15" customHeight="1">
      <c r="B15" s="241" t="s">
        <v>396</v>
      </c>
      <c r="C15" s="236">
        <v>11053.614816032454</v>
      </c>
      <c r="E15" s="236">
        <v>12194.266491112168</v>
      </c>
    </row>
    <row r="16" spans="2:7" ht="15" customHeight="1">
      <c r="B16" s="241" t="s">
        <v>397</v>
      </c>
      <c r="C16" s="236">
        <v>3779.2987651068602</v>
      </c>
      <c r="E16" s="236">
        <v>9250.8946228740897</v>
      </c>
    </row>
    <row r="17" spans="2:5" ht="15" customHeight="1">
      <c r="B17" s="241" t="s">
        <v>398</v>
      </c>
      <c r="C17" s="236">
        <v>6664.5369490110297</v>
      </c>
      <c r="E17" s="236">
        <v>11062.4123508301</v>
      </c>
    </row>
    <row r="18" spans="2:5" ht="15" customHeight="1">
      <c r="B18" s="121" t="s">
        <v>400</v>
      </c>
      <c r="C18" s="1065"/>
      <c r="E18" s="1065"/>
    </row>
    <row r="19" spans="2:5" ht="15" customHeight="1">
      <c r="B19" s="241" t="s">
        <v>395</v>
      </c>
      <c r="C19" s="236"/>
      <c r="E19" s="236"/>
    </row>
    <row r="20" spans="2:5" ht="15" customHeight="1">
      <c r="B20" s="241" t="s">
        <v>396</v>
      </c>
      <c r="C20" s="236"/>
      <c r="E20" s="236"/>
    </row>
    <row r="21" spans="2:5" ht="15" customHeight="1">
      <c r="B21" s="241" t="s">
        <v>397</v>
      </c>
      <c r="C21" s="236"/>
      <c r="E21" s="236"/>
    </row>
    <row r="22" spans="2:5" ht="15" customHeight="1">
      <c r="B22" s="241" t="s">
        <v>398</v>
      </c>
      <c r="C22" s="236"/>
      <c r="E22" s="236"/>
    </row>
    <row r="23" spans="2:5" ht="15" customHeight="1">
      <c r="B23" s="121" t="s">
        <v>401</v>
      </c>
      <c r="C23" s="1065"/>
      <c r="E23" s="1065"/>
    </row>
    <row r="24" spans="2:5" ht="15" customHeight="1">
      <c r="B24" s="241" t="s">
        <v>395</v>
      </c>
      <c r="C24" s="236"/>
      <c r="E24" s="236"/>
    </row>
    <row r="25" spans="2:5" ht="15" customHeight="1">
      <c r="B25" s="241" t="s">
        <v>396</v>
      </c>
      <c r="C25" s="236"/>
      <c r="E25" s="236"/>
    </row>
    <row r="26" spans="2:5" ht="15" customHeight="1">
      <c r="B26" s="241" t="s">
        <v>397</v>
      </c>
      <c r="C26" s="236"/>
      <c r="E26" s="236"/>
    </row>
    <row r="27" spans="2:5" ht="15" customHeight="1" thickBot="1">
      <c r="B27" s="242" t="s">
        <v>398</v>
      </c>
      <c r="C27" s="243"/>
      <c r="E27" s="243"/>
    </row>
    <row r="28" spans="2:5" ht="15" customHeight="1" thickTop="1"/>
    <row r="33" spans="5:9" s="143" customFormat="1" ht="15" customHeight="1">
      <c r="E33" s="144"/>
      <c r="F33" s="144"/>
      <c r="G33" s="144"/>
      <c r="H33" s="144"/>
      <c r="I33" s="144"/>
    </row>
    <row r="34" spans="5:9" s="145" customFormat="1" ht="15" customHeight="1"/>
    <row r="35" spans="5:9" s="145" customFormat="1" ht="15" customHeight="1"/>
    <row r="36" spans="5:9" s="145" customFormat="1" ht="15" customHeight="1"/>
    <row r="37" spans="5:9" s="145" customFormat="1" ht="15" customHeight="1"/>
    <row r="38" spans="5:9" s="143" customFormat="1" ht="15" customHeight="1">
      <c r="E38" s="144"/>
      <c r="F38" s="144"/>
      <c r="G38" s="144"/>
      <c r="H38" s="144"/>
      <c r="I38" s="144"/>
    </row>
    <row r="39" spans="5:9" s="145" customFormat="1" ht="15" customHeight="1"/>
    <row r="40" spans="5:9" s="145" customFormat="1" ht="15" customHeight="1"/>
    <row r="41" spans="5:9" s="145" customFormat="1" ht="15" customHeight="1"/>
    <row r="42" spans="5:9" s="145" customFormat="1" ht="15" customHeight="1"/>
    <row r="43" spans="5:9" s="143" customFormat="1" ht="15" customHeight="1">
      <c r="E43" s="144"/>
      <c r="F43" s="144"/>
      <c r="G43" s="144"/>
      <c r="H43" s="144"/>
      <c r="I43" s="144"/>
    </row>
    <row r="44" spans="5:9" s="145" customFormat="1" ht="15" customHeight="1"/>
    <row r="45" spans="5:9" s="145" customFormat="1" ht="15" customHeight="1"/>
    <row r="46" spans="5:9" s="145" customFormat="1" ht="15" customHeight="1"/>
    <row r="47" spans="5:9" s="145" customFormat="1" ht="15" customHeight="1"/>
    <row r="48" spans="5:9" s="143" customFormat="1" ht="15" customHeight="1">
      <c r="E48" s="144"/>
      <c r="F48" s="144"/>
      <c r="G48" s="144"/>
      <c r="H48" s="144"/>
      <c r="I48" s="144"/>
    </row>
    <row r="49" s="145" customFormat="1" ht="15" customHeight="1"/>
    <row r="50" s="145" customFormat="1" ht="15" customHeight="1"/>
    <row r="51" s="145" customFormat="1" ht="15" customHeight="1"/>
    <row r="52" s="145" customFormat="1" ht="15" customHeight="1"/>
  </sheetData>
  <hyperlinks>
    <hyperlink ref="G6" location="Índice!A1" display="Back to the Index" xr:uid="{6B3A8F91-75E5-4C47-9980-DD1FE7F54C3B}"/>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145"/>
  <sheetViews>
    <sheetView showGridLines="0" showZeros="0" zoomScaleNormal="100" workbookViewId="0">
      <selection activeCell="J23" sqref="J23"/>
    </sheetView>
  </sheetViews>
  <sheetFormatPr defaultColWidth="9.140625" defaultRowHeight="15" customHeight="1"/>
  <cols>
    <col min="1" max="1" width="12.7109375" style="125" customWidth="1"/>
    <col min="2" max="4" width="9.7109375" style="125" customWidth="1"/>
    <col min="5" max="5" width="5.7109375" style="133" customWidth="1"/>
    <col min="6" max="8" width="9.7109375" style="125" customWidth="1"/>
    <col min="9" max="9" width="5.7109375" style="133" customWidth="1"/>
    <col min="10" max="12" width="9.7109375" style="125" customWidth="1"/>
    <col min="13" max="13" width="5.7109375" style="125" customWidth="1"/>
    <col min="14" max="16" width="9.7109375" style="125" customWidth="1"/>
    <col min="17" max="17" width="5.7109375" style="125" customWidth="1"/>
    <col min="18" max="20" width="9.7109375" style="125" customWidth="1"/>
    <col min="21" max="21" width="5.7109375" style="125" customWidth="1"/>
    <col min="22" max="24" width="9.7109375" style="125" customWidth="1"/>
    <col min="25" max="25" width="5.7109375" style="125" customWidth="1"/>
    <col min="26" max="16384" width="9.140625" style="125"/>
  </cols>
  <sheetData>
    <row r="1" spans="1:25" ht="15" customHeight="1">
      <c r="A1" s="146"/>
    </row>
    <row r="2" spans="1:25" ht="15" customHeight="1">
      <c r="A2" s="146"/>
      <c r="B2" s="1765" t="s">
        <v>1736</v>
      </c>
      <c r="C2" s="1765"/>
      <c r="D2" s="1765"/>
      <c r="E2" s="1765"/>
      <c r="F2" s="1765"/>
      <c r="G2" s="1765"/>
      <c r="H2" s="1765"/>
      <c r="I2" s="1765"/>
      <c r="J2" s="1765"/>
      <c r="K2"/>
      <c r="L2" s="787" t="s">
        <v>1463</v>
      </c>
      <c r="O2"/>
    </row>
    <row r="3" spans="1:25" ht="15" customHeight="1">
      <c r="A3" s="146"/>
      <c r="B3" s="1764" t="s">
        <v>1464</v>
      </c>
      <c r="C3" s="1764"/>
      <c r="D3" s="1764"/>
      <c r="E3" s="1764"/>
      <c r="F3" s="1764"/>
      <c r="G3" s="1764"/>
      <c r="H3" s="1764"/>
      <c r="I3" s="1764"/>
      <c r="J3" s="1764"/>
      <c r="K3" s="441"/>
      <c r="L3" s="441"/>
      <c r="O3"/>
    </row>
    <row r="4" spans="1:25" s="146" customFormat="1" ht="15" customHeight="1">
      <c r="B4" s="1764" t="s">
        <v>1246</v>
      </c>
      <c r="C4" s="1764"/>
      <c r="D4" s="1764"/>
      <c r="E4" s="1764"/>
      <c r="F4" s="1764"/>
      <c r="G4" s="1764"/>
      <c r="H4" s="1764"/>
      <c r="I4" s="1764"/>
      <c r="J4" s="1764"/>
      <c r="K4" s="441"/>
      <c r="L4" s="441"/>
      <c r="X4" s="1658" t="s">
        <v>503</v>
      </c>
    </row>
    <row r="5" spans="1:25" s="146" customFormat="1" ht="15" customHeight="1">
      <c r="B5" s="1764" t="s">
        <v>1247</v>
      </c>
      <c r="C5" s="1764"/>
      <c r="D5" s="1764"/>
      <c r="E5" s="1764"/>
      <c r="F5" s="1764"/>
      <c r="G5" s="1764"/>
      <c r="H5" s="1764"/>
      <c r="I5" s="1764"/>
      <c r="J5" s="1764"/>
      <c r="K5" s="673"/>
      <c r="L5" s="673"/>
      <c r="X5" s="1658"/>
    </row>
    <row r="6" spans="1:25" s="146" customFormat="1" ht="15" customHeight="1">
      <c r="B6" s="1703" t="s">
        <v>0</v>
      </c>
      <c r="C6" s="1703"/>
      <c r="D6" s="148"/>
      <c r="E6" s="148"/>
      <c r="F6" s="148"/>
      <c r="G6" s="148"/>
      <c r="H6" s="148"/>
      <c r="I6" s="148"/>
      <c r="J6" s="148"/>
      <c r="N6" s="158"/>
      <c r="O6" s="131"/>
      <c r="P6" s="131"/>
      <c r="Q6" s="155"/>
      <c r="R6" s="131"/>
      <c r="S6" s="131"/>
      <c r="T6" s="131"/>
      <c r="U6" s="155"/>
      <c r="V6" s="131"/>
      <c r="W6" s="131"/>
      <c r="X6" s="131"/>
      <c r="Y6" s="125"/>
    </row>
    <row r="7" spans="1:25" s="146" customFormat="1" ht="10.5" customHeight="1">
      <c r="B7" s="638"/>
      <c r="C7" s="638"/>
      <c r="D7" s="148"/>
      <c r="E7" s="148"/>
      <c r="F7" s="148"/>
      <c r="G7" s="148"/>
      <c r="H7" s="148"/>
      <c r="I7" s="148"/>
      <c r="J7" s="148"/>
      <c r="N7" s="158"/>
      <c r="O7" s="131"/>
      <c r="P7" s="131"/>
      <c r="Q7" s="155"/>
      <c r="R7" s="131"/>
      <c r="S7" s="131"/>
      <c r="T7" s="131"/>
      <c r="U7" s="155"/>
      <c r="V7" s="131"/>
      <c r="W7" s="131"/>
      <c r="X7" s="131"/>
      <c r="Y7" s="125"/>
    </row>
    <row r="8" spans="1:25" s="149" customFormat="1" ht="24.95" customHeight="1">
      <c r="B8" s="150" t="s">
        <v>402</v>
      </c>
      <c r="C8" s="151" t="s">
        <v>379</v>
      </c>
      <c r="D8" s="464" t="s">
        <v>403</v>
      </c>
      <c r="E8" s="152"/>
      <c r="F8" s="150" t="s">
        <v>402</v>
      </c>
      <c r="G8" s="151" t="s">
        <v>379</v>
      </c>
      <c r="H8" s="464" t="s">
        <v>403</v>
      </c>
      <c r="I8" s="152"/>
      <c r="J8" s="153" t="s">
        <v>402</v>
      </c>
      <c r="K8" s="154" t="s">
        <v>379</v>
      </c>
      <c r="L8" s="464" t="s">
        <v>403</v>
      </c>
      <c r="N8" s="150" t="s">
        <v>402</v>
      </c>
      <c r="O8" s="151" t="s">
        <v>379</v>
      </c>
      <c r="P8" s="464" t="s">
        <v>403</v>
      </c>
      <c r="Q8" s="152"/>
      <c r="R8" s="150" t="s">
        <v>402</v>
      </c>
      <c r="S8" s="151" t="s">
        <v>379</v>
      </c>
      <c r="T8" s="464" t="s">
        <v>403</v>
      </c>
      <c r="U8" s="152"/>
      <c r="V8" s="150" t="s">
        <v>402</v>
      </c>
      <c r="W8" s="151" t="s">
        <v>379</v>
      </c>
      <c r="X8" s="464" t="s">
        <v>403</v>
      </c>
    </row>
    <row r="9" spans="1:25" ht="15" customHeight="1">
      <c r="B9" s="1317" t="s">
        <v>1842</v>
      </c>
      <c r="C9" s="1189">
        <v>477.10318000000001</v>
      </c>
      <c r="D9" s="1189">
        <v>336.97338999999999</v>
      </c>
      <c r="E9" s="1318"/>
      <c r="F9" s="1317" t="s">
        <v>1843</v>
      </c>
      <c r="G9" s="1189">
        <v>663.70155</v>
      </c>
      <c r="H9" s="1189">
        <v>-518.82689000000005</v>
      </c>
      <c r="I9" s="1319"/>
      <c r="J9" s="1317" t="s">
        <v>1844</v>
      </c>
      <c r="K9" s="1189">
        <v>887.27936999999997</v>
      </c>
      <c r="L9" s="1189">
        <v>65.397880000000001</v>
      </c>
      <c r="M9" s="924"/>
      <c r="N9" s="1317" t="s">
        <v>1845</v>
      </c>
      <c r="O9" s="1189">
        <v>784.16282999999999</v>
      </c>
      <c r="P9" s="1189">
        <v>-129.09657000000001</v>
      </c>
      <c r="Q9" s="1318"/>
      <c r="R9" s="1317" t="s">
        <v>1846</v>
      </c>
      <c r="S9" s="1189">
        <v>811.29674</v>
      </c>
      <c r="T9" s="1189">
        <v>87.246229999999997</v>
      </c>
      <c r="U9" s="1318"/>
      <c r="V9" s="1317" t="s">
        <v>1847</v>
      </c>
      <c r="W9" s="1189">
        <v>706.24020999999993</v>
      </c>
      <c r="X9" s="1189">
        <v>163.27065999999999</v>
      </c>
      <c r="Y9" s="247"/>
    </row>
    <row r="10" spans="1:25" ht="15" customHeight="1">
      <c r="B10" s="245" t="s">
        <v>1848</v>
      </c>
      <c r="C10" s="205">
        <v>247.92770999999999</v>
      </c>
      <c r="D10" s="205">
        <v>-91.833970000000008</v>
      </c>
      <c r="E10" s="1318"/>
      <c r="F10" s="245" t="s">
        <v>1849</v>
      </c>
      <c r="G10" s="205">
        <v>668.19703000000004</v>
      </c>
      <c r="H10" s="205">
        <v>-1557.3133600000001</v>
      </c>
      <c r="I10" s="1319" t="s">
        <v>131</v>
      </c>
      <c r="J10" s="245" t="s">
        <v>1850</v>
      </c>
      <c r="K10" s="205">
        <v>895.63184000000001</v>
      </c>
      <c r="L10" s="205">
        <v>95.086370000000002</v>
      </c>
      <c r="M10" s="924"/>
      <c r="N10" s="245" t="s">
        <v>1851</v>
      </c>
      <c r="O10" s="205">
        <v>791.46348</v>
      </c>
      <c r="P10" s="205">
        <v>-259.87651999999997</v>
      </c>
      <c r="Q10" s="1318"/>
      <c r="R10" s="245" t="s">
        <v>1852</v>
      </c>
      <c r="S10" s="205">
        <v>817.02593000000002</v>
      </c>
      <c r="T10" s="205">
        <v>175.43828999999999</v>
      </c>
      <c r="U10" s="1318"/>
      <c r="V10" s="245" t="s">
        <v>1853</v>
      </c>
      <c r="W10" s="205">
        <v>705.05555000000004</v>
      </c>
      <c r="X10" s="205">
        <v>-9.7055600000000002</v>
      </c>
    </row>
    <row r="11" spans="1:25" ht="15" customHeight="1">
      <c r="B11" s="245" t="s">
        <v>1854</v>
      </c>
      <c r="C11" s="205">
        <v>324.71464000000003</v>
      </c>
      <c r="D11" s="205">
        <v>4.1099199999999998</v>
      </c>
      <c r="E11" s="1318"/>
      <c r="F11" s="245" t="s">
        <v>1855</v>
      </c>
      <c r="G11" s="205">
        <v>953.27206000000001</v>
      </c>
      <c r="H11" s="205">
        <v>612.95829000000003</v>
      </c>
      <c r="I11" s="1319"/>
      <c r="J11" s="245" t="s">
        <v>1856</v>
      </c>
      <c r="K11" s="205">
        <v>846.25954000000002</v>
      </c>
      <c r="L11" s="205">
        <v>-93.010899999999992</v>
      </c>
      <c r="M11" s="924"/>
      <c r="N11" s="245" t="s">
        <v>1857</v>
      </c>
      <c r="O11" s="205">
        <v>795.58417000000009</v>
      </c>
      <c r="P11" s="205">
        <v>102.58481</v>
      </c>
      <c r="Q11" s="1318"/>
      <c r="R11" s="245" t="s">
        <v>1858</v>
      </c>
      <c r="S11" s="205">
        <v>806.89647000000002</v>
      </c>
      <c r="T11" s="205">
        <v>102.53364999999999</v>
      </c>
      <c r="U11" s="1318"/>
      <c r="V11" s="245" t="s">
        <v>1859</v>
      </c>
      <c r="W11" s="205">
        <v>663.65203000000008</v>
      </c>
      <c r="X11" s="205">
        <v>83.629820000000009</v>
      </c>
    </row>
    <row r="12" spans="1:25" ht="15" customHeight="1">
      <c r="B12" s="245" t="s">
        <v>1860</v>
      </c>
      <c r="C12" s="205">
        <v>323.8571</v>
      </c>
      <c r="D12" s="205">
        <v>86.395030000000006</v>
      </c>
      <c r="E12" s="1318"/>
      <c r="F12" s="245" t="s">
        <v>1861</v>
      </c>
      <c r="G12" s="205">
        <v>1065.75377</v>
      </c>
      <c r="H12" s="205">
        <v>725.59208000000001</v>
      </c>
      <c r="I12" s="1319"/>
      <c r="J12" s="245" t="s">
        <v>1862</v>
      </c>
      <c r="K12" s="205">
        <v>758.65022999999997</v>
      </c>
      <c r="L12" s="205">
        <v>198.25630999999998</v>
      </c>
      <c r="M12" s="924"/>
      <c r="N12" s="245" t="s">
        <v>1863</v>
      </c>
      <c r="O12" s="205">
        <v>790.85345999999993</v>
      </c>
      <c r="P12" s="205">
        <v>-153.41701999999998</v>
      </c>
      <c r="Q12" s="1318"/>
      <c r="R12" s="245" t="s">
        <v>1864</v>
      </c>
      <c r="S12" s="205">
        <v>836.80240000000003</v>
      </c>
      <c r="T12" s="205">
        <v>-298.10498999999999</v>
      </c>
      <c r="U12" s="1318"/>
      <c r="V12" s="245" t="s">
        <v>1865</v>
      </c>
      <c r="W12" s="205">
        <v>673.38225</v>
      </c>
      <c r="X12" s="205">
        <v>74.883759999999995</v>
      </c>
    </row>
    <row r="13" spans="1:25" ht="15" customHeight="1">
      <c r="B13" s="245" t="s">
        <v>1866</v>
      </c>
      <c r="C13" s="205">
        <v>368.00852000000003</v>
      </c>
      <c r="D13" s="205">
        <v>22.91995</v>
      </c>
      <c r="E13" s="1318"/>
      <c r="F13" s="245" t="s">
        <v>1867</v>
      </c>
      <c r="G13" s="205">
        <v>1073.21949</v>
      </c>
      <c r="H13" s="205">
        <v>-335.50797</v>
      </c>
      <c r="I13" s="1319"/>
      <c r="J13" s="245" t="s">
        <v>1868</v>
      </c>
      <c r="K13" s="205">
        <v>763.26193999999998</v>
      </c>
      <c r="L13" s="205">
        <v>-426.59628000000004</v>
      </c>
      <c r="M13" s="924"/>
      <c r="N13" s="245" t="s">
        <v>1869</v>
      </c>
      <c r="O13" s="205">
        <v>797.92123000000004</v>
      </c>
      <c r="P13" s="205">
        <v>95.006990000000002</v>
      </c>
      <c r="Q13" s="118"/>
      <c r="R13" s="245" t="s">
        <v>1870</v>
      </c>
      <c r="S13" s="205">
        <v>823.18594999999993</v>
      </c>
      <c r="T13" s="205">
        <v>538.84516000000008</v>
      </c>
      <c r="U13" s="1318"/>
      <c r="V13" s="245" t="s">
        <v>1871</v>
      </c>
      <c r="W13" s="205">
        <v>683.63197000000002</v>
      </c>
      <c r="X13" s="205">
        <v>-46.385120000000001</v>
      </c>
    </row>
    <row r="14" spans="1:25" ht="15" customHeight="1">
      <c r="B14" s="245" t="s">
        <v>1872</v>
      </c>
      <c r="C14" s="205">
        <v>341.92876000000001</v>
      </c>
      <c r="D14" s="205">
        <v>103.76642</v>
      </c>
      <c r="E14" s="1320"/>
      <c r="F14" s="245" t="s">
        <v>1873</v>
      </c>
      <c r="G14" s="205">
        <v>1243.83323</v>
      </c>
      <c r="H14" s="205">
        <v>1188.5461399999999</v>
      </c>
      <c r="I14" s="1321"/>
      <c r="J14" s="245" t="s">
        <v>1874</v>
      </c>
      <c r="K14" s="205">
        <v>905.91913</v>
      </c>
      <c r="L14" s="205">
        <v>312.08216999999996</v>
      </c>
      <c r="M14" s="924"/>
      <c r="N14" s="245" t="s">
        <v>1875</v>
      </c>
      <c r="O14" s="205">
        <v>768.20354000000009</v>
      </c>
      <c r="P14" s="205">
        <v>-209.62174999999999</v>
      </c>
      <c r="Q14" s="118"/>
      <c r="R14" s="245" t="s">
        <v>1876</v>
      </c>
      <c r="S14" s="205">
        <v>795.98757000000001</v>
      </c>
      <c r="T14" s="205">
        <v>184.80889999999999</v>
      </c>
      <c r="U14" s="118"/>
      <c r="V14" s="245" t="s">
        <v>1877</v>
      </c>
      <c r="W14" s="205">
        <v>536.83474999999999</v>
      </c>
      <c r="X14" s="205">
        <v>11.57962</v>
      </c>
      <c r="Y14" s="247"/>
    </row>
    <row r="15" spans="1:25" ht="15" customHeight="1">
      <c r="B15" s="245" t="s">
        <v>1878</v>
      </c>
      <c r="C15" s="205">
        <v>424.49521999999996</v>
      </c>
      <c r="D15" s="205">
        <v>-168.50773999999998</v>
      </c>
      <c r="E15" s="118"/>
      <c r="F15" s="245" t="s">
        <v>1879</v>
      </c>
      <c r="G15" s="205">
        <v>740.00881000000004</v>
      </c>
      <c r="H15" s="205">
        <v>-53.659879999999994</v>
      </c>
      <c r="I15" s="1321"/>
      <c r="J15" s="245" t="s">
        <v>1880</v>
      </c>
      <c r="K15" s="205">
        <v>934.2956999999999</v>
      </c>
      <c r="L15" s="205">
        <v>-99.951509999999999</v>
      </c>
      <c r="M15" s="1320"/>
      <c r="N15" s="245" t="s">
        <v>1881</v>
      </c>
      <c r="O15" s="205">
        <v>729.37271999999996</v>
      </c>
      <c r="P15" s="205">
        <v>-375.79114000000004</v>
      </c>
      <c r="Q15" s="118"/>
      <c r="R15" s="245" t="s">
        <v>1882</v>
      </c>
      <c r="S15" s="205">
        <v>672.16800999999998</v>
      </c>
      <c r="T15" s="205">
        <v>59.906570000000002</v>
      </c>
      <c r="U15" s="118"/>
      <c r="V15" s="245" t="s">
        <v>1883</v>
      </c>
      <c r="W15" s="205">
        <v>520.49721</v>
      </c>
      <c r="X15" s="205">
        <v>41.359050000000003</v>
      </c>
    </row>
    <row r="16" spans="1:25" ht="15" customHeight="1">
      <c r="B16" s="245" t="s">
        <v>1884</v>
      </c>
      <c r="C16" s="205">
        <v>296.25871000000001</v>
      </c>
      <c r="D16" s="205">
        <v>23.272819999999999</v>
      </c>
      <c r="E16" s="118"/>
      <c r="F16" s="245" t="s">
        <v>1885</v>
      </c>
      <c r="G16" s="205">
        <v>624.68335000000002</v>
      </c>
      <c r="H16" s="205">
        <v>-378.94839000000002</v>
      </c>
      <c r="I16" s="1321"/>
      <c r="J16" s="245" t="s">
        <v>1886</v>
      </c>
      <c r="K16" s="205">
        <v>966.17084999999997</v>
      </c>
      <c r="L16" s="205">
        <v>95.945630000000008</v>
      </c>
      <c r="M16" s="1320"/>
      <c r="N16" s="245" t="s">
        <v>1887</v>
      </c>
      <c r="O16" s="205">
        <v>772.09593999999993</v>
      </c>
      <c r="P16" s="205">
        <v>202.09501999999998</v>
      </c>
      <c r="Q16" s="118"/>
      <c r="R16" s="245" t="s">
        <v>1888</v>
      </c>
      <c r="S16" s="205">
        <v>741.00923</v>
      </c>
      <c r="T16" s="205">
        <v>-45.937050000000006</v>
      </c>
      <c r="U16" s="118"/>
      <c r="V16" s="245" t="s">
        <v>1889</v>
      </c>
      <c r="W16" s="205">
        <v>646.60931999999991</v>
      </c>
      <c r="X16" s="205">
        <v>43.284260000000003</v>
      </c>
    </row>
    <row r="17" spans="2:25" ht="15" customHeight="1">
      <c r="B17" s="245" t="s">
        <v>1890</v>
      </c>
      <c r="C17" s="205">
        <v>457.28336999999999</v>
      </c>
      <c r="D17" s="205">
        <v>126.03361</v>
      </c>
      <c r="E17" s="118"/>
      <c r="F17" s="245" t="s">
        <v>1891</v>
      </c>
      <c r="G17" s="205">
        <v>609.85527999999999</v>
      </c>
      <c r="H17" s="205">
        <v>417.70809000000003</v>
      </c>
      <c r="I17" s="1321"/>
      <c r="J17" s="245" t="s">
        <v>1892</v>
      </c>
      <c r="K17" s="205">
        <v>948.58258000000001</v>
      </c>
      <c r="L17" s="205">
        <v>171.54401999999999</v>
      </c>
      <c r="M17" s="1320"/>
      <c r="N17" s="245" t="s">
        <v>1893</v>
      </c>
      <c r="O17" s="205">
        <v>773.17418999999995</v>
      </c>
      <c r="P17" s="205">
        <v>-131.79242000000002</v>
      </c>
      <c r="Q17" s="118"/>
      <c r="R17" s="245" t="s">
        <v>1894</v>
      </c>
      <c r="S17" s="205">
        <v>681.77391</v>
      </c>
      <c r="T17" s="205">
        <v>76.222160000000002</v>
      </c>
      <c r="U17" s="118"/>
      <c r="V17" s="245" t="s">
        <v>1895</v>
      </c>
      <c r="W17" s="205">
        <v>466.56471999999997</v>
      </c>
      <c r="X17" s="205">
        <v>-8.6156500000000005</v>
      </c>
    </row>
    <row r="18" spans="2:25" ht="15" customHeight="1">
      <c r="B18" s="245" t="s">
        <v>1896</v>
      </c>
      <c r="C18" s="205">
        <v>348.09174000000002</v>
      </c>
      <c r="D18" s="205">
        <v>-175.22978000000001</v>
      </c>
      <c r="E18" s="118"/>
      <c r="F18" s="245" t="s">
        <v>1897</v>
      </c>
      <c r="G18" s="205">
        <v>695.65647999999999</v>
      </c>
      <c r="H18" s="205">
        <v>1153.1737000000001</v>
      </c>
      <c r="I18" s="1321"/>
      <c r="J18" s="245" t="s">
        <v>1898</v>
      </c>
      <c r="K18" s="205">
        <v>891.84728000000007</v>
      </c>
      <c r="L18" s="205">
        <v>-204.66674</v>
      </c>
      <c r="M18" s="1320"/>
      <c r="N18" s="245" t="s">
        <v>1899</v>
      </c>
      <c r="O18" s="205">
        <v>837.90143</v>
      </c>
      <c r="P18" s="205">
        <v>-487.41075999999998</v>
      </c>
      <c r="Q18" s="118"/>
      <c r="R18" s="245" t="s">
        <v>1900</v>
      </c>
      <c r="S18" s="205">
        <v>564.86143000000004</v>
      </c>
      <c r="T18" s="205">
        <v>-147.37148000000002</v>
      </c>
      <c r="U18" s="118"/>
      <c r="V18" s="245" t="s">
        <v>1901</v>
      </c>
      <c r="W18" s="205">
        <v>429.58177000000001</v>
      </c>
      <c r="X18" s="205">
        <v>12.925750000000001</v>
      </c>
    </row>
    <row r="19" spans="2:25" ht="15" customHeight="1">
      <c r="B19" s="245" t="s">
        <v>1902</v>
      </c>
      <c r="C19" s="205">
        <v>408.73821999999996</v>
      </c>
      <c r="D19" s="205">
        <v>-90.580339999999993</v>
      </c>
      <c r="E19" s="118"/>
      <c r="F19" s="245" t="s">
        <v>1903</v>
      </c>
      <c r="G19" s="205">
        <v>861.14436999999998</v>
      </c>
      <c r="H19" s="205">
        <v>29.765099999999997</v>
      </c>
      <c r="I19" s="1321"/>
      <c r="J19" s="245" t="s">
        <v>1904</v>
      </c>
      <c r="K19" s="205">
        <v>874.0849300000001</v>
      </c>
      <c r="L19" s="205">
        <v>194.16107</v>
      </c>
      <c r="M19" s="1320"/>
      <c r="N19" s="245" t="s">
        <v>1905</v>
      </c>
      <c r="O19" s="205">
        <v>739.83480000000009</v>
      </c>
      <c r="P19" s="205">
        <v>129.82566</v>
      </c>
      <c r="Q19" s="118"/>
      <c r="R19" s="245" t="s">
        <v>1906</v>
      </c>
      <c r="S19" s="205">
        <v>616.53345999999999</v>
      </c>
      <c r="T19" s="205">
        <v>-67.267660000000006</v>
      </c>
      <c r="U19" s="118"/>
      <c r="V19" s="245" t="s">
        <v>1907</v>
      </c>
      <c r="W19" s="205">
        <v>317.67901000000001</v>
      </c>
      <c r="X19" s="205">
        <v>-42.765529999999998</v>
      </c>
    </row>
    <row r="20" spans="2:25" ht="15" customHeight="1">
      <c r="B20" s="245" t="s">
        <v>1908</v>
      </c>
      <c r="C20" s="205">
        <v>403.38668999999999</v>
      </c>
      <c r="D20" s="205">
        <v>34.604219999999998</v>
      </c>
      <c r="E20" s="1322"/>
      <c r="F20" s="245" t="s">
        <v>1909</v>
      </c>
      <c r="G20" s="205">
        <v>821.31196</v>
      </c>
      <c r="H20" s="205">
        <v>-276.10712999999998</v>
      </c>
      <c r="I20" s="1321"/>
      <c r="J20" s="245" t="s">
        <v>1910</v>
      </c>
      <c r="K20" s="205">
        <v>839.72041000000002</v>
      </c>
      <c r="L20" s="205">
        <v>147.72702999999998</v>
      </c>
      <c r="M20" s="1320"/>
      <c r="N20" s="245" t="s">
        <v>1911</v>
      </c>
      <c r="O20" s="205">
        <v>851.82618000000002</v>
      </c>
      <c r="P20" s="205">
        <v>-90.210560000000001</v>
      </c>
      <c r="Q20" s="118"/>
      <c r="R20" s="245" t="s">
        <v>1912</v>
      </c>
      <c r="S20" s="205">
        <v>490.39898999999997</v>
      </c>
      <c r="T20" s="205">
        <v>-11.65692</v>
      </c>
      <c r="U20" s="118"/>
      <c r="V20" s="245" t="s">
        <v>1913</v>
      </c>
      <c r="W20" s="205">
        <v>313.07107000000002</v>
      </c>
      <c r="X20" s="205">
        <v>-46.988639999999997</v>
      </c>
    </row>
    <row r="21" spans="2:25" ht="15" customHeight="1">
      <c r="B21" s="245" t="s">
        <v>1914</v>
      </c>
      <c r="C21" s="205">
        <v>351.65153000000004</v>
      </c>
      <c r="D21" s="205">
        <v>3.6308400000000001</v>
      </c>
      <c r="E21" s="118"/>
      <c r="F21" s="245" t="s">
        <v>1915</v>
      </c>
      <c r="G21" s="205">
        <v>806.64349000000004</v>
      </c>
      <c r="H21" s="205">
        <v>41.720730000000003</v>
      </c>
      <c r="I21" s="1321"/>
      <c r="J21" s="245" t="s">
        <v>1916</v>
      </c>
      <c r="K21" s="205">
        <v>801.54674</v>
      </c>
      <c r="L21" s="205">
        <v>-10.063120000000001</v>
      </c>
      <c r="M21" s="924"/>
      <c r="N21" s="245" t="s">
        <v>1917</v>
      </c>
      <c r="O21" s="205">
        <v>855.08603000000005</v>
      </c>
      <c r="P21" s="205">
        <v>-214.24385999999998</v>
      </c>
      <c r="Q21" s="118"/>
      <c r="R21" s="245" t="s">
        <v>1918</v>
      </c>
      <c r="S21" s="205">
        <v>453.67563000000001</v>
      </c>
      <c r="T21" s="205">
        <v>152.11195000000001</v>
      </c>
      <c r="U21" s="118"/>
      <c r="V21" s="245" t="s">
        <v>1919</v>
      </c>
      <c r="W21" s="205">
        <v>468.47358000000003</v>
      </c>
      <c r="X21" s="205">
        <v>132.03592999999998</v>
      </c>
    </row>
    <row r="22" spans="2:25" ht="15" customHeight="1">
      <c r="B22" s="245" t="s">
        <v>1920</v>
      </c>
      <c r="C22" s="205">
        <v>477.29826000000003</v>
      </c>
      <c r="D22" s="205">
        <v>20.050930000000001</v>
      </c>
      <c r="E22" s="118"/>
      <c r="F22" s="245" t="s">
        <v>1921</v>
      </c>
      <c r="G22" s="205">
        <v>757.03198999999995</v>
      </c>
      <c r="H22" s="205">
        <v>223.29568</v>
      </c>
      <c r="I22" s="1321"/>
      <c r="J22" s="245" t="s">
        <v>1922</v>
      </c>
      <c r="K22" s="205">
        <v>793.54306000000008</v>
      </c>
      <c r="L22" s="205">
        <v>85.304729999999992</v>
      </c>
      <c r="M22" s="924"/>
      <c r="N22" s="245" t="s">
        <v>1923</v>
      </c>
      <c r="O22" s="205">
        <v>894.54413999999997</v>
      </c>
      <c r="P22" s="205">
        <v>-105.64586</v>
      </c>
      <c r="Q22" s="118"/>
      <c r="R22" s="245" t="s">
        <v>1924</v>
      </c>
      <c r="S22" s="205">
        <v>534.29263000000003</v>
      </c>
      <c r="T22" s="205">
        <v>81.421729999999997</v>
      </c>
      <c r="U22" s="118"/>
      <c r="V22" s="245" t="s">
        <v>1925</v>
      </c>
      <c r="W22" s="205">
        <v>438.24748999999997</v>
      </c>
      <c r="X22" s="205">
        <v>17.071999999999999</v>
      </c>
    </row>
    <row r="23" spans="2:25" ht="15" customHeight="1">
      <c r="B23" s="245" t="s">
        <v>1926</v>
      </c>
      <c r="C23" s="205">
        <v>482.56207000000001</v>
      </c>
      <c r="D23" s="205">
        <v>-78.52685000000001</v>
      </c>
      <c r="E23" s="118"/>
      <c r="F23" s="245" t="s">
        <v>1927</v>
      </c>
      <c r="G23" s="205">
        <v>761.39702</v>
      </c>
      <c r="H23" s="205">
        <v>874.76420999999993</v>
      </c>
      <c r="I23" s="1321"/>
      <c r="J23" s="245" t="s">
        <v>1928</v>
      </c>
      <c r="K23" s="205">
        <v>1043.1901</v>
      </c>
      <c r="L23" s="205">
        <v>215.50011999999998</v>
      </c>
      <c r="M23" s="924"/>
      <c r="N23" s="245" t="s">
        <v>1929</v>
      </c>
      <c r="O23" s="205">
        <v>943.61982999999998</v>
      </c>
      <c r="P23" s="205">
        <v>436.22820000000002</v>
      </c>
      <c r="Q23" s="118"/>
      <c r="R23" s="245" t="s">
        <v>1930</v>
      </c>
      <c r="S23" s="205">
        <v>520.64806999999996</v>
      </c>
      <c r="T23" s="205">
        <v>-183.71838</v>
      </c>
      <c r="U23" s="118"/>
      <c r="V23" s="245" t="s">
        <v>1931</v>
      </c>
      <c r="W23" s="205">
        <v>443.05475999999999</v>
      </c>
      <c r="X23" s="205">
        <v>-244.22873000000001</v>
      </c>
    </row>
    <row r="24" spans="2:25" ht="15" customHeight="1">
      <c r="B24" s="245" t="s">
        <v>1932</v>
      </c>
      <c r="C24" s="205">
        <v>593.82434999999998</v>
      </c>
      <c r="D24" s="205">
        <v>34.63832</v>
      </c>
      <c r="E24" s="118"/>
      <c r="F24" s="245" t="s">
        <v>1933</v>
      </c>
      <c r="G24" s="205">
        <v>908.70551</v>
      </c>
      <c r="H24" s="205">
        <v>-212.02715000000001</v>
      </c>
      <c r="I24" s="1321"/>
      <c r="J24" s="245" t="s">
        <v>1934</v>
      </c>
      <c r="K24" s="205">
        <v>962.33093999999994</v>
      </c>
      <c r="L24" s="205">
        <v>-173.92337000000001</v>
      </c>
      <c r="M24" s="924"/>
      <c r="N24" s="245" t="s">
        <v>1935</v>
      </c>
      <c r="O24" s="205">
        <v>896.64460999999994</v>
      </c>
      <c r="P24" s="205">
        <v>-187.60989999999998</v>
      </c>
      <c r="Q24" s="118"/>
      <c r="R24" s="245" t="s">
        <v>1936</v>
      </c>
      <c r="S24" s="205">
        <v>504.84829999999999</v>
      </c>
      <c r="T24" s="205">
        <v>96.742070000000012</v>
      </c>
      <c r="U24" s="118"/>
      <c r="V24" s="245" t="s">
        <v>1937</v>
      </c>
      <c r="W24" s="205">
        <v>654.69038999999998</v>
      </c>
      <c r="X24" s="205">
        <v>-88.308840000000004</v>
      </c>
    </row>
    <row r="25" spans="2:25" ht="15" customHeight="1">
      <c r="B25" s="245" t="s">
        <v>1938</v>
      </c>
      <c r="C25" s="205">
        <v>501.27940000000001</v>
      </c>
      <c r="D25" s="205">
        <v>-25.31241</v>
      </c>
      <c r="E25" s="118"/>
      <c r="F25" s="245" t="s">
        <v>1939</v>
      </c>
      <c r="G25" s="205">
        <v>872.17955000000006</v>
      </c>
      <c r="H25" s="205">
        <v>-465.39297999999997</v>
      </c>
      <c r="I25" s="1321"/>
      <c r="J25" s="245" t="s">
        <v>1940</v>
      </c>
      <c r="K25" s="205">
        <v>964.40893000000005</v>
      </c>
      <c r="L25" s="205">
        <v>-347.14906000000002</v>
      </c>
      <c r="M25" s="924"/>
      <c r="N25" s="245" t="s">
        <v>1941</v>
      </c>
      <c r="O25" s="205">
        <v>905.72080000000005</v>
      </c>
      <c r="P25" s="205">
        <v>-229.95948000000001</v>
      </c>
      <c r="Q25" s="118"/>
      <c r="R25" s="245" t="s">
        <v>1942</v>
      </c>
      <c r="S25" s="205">
        <v>598.13866000000007</v>
      </c>
      <c r="T25" s="205">
        <v>-34.30406</v>
      </c>
      <c r="U25" s="118"/>
      <c r="V25" s="245" t="s">
        <v>1943</v>
      </c>
      <c r="W25" s="205">
        <v>648.44214999999997</v>
      </c>
      <c r="X25" s="205">
        <v>100.39004</v>
      </c>
      <c r="Y25" s="156"/>
    </row>
    <row r="26" spans="2:25" ht="15" customHeight="1">
      <c r="B26" s="245" t="s">
        <v>1944</v>
      </c>
      <c r="C26" s="205">
        <v>721.12374999999997</v>
      </c>
      <c r="D26" s="205">
        <v>397.56236000000001</v>
      </c>
      <c r="E26" s="118"/>
      <c r="F26" s="245" t="s">
        <v>1945</v>
      </c>
      <c r="G26" s="205">
        <v>913.09603000000004</v>
      </c>
      <c r="H26" s="205">
        <v>-47.174080000000004</v>
      </c>
      <c r="I26" s="1321"/>
      <c r="J26" s="245" t="s">
        <v>1946</v>
      </c>
      <c r="K26" s="205">
        <v>1034.8931</v>
      </c>
      <c r="L26" s="205">
        <v>-346.21484999999996</v>
      </c>
      <c r="M26" s="924"/>
      <c r="N26" s="245" t="s">
        <v>1947</v>
      </c>
      <c r="O26" s="205">
        <v>783.60583999999994</v>
      </c>
      <c r="P26" s="205">
        <v>38.701699999999995</v>
      </c>
      <c r="Q26" s="118"/>
      <c r="R26" s="245" t="s">
        <v>1948</v>
      </c>
      <c r="S26" s="205">
        <v>742.14644999999996</v>
      </c>
      <c r="T26" s="205">
        <v>193.76830999999999</v>
      </c>
      <c r="U26" s="118"/>
      <c r="V26" s="245" t="s">
        <v>1949</v>
      </c>
      <c r="W26" s="205">
        <v>748.81876</v>
      </c>
      <c r="X26" s="205">
        <v>-42.461489999999998</v>
      </c>
    </row>
    <row r="27" spans="2:25" ht="15" customHeight="1">
      <c r="B27" s="245" t="s">
        <v>1950</v>
      </c>
      <c r="C27" s="205">
        <v>685.60135000000002</v>
      </c>
      <c r="D27" s="205">
        <v>-136.26363000000001</v>
      </c>
      <c r="E27" s="118"/>
      <c r="F27" s="245" t="s">
        <v>1951</v>
      </c>
      <c r="G27" s="205">
        <v>897.30984000000001</v>
      </c>
      <c r="H27" s="205">
        <v>-209.93504000000001</v>
      </c>
      <c r="I27" s="1321"/>
      <c r="J27" s="245" t="s">
        <v>1952</v>
      </c>
      <c r="K27" s="205">
        <v>1066.7333500000002</v>
      </c>
      <c r="L27" s="205">
        <v>172.57928000000001</v>
      </c>
      <c r="M27" s="924"/>
      <c r="N27" s="245" t="s">
        <v>1953</v>
      </c>
      <c r="O27" s="205">
        <v>739.80943000000002</v>
      </c>
      <c r="P27" s="205">
        <v>329.60401000000002</v>
      </c>
      <c r="Q27" s="118"/>
      <c r="R27" s="245" t="s">
        <v>1954</v>
      </c>
      <c r="S27" s="205">
        <v>552.16062999999997</v>
      </c>
      <c r="T27" s="205">
        <v>-55.804540000000003</v>
      </c>
      <c r="U27" s="118"/>
      <c r="V27" s="245" t="s">
        <v>1955</v>
      </c>
      <c r="W27" s="205">
        <v>741.84053000000006</v>
      </c>
      <c r="X27" s="205">
        <v>-178.81547</v>
      </c>
    </row>
    <row r="28" spans="2:25" ht="15" customHeight="1">
      <c r="B28" s="245" t="s">
        <v>1956</v>
      </c>
      <c r="C28" s="205">
        <v>623.35681000000011</v>
      </c>
      <c r="D28" s="205">
        <v>-246.12184999999999</v>
      </c>
      <c r="E28" s="118"/>
      <c r="F28" s="245" t="s">
        <v>1957</v>
      </c>
      <c r="G28" s="205">
        <v>861.42137000000002</v>
      </c>
      <c r="H28" s="205">
        <v>-145.43333999999999</v>
      </c>
      <c r="I28" s="1321"/>
      <c r="J28" s="245" t="s">
        <v>1958</v>
      </c>
      <c r="K28" s="205">
        <v>987.56889000000001</v>
      </c>
      <c r="L28" s="205">
        <v>110.59082000000001</v>
      </c>
      <c r="M28" s="924"/>
      <c r="N28" s="245" t="s">
        <v>1959</v>
      </c>
      <c r="O28" s="205">
        <v>696.08506000000011</v>
      </c>
      <c r="P28" s="205">
        <v>124.63683999999999</v>
      </c>
      <c r="Q28" s="118"/>
      <c r="R28" s="245" t="s">
        <v>1960</v>
      </c>
      <c r="S28" s="205">
        <v>487.88491999999997</v>
      </c>
      <c r="T28" s="205">
        <v>18.880680000000002</v>
      </c>
      <c r="U28" s="118"/>
      <c r="V28" s="245" t="s">
        <v>1961</v>
      </c>
      <c r="W28" s="205">
        <v>1050.8527900000001</v>
      </c>
      <c r="X28" s="205">
        <v>154.84817000000001</v>
      </c>
    </row>
    <row r="29" spans="2:25" ht="15" customHeight="1">
      <c r="B29" s="245" t="s">
        <v>1962</v>
      </c>
      <c r="C29" s="205">
        <v>608.24496999999997</v>
      </c>
      <c r="D29" s="205">
        <v>-197.33078</v>
      </c>
      <c r="E29" s="118"/>
      <c r="F29" s="245" t="s">
        <v>1963</v>
      </c>
      <c r="G29" s="205">
        <v>855.3916999999999</v>
      </c>
      <c r="H29" s="205">
        <v>-140.24276</v>
      </c>
      <c r="I29" s="1321"/>
      <c r="J29" s="245" t="s">
        <v>1964</v>
      </c>
      <c r="K29" s="205">
        <v>1016.28328</v>
      </c>
      <c r="L29" s="205">
        <v>-447.21802000000002</v>
      </c>
      <c r="M29" s="924"/>
      <c r="N29" s="245" t="s">
        <v>1965</v>
      </c>
      <c r="O29" s="205">
        <v>745.59526000000005</v>
      </c>
      <c r="P29" s="205">
        <v>192.10778999999999</v>
      </c>
      <c r="Q29" s="118"/>
      <c r="R29" s="245" t="s">
        <v>1966</v>
      </c>
      <c r="S29" s="205">
        <v>491.75490000000002</v>
      </c>
      <c r="T29" s="205">
        <v>29.723020000000002</v>
      </c>
      <c r="U29" s="118"/>
      <c r="V29" s="245" t="s">
        <v>1967</v>
      </c>
      <c r="W29" s="205">
        <v>1058.79654</v>
      </c>
      <c r="X29" s="205">
        <v>138.51166000000001</v>
      </c>
    </row>
    <row r="30" spans="2:25" ht="15" customHeight="1">
      <c r="B30" s="245" t="s">
        <v>1968</v>
      </c>
      <c r="C30" s="205">
        <v>604.96283999999991</v>
      </c>
      <c r="D30" s="205">
        <v>-40.455870000000004</v>
      </c>
      <c r="E30" s="118"/>
      <c r="F30" s="245" t="s">
        <v>1969</v>
      </c>
      <c r="G30" s="205">
        <v>887.60312999999996</v>
      </c>
      <c r="H30" s="205">
        <v>-16.37575</v>
      </c>
      <c r="I30" s="1321"/>
      <c r="J30" s="245" t="s">
        <v>1970</v>
      </c>
      <c r="K30" s="205">
        <v>957.88706000000002</v>
      </c>
      <c r="L30" s="205">
        <v>-75.04449000000001</v>
      </c>
      <c r="M30" s="924"/>
      <c r="N30" s="245" t="s">
        <v>1971</v>
      </c>
      <c r="O30" s="205">
        <v>717.01178000000004</v>
      </c>
      <c r="P30" s="205">
        <v>-115.26289</v>
      </c>
      <c r="Q30" s="118"/>
      <c r="R30" s="245" t="s">
        <v>1972</v>
      </c>
      <c r="S30" s="205">
        <v>601.42259999999999</v>
      </c>
      <c r="T30" s="205">
        <v>-146.06073999999998</v>
      </c>
      <c r="U30" s="118"/>
      <c r="V30" s="245" t="s">
        <v>1973</v>
      </c>
      <c r="W30" s="205">
        <v>841.71622000000002</v>
      </c>
      <c r="X30" s="205">
        <v>258.44470000000001</v>
      </c>
    </row>
    <row r="31" spans="2:25" ht="15" customHeight="1">
      <c r="B31" s="245" t="s">
        <v>1974</v>
      </c>
      <c r="C31" s="205">
        <v>697.51255000000003</v>
      </c>
      <c r="D31" s="205">
        <v>233.76358999999999</v>
      </c>
      <c r="E31" s="118"/>
      <c r="F31" s="245" t="s">
        <v>1975</v>
      </c>
      <c r="G31" s="205">
        <v>918.07778000000008</v>
      </c>
      <c r="H31" s="205">
        <v>595.74706999999989</v>
      </c>
      <c r="I31" s="1321"/>
      <c r="J31" s="245" t="s">
        <v>1976</v>
      </c>
      <c r="K31" s="205">
        <v>955.40227000000004</v>
      </c>
      <c r="L31" s="205">
        <v>-370.63121000000001</v>
      </c>
      <c r="M31" s="924"/>
      <c r="N31" s="245" t="s">
        <v>1977</v>
      </c>
      <c r="O31" s="205">
        <v>856.55393000000004</v>
      </c>
      <c r="P31" s="205">
        <v>-326.81734999999998</v>
      </c>
      <c r="Q31" s="118"/>
      <c r="R31" s="245" t="s">
        <v>1978</v>
      </c>
      <c r="S31" s="205">
        <v>627.77932999999996</v>
      </c>
      <c r="T31" s="205">
        <v>-244.06126999999998</v>
      </c>
      <c r="U31" s="118"/>
      <c r="V31" s="245" t="s">
        <v>1979</v>
      </c>
      <c r="W31" s="205">
        <v>282.90737999999999</v>
      </c>
      <c r="X31" s="205">
        <v>-13.144260000000001</v>
      </c>
    </row>
    <row r="32" spans="2:25" ht="15" customHeight="1">
      <c r="B32" s="245" t="s">
        <v>1980</v>
      </c>
      <c r="C32" s="205">
        <v>523.97370999999998</v>
      </c>
      <c r="D32" s="205">
        <v>308.77656999999999</v>
      </c>
      <c r="E32" s="118"/>
      <c r="F32" s="245" t="s">
        <v>1981</v>
      </c>
      <c r="G32" s="205">
        <v>914.8519</v>
      </c>
      <c r="H32" s="205">
        <v>-137.0608</v>
      </c>
      <c r="I32" s="1321"/>
      <c r="J32" s="245" t="s">
        <v>1982</v>
      </c>
      <c r="K32" s="205">
        <v>934.1458100000001</v>
      </c>
      <c r="L32" s="205">
        <v>702.83216000000004</v>
      </c>
      <c r="M32" s="1323"/>
      <c r="N32" s="245" t="s">
        <v>1983</v>
      </c>
      <c r="O32" s="205">
        <v>909.97751000000005</v>
      </c>
      <c r="P32" s="205">
        <v>31.730740000000001</v>
      </c>
      <c r="Q32" s="118"/>
      <c r="R32" s="245" t="s">
        <v>1984</v>
      </c>
      <c r="S32" s="205">
        <v>608.49568999999997</v>
      </c>
      <c r="T32" s="205">
        <v>12.990350000000001</v>
      </c>
      <c r="U32" s="118"/>
      <c r="V32" s="245" t="s">
        <v>1985</v>
      </c>
      <c r="W32" s="205">
        <v>370.39389</v>
      </c>
      <c r="X32" s="205">
        <v>-61.588389999999997</v>
      </c>
    </row>
    <row r="33" spans="2:25" ht="15" customHeight="1">
      <c r="B33" s="245" t="s">
        <v>1986</v>
      </c>
      <c r="C33" s="205">
        <v>277.45871</v>
      </c>
      <c r="D33" s="205">
        <v>34.637309999999999</v>
      </c>
      <c r="E33" s="1322"/>
      <c r="F33" s="245" t="s">
        <v>1987</v>
      </c>
      <c r="G33" s="205">
        <v>783.09460000000001</v>
      </c>
      <c r="H33" s="205">
        <v>67.306719999999999</v>
      </c>
      <c r="I33" s="1321"/>
      <c r="J33" s="245" t="s">
        <v>1988</v>
      </c>
      <c r="K33" s="205">
        <v>1085.2030300000001</v>
      </c>
      <c r="L33" s="205">
        <v>-167.56562</v>
      </c>
      <c r="M33" s="924"/>
      <c r="N33" s="245" t="s">
        <v>1989</v>
      </c>
      <c r="O33" s="205">
        <v>910.41998999999998</v>
      </c>
      <c r="P33" s="205">
        <v>33.196510000000004</v>
      </c>
      <c r="Q33" s="118"/>
      <c r="R33" s="245" t="s">
        <v>1990</v>
      </c>
      <c r="S33" s="205">
        <v>619.78538000000003</v>
      </c>
      <c r="T33" s="205">
        <v>-315.06173999999999</v>
      </c>
      <c r="U33" s="118"/>
      <c r="V33" s="245" t="s">
        <v>1991</v>
      </c>
      <c r="W33" s="205">
        <v>413.00410999999997</v>
      </c>
      <c r="X33" s="205">
        <v>-47.65972</v>
      </c>
    </row>
    <row r="34" spans="2:25" ht="15" customHeight="1">
      <c r="B34" s="245" t="s">
        <v>1992</v>
      </c>
      <c r="C34" s="205">
        <v>371.33143999999999</v>
      </c>
      <c r="D34" s="205">
        <v>143.34184999999999</v>
      </c>
      <c r="E34" s="1322"/>
      <c r="F34" s="245" t="s">
        <v>1993</v>
      </c>
      <c r="G34" s="205">
        <v>770.07899999999995</v>
      </c>
      <c r="H34" s="205">
        <v>-145.55850000000001</v>
      </c>
      <c r="I34" s="1321"/>
      <c r="J34" s="245" t="s">
        <v>1994</v>
      </c>
      <c r="K34" s="205">
        <v>961.16567000000009</v>
      </c>
      <c r="L34" s="205">
        <v>129.11333999999999</v>
      </c>
      <c r="M34" s="924"/>
      <c r="N34" s="245" t="s">
        <v>1995</v>
      </c>
      <c r="O34" s="205">
        <v>628.44267000000002</v>
      </c>
      <c r="P34" s="205">
        <v>-282.53282000000002</v>
      </c>
      <c r="Q34" s="118"/>
      <c r="R34" s="245" t="s">
        <v>1996</v>
      </c>
      <c r="S34" s="205">
        <v>622.10055</v>
      </c>
      <c r="T34" s="205">
        <v>-9.7321799999999996</v>
      </c>
      <c r="U34" s="118"/>
      <c r="V34" s="245" t="s">
        <v>1997</v>
      </c>
      <c r="W34" s="205">
        <v>342.55077</v>
      </c>
      <c r="X34" s="205">
        <v>68.894739999999999</v>
      </c>
    </row>
    <row r="35" spans="2:25" ht="15" customHeight="1">
      <c r="B35" s="245" t="s">
        <v>1998</v>
      </c>
      <c r="C35" s="205">
        <v>443.26360999999997</v>
      </c>
      <c r="D35" s="205">
        <v>173.64785000000001</v>
      </c>
      <c r="E35" s="118"/>
      <c r="F35" s="245" t="s">
        <v>1999</v>
      </c>
      <c r="G35" s="205">
        <v>711.96235999999999</v>
      </c>
      <c r="H35" s="205">
        <v>-49.450069999999997</v>
      </c>
      <c r="I35" s="1321"/>
      <c r="J35" s="245" t="s">
        <v>2000</v>
      </c>
      <c r="K35" s="205">
        <v>901.71262999999999</v>
      </c>
      <c r="L35" s="205">
        <v>139.87523999999999</v>
      </c>
      <c r="M35" s="1321"/>
      <c r="N35" s="245" t="s">
        <v>2001</v>
      </c>
      <c r="O35" s="205">
        <v>623.27757999999994</v>
      </c>
      <c r="P35" s="205">
        <v>170.80573000000001</v>
      </c>
      <c r="Q35" s="118"/>
      <c r="R35" s="245" t="s">
        <v>2002</v>
      </c>
      <c r="S35" s="205">
        <v>552.99032</v>
      </c>
      <c r="T35" s="205">
        <v>-9.905520000000001</v>
      </c>
      <c r="U35" s="118"/>
      <c r="V35" s="245" t="s">
        <v>2003</v>
      </c>
      <c r="W35" s="205">
        <v>350.66309999999999</v>
      </c>
      <c r="X35" s="205">
        <v>-88.424170000000004</v>
      </c>
    </row>
    <row r="36" spans="2:25" ht="15" customHeight="1">
      <c r="B36" s="245" t="s">
        <v>2004</v>
      </c>
      <c r="C36" s="205">
        <v>332.59678000000002</v>
      </c>
      <c r="D36" s="205">
        <v>-91.184250000000006</v>
      </c>
      <c r="E36" s="1322"/>
      <c r="F36" s="245" t="s">
        <v>2005</v>
      </c>
      <c r="G36" s="205">
        <v>827.03269999999998</v>
      </c>
      <c r="H36" s="205">
        <v>-422.78661999999997</v>
      </c>
      <c r="I36" s="1321"/>
      <c r="J36" s="245" t="s">
        <v>2006</v>
      </c>
      <c r="K36" s="205">
        <v>804.13616000000002</v>
      </c>
      <c r="L36" s="205">
        <v>11.99765</v>
      </c>
      <c r="M36" s="924"/>
      <c r="N36" s="245" t="s">
        <v>2007</v>
      </c>
      <c r="O36" s="205">
        <v>634.76260000000002</v>
      </c>
      <c r="P36" s="205">
        <v>138.48949999999999</v>
      </c>
      <c r="Q36" s="1322"/>
      <c r="R36" s="245" t="s">
        <v>2008</v>
      </c>
      <c r="S36" s="205">
        <v>556.69027000000006</v>
      </c>
      <c r="T36" s="205">
        <v>-25.12247</v>
      </c>
      <c r="U36" s="118"/>
      <c r="V36" s="245" t="s">
        <v>2009</v>
      </c>
      <c r="W36" s="205">
        <v>244.16623000000001</v>
      </c>
      <c r="X36" s="205">
        <v>49.465660000000007</v>
      </c>
    </row>
    <row r="37" spans="2:25" ht="15" customHeight="1">
      <c r="B37" s="245" t="s">
        <v>2010</v>
      </c>
      <c r="C37" s="205">
        <v>231.18055999999999</v>
      </c>
      <c r="D37" s="205">
        <v>66.659179999999992</v>
      </c>
      <c r="E37" s="118"/>
      <c r="F37" s="245" t="s">
        <v>2011</v>
      </c>
      <c r="G37" s="205">
        <v>957.96875</v>
      </c>
      <c r="H37" s="205">
        <v>-60.98301</v>
      </c>
      <c r="I37" s="1321"/>
      <c r="J37" s="245" t="s">
        <v>2012</v>
      </c>
      <c r="K37" s="205">
        <v>815.92045999999993</v>
      </c>
      <c r="L37" s="205">
        <v>83.091580000000008</v>
      </c>
      <c r="M37" s="1323"/>
      <c r="N37" s="245" t="s">
        <v>2013</v>
      </c>
      <c r="O37" s="205">
        <v>713.02161000000001</v>
      </c>
      <c r="P37" s="205">
        <v>137.36553000000001</v>
      </c>
      <c r="Q37" s="118"/>
      <c r="R37" s="245" t="s">
        <v>2014</v>
      </c>
      <c r="S37" s="205">
        <v>495.4631</v>
      </c>
      <c r="T37" s="205">
        <v>-0.82025999999999999</v>
      </c>
      <c r="U37" s="118"/>
      <c r="V37" s="245" t="s">
        <v>2015</v>
      </c>
      <c r="W37" s="205">
        <v>363.47184999999996</v>
      </c>
      <c r="X37" s="205">
        <v>18.086110000000001</v>
      </c>
    </row>
    <row r="38" spans="2:25" ht="15" customHeight="1">
      <c r="B38" s="245" t="s">
        <v>2016</v>
      </c>
      <c r="C38" s="205">
        <v>226.85114000000002</v>
      </c>
      <c r="D38" s="205">
        <v>8.7503899999999994</v>
      </c>
      <c r="E38" s="118"/>
      <c r="F38" s="245" t="s">
        <v>2017</v>
      </c>
      <c r="G38" s="205">
        <v>1186.6614</v>
      </c>
      <c r="H38" s="205">
        <v>480.01709999999997</v>
      </c>
      <c r="I38" s="1321"/>
      <c r="J38" s="245" t="s">
        <v>2018</v>
      </c>
      <c r="K38" s="205">
        <v>834.48428999999999</v>
      </c>
      <c r="L38" s="205">
        <v>-415.04927000000004</v>
      </c>
      <c r="M38" s="924"/>
      <c r="N38" s="245" t="s">
        <v>2019</v>
      </c>
      <c r="O38" s="205">
        <v>705.84226999999998</v>
      </c>
      <c r="P38" s="205">
        <v>-50.784109999999998</v>
      </c>
      <c r="Q38" s="118"/>
      <c r="R38" s="245" t="s">
        <v>2020</v>
      </c>
      <c r="S38" s="205">
        <v>619.24324999999999</v>
      </c>
      <c r="T38" s="205">
        <v>27.043950000000002</v>
      </c>
      <c r="U38" s="118"/>
      <c r="V38" s="245" t="s">
        <v>2021</v>
      </c>
      <c r="W38" s="205">
        <v>350.02465999999998</v>
      </c>
      <c r="X38" s="205">
        <v>26.159500000000001</v>
      </c>
    </row>
    <row r="39" spans="2:25" ht="15" customHeight="1">
      <c r="B39" s="245" t="s">
        <v>2022</v>
      </c>
      <c r="C39" s="205">
        <v>338.43367999999998</v>
      </c>
      <c r="D39" s="205">
        <v>-39.723080000000003</v>
      </c>
      <c r="E39" s="118"/>
      <c r="F39" s="245" t="s">
        <v>2023</v>
      </c>
      <c r="G39" s="205">
        <v>923.94952999999998</v>
      </c>
      <c r="H39" s="205">
        <v>-86.597089999999994</v>
      </c>
      <c r="I39" s="1321"/>
      <c r="J39" s="245" t="s">
        <v>2024</v>
      </c>
      <c r="K39" s="205">
        <v>878.34182999999996</v>
      </c>
      <c r="L39" s="205">
        <v>96.222580000000008</v>
      </c>
      <c r="M39" s="924"/>
      <c r="N39" s="245" t="s">
        <v>2025</v>
      </c>
      <c r="O39" s="205">
        <v>709.40818999999999</v>
      </c>
      <c r="P39" s="205">
        <v>152.79947000000001</v>
      </c>
      <c r="Q39" s="118"/>
      <c r="R39" s="245" t="s">
        <v>2026</v>
      </c>
      <c r="S39" s="205">
        <v>531.62082999999996</v>
      </c>
      <c r="T39" s="205">
        <v>-13.851090000000001</v>
      </c>
      <c r="U39" s="118"/>
      <c r="V39" s="245" t="s">
        <v>2027</v>
      </c>
      <c r="W39" s="205">
        <v>425.42321999999996</v>
      </c>
      <c r="X39" s="205">
        <v>3.6802899999999998</v>
      </c>
      <c r="Y39" s="518"/>
    </row>
    <row r="40" spans="2:25" ht="15" customHeight="1">
      <c r="B40" s="245" t="s">
        <v>2028</v>
      </c>
      <c r="C40" s="205">
        <v>339.20954999999998</v>
      </c>
      <c r="D40" s="205">
        <v>-25.095029999999998</v>
      </c>
      <c r="E40" s="118"/>
      <c r="F40" s="245" t="s">
        <v>2029</v>
      </c>
      <c r="G40" s="205">
        <v>840.60021999999992</v>
      </c>
      <c r="H40" s="205">
        <v>-492.88099</v>
      </c>
      <c r="I40" s="1321"/>
      <c r="J40" s="245" t="s">
        <v>2030</v>
      </c>
      <c r="K40" s="205">
        <v>795.96861000000001</v>
      </c>
      <c r="L40" s="205">
        <v>82.456600000000009</v>
      </c>
      <c r="M40" s="924"/>
      <c r="N40" s="245" t="s">
        <v>2031</v>
      </c>
      <c r="O40" s="205">
        <v>685.60817000000009</v>
      </c>
      <c r="P40" s="205">
        <v>22.629849999999998</v>
      </c>
      <c r="Q40" s="118"/>
      <c r="R40" s="245" t="s">
        <v>2032</v>
      </c>
      <c r="S40" s="205">
        <v>494.97348</v>
      </c>
      <c r="T40" s="205">
        <v>47.916499999999999</v>
      </c>
      <c r="U40" s="118"/>
      <c r="V40" s="245" t="s">
        <v>2033</v>
      </c>
      <c r="W40" s="205">
        <v>1301.1447900000001</v>
      </c>
      <c r="X40" s="205">
        <v>52.249449999999996</v>
      </c>
      <c r="Y40" s="518"/>
    </row>
    <row r="41" spans="2:25" ht="15" customHeight="1">
      <c r="B41" s="245" t="s">
        <v>2034</v>
      </c>
      <c r="C41" s="205">
        <v>335.36572999999999</v>
      </c>
      <c r="D41" s="205">
        <v>-23.095779999999998</v>
      </c>
      <c r="E41" s="118"/>
      <c r="F41" s="245" t="s">
        <v>2035</v>
      </c>
      <c r="G41" s="205">
        <v>1320.9272900000001</v>
      </c>
      <c r="H41" s="205">
        <v>-226.14255</v>
      </c>
      <c r="I41" s="1321"/>
      <c r="J41" s="245" t="s">
        <v>2036</v>
      </c>
      <c r="K41" s="205">
        <v>822.28805</v>
      </c>
      <c r="L41" s="205">
        <v>482.84002000000004</v>
      </c>
      <c r="M41" s="924"/>
      <c r="N41" s="245" t="s">
        <v>2037</v>
      </c>
      <c r="O41" s="205">
        <v>751.64565000000005</v>
      </c>
      <c r="P41" s="205">
        <v>-0.17776</v>
      </c>
      <c r="Q41" s="118"/>
      <c r="R41" s="245" t="s">
        <v>2038</v>
      </c>
      <c r="S41" s="205">
        <v>584.88612000000001</v>
      </c>
      <c r="T41" s="205">
        <v>206.29501000000002</v>
      </c>
      <c r="U41" s="118"/>
      <c r="V41" s="245" t="s">
        <v>2039</v>
      </c>
      <c r="W41" s="205">
        <v>1311.27909</v>
      </c>
      <c r="X41" s="205">
        <v>-299.73828000000003</v>
      </c>
      <c r="Y41" s="518"/>
    </row>
    <row r="42" spans="2:25" ht="15" customHeight="1">
      <c r="B42" s="245" t="s">
        <v>2040</v>
      </c>
      <c r="C42" s="205">
        <v>334.35614000000004</v>
      </c>
      <c r="D42" s="205">
        <v>-93.592420000000004</v>
      </c>
      <c r="E42" s="118"/>
      <c r="F42" s="245" t="s">
        <v>2041</v>
      </c>
      <c r="G42" s="205">
        <v>770.4628100000001</v>
      </c>
      <c r="H42" s="205">
        <v>83.729380000000006</v>
      </c>
      <c r="I42" s="1321"/>
      <c r="J42" s="245" t="s">
        <v>2042</v>
      </c>
      <c r="K42" s="205">
        <v>1009.84583</v>
      </c>
      <c r="L42" s="205">
        <v>-101.1383</v>
      </c>
      <c r="M42" s="1323"/>
      <c r="N42" s="245" t="s">
        <v>2043</v>
      </c>
      <c r="O42" s="205">
        <v>632.93242000000009</v>
      </c>
      <c r="P42" s="205">
        <v>-253.60907</v>
      </c>
      <c r="Q42" s="118"/>
      <c r="R42" s="245" t="s">
        <v>2044</v>
      </c>
      <c r="S42" s="205">
        <v>734.25243999999998</v>
      </c>
      <c r="T42" s="205">
        <v>139.39632</v>
      </c>
      <c r="U42" s="118"/>
      <c r="V42" s="245"/>
      <c r="W42" s="205">
        <v>0</v>
      </c>
      <c r="X42" s="205">
        <v>0</v>
      </c>
      <c r="Y42" s="518"/>
    </row>
    <row r="43" spans="2:25" ht="15" customHeight="1">
      <c r="B43" s="245" t="s">
        <v>2045</v>
      </c>
      <c r="C43" s="205">
        <v>335.74816999999996</v>
      </c>
      <c r="D43" s="205">
        <v>126.21558</v>
      </c>
      <c r="E43" s="118"/>
      <c r="F43" s="245" t="s">
        <v>2046</v>
      </c>
      <c r="G43" s="205">
        <v>646.64571000000001</v>
      </c>
      <c r="H43" s="205">
        <v>204.14476999999999</v>
      </c>
      <c r="I43" s="1321"/>
      <c r="J43" s="245" t="s">
        <v>2047</v>
      </c>
      <c r="K43" s="205">
        <v>988.07242000000008</v>
      </c>
      <c r="L43" s="205">
        <v>88.804899999999989</v>
      </c>
      <c r="M43" s="924"/>
      <c r="N43" s="245" t="s">
        <v>2048</v>
      </c>
      <c r="O43" s="205">
        <v>600.28526999999997</v>
      </c>
      <c r="P43" s="205">
        <v>-157.70419000000001</v>
      </c>
      <c r="Q43" s="118"/>
      <c r="R43" s="245" t="s">
        <v>2049</v>
      </c>
      <c r="S43" s="205">
        <v>616.08222999999998</v>
      </c>
      <c r="T43" s="205">
        <v>48.063679999999998</v>
      </c>
      <c r="U43" s="118"/>
      <c r="V43" s="245"/>
      <c r="W43" s="205">
        <v>0</v>
      </c>
      <c r="X43" s="205">
        <v>0</v>
      </c>
      <c r="Y43" s="518"/>
    </row>
    <row r="44" spans="2:25" ht="15" customHeight="1">
      <c r="B44" s="245" t="s">
        <v>2050</v>
      </c>
      <c r="C44" s="205">
        <v>430.93565000000001</v>
      </c>
      <c r="D44" s="205">
        <v>170.74232999999998</v>
      </c>
      <c r="E44" s="118"/>
      <c r="F44" s="245" t="s">
        <v>2051</v>
      </c>
      <c r="G44" s="205">
        <v>678.89596999999992</v>
      </c>
      <c r="H44" s="205">
        <v>249.05298999999999</v>
      </c>
      <c r="I44" s="1321"/>
      <c r="J44" s="245" t="s">
        <v>2052</v>
      </c>
      <c r="K44" s="205">
        <v>886.74348999999995</v>
      </c>
      <c r="L44" s="205">
        <v>3.5389200000000001</v>
      </c>
      <c r="M44" s="924"/>
      <c r="N44" s="245" t="s">
        <v>2053</v>
      </c>
      <c r="O44" s="205">
        <v>706.05880000000002</v>
      </c>
      <c r="P44" s="205">
        <v>-57.196660000000001</v>
      </c>
      <c r="Q44" s="118"/>
      <c r="R44" s="245" t="s">
        <v>2054</v>
      </c>
      <c r="S44" s="205">
        <v>659.95336999999995</v>
      </c>
      <c r="T44" s="205">
        <v>36.956050000000005</v>
      </c>
      <c r="U44" s="1321"/>
      <c r="V44" s="245"/>
      <c r="W44" s="205">
        <v>0</v>
      </c>
      <c r="X44" s="205">
        <v>0</v>
      </c>
    </row>
    <row r="45" spans="2:25" ht="15" customHeight="1">
      <c r="B45" s="245" t="s">
        <v>2055</v>
      </c>
      <c r="C45" s="205">
        <v>429.53487999999999</v>
      </c>
      <c r="D45" s="205">
        <v>-126.48572</v>
      </c>
      <c r="E45" s="118"/>
      <c r="F45" s="245" t="s">
        <v>2056</v>
      </c>
      <c r="G45" s="205">
        <v>641.13641000000007</v>
      </c>
      <c r="H45" s="205">
        <v>21.478470000000002</v>
      </c>
      <c r="I45" s="1321"/>
      <c r="J45" s="245" t="s">
        <v>2057</v>
      </c>
      <c r="K45" s="205">
        <v>725.63711999999998</v>
      </c>
      <c r="L45" s="205">
        <v>101.89773</v>
      </c>
      <c r="M45" s="924"/>
      <c r="N45" s="245" t="s">
        <v>2058</v>
      </c>
      <c r="O45" s="205">
        <v>724.63466000000005</v>
      </c>
      <c r="P45" s="205">
        <v>493.42849999999999</v>
      </c>
      <c r="Q45" s="118"/>
      <c r="R45" s="245" t="s">
        <v>2059</v>
      </c>
      <c r="S45" s="205">
        <v>454.54834999999997</v>
      </c>
      <c r="T45" s="205">
        <v>-85.644499999999994</v>
      </c>
      <c r="U45" s="118"/>
      <c r="V45" s="245"/>
      <c r="W45" s="205">
        <v>0</v>
      </c>
      <c r="X45" s="205">
        <v>0</v>
      </c>
    </row>
    <row r="46" spans="2:25" ht="15" customHeight="1">
      <c r="B46" s="245" t="s">
        <v>2060</v>
      </c>
      <c r="C46" s="205">
        <v>442.95848000000001</v>
      </c>
      <c r="D46" s="205">
        <v>-174.46321</v>
      </c>
      <c r="E46" s="118"/>
      <c r="F46" s="245" t="s">
        <v>2061</v>
      </c>
      <c r="G46" s="205">
        <v>665.53728999999998</v>
      </c>
      <c r="H46" s="205">
        <v>194.67820999999998</v>
      </c>
      <c r="I46" s="1321"/>
      <c r="J46" s="245" t="s">
        <v>2062</v>
      </c>
      <c r="K46" s="205">
        <v>829.07416000000001</v>
      </c>
      <c r="L46" s="205">
        <v>178.25898000000001</v>
      </c>
      <c r="M46" s="924"/>
      <c r="N46" s="245" t="s">
        <v>2063</v>
      </c>
      <c r="O46" s="205">
        <v>781.67465000000004</v>
      </c>
      <c r="P46" s="205">
        <v>-24.990970000000001</v>
      </c>
      <c r="Q46" s="118"/>
      <c r="R46" s="245" t="s">
        <v>2064</v>
      </c>
      <c r="S46" s="205">
        <v>590.09992</v>
      </c>
      <c r="T46" s="205">
        <v>-15.308719999999999</v>
      </c>
      <c r="U46" s="118"/>
      <c r="V46" s="245"/>
      <c r="W46" s="205">
        <v>0</v>
      </c>
      <c r="X46" s="205">
        <v>0</v>
      </c>
    </row>
    <row r="47" spans="2:25" ht="15" customHeight="1">
      <c r="B47" s="245" t="s">
        <v>2065</v>
      </c>
      <c r="C47" s="205">
        <v>557.11979000000008</v>
      </c>
      <c r="D47" s="205">
        <v>183.71741</v>
      </c>
      <c r="E47" s="118"/>
      <c r="F47" s="245" t="s">
        <v>2066</v>
      </c>
      <c r="G47" s="205">
        <v>796.77231999999992</v>
      </c>
      <c r="H47" s="205">
        <v>-11.011379999999999</v>
      </c>
      <c r="I47" s="1321"/>
      <c r="J47" s="245" t="s">
        <v>2067</v>
      </c>
      <c r="K47" s="205">
        <v>841.88031999999998</v>
      </c>
      <c r="L47" s="205">
        <v>-5.1238999999999999</v>
      </c>
      <c r="M47" s="1323"/>
      <c r="N47" s="245" t="s">
        <v>2068</v>
      </c>
      <c r="O47" s="205">
        <v>802.08420999999998</v>
      </c>
      <c r="P47" s="205">
        <v>60.659080000000003</v>
      </c>
      <c r="Q47" s="118"/>
      <c r="R47" s="245" t="s">
        <v>2069</v>
      </c>
      <c r="S47" s="205">
        <v>584.9819399999999</v>
      </c>
      <c r="T47" s="205">
        <v>49.401029999999999</v>
      </c>
      <c r="U47" s="118"/>
      <c r="V47" s="245"/>
      <c r="W47" s="205">
        <v>0</v>
      </c>
      <c r="X47" s="205">
        <v>0</v>
      </c>
    </row>
    <row r="48" spans="2:25" ht="15" customHeight="1">
      <c r="B48" s="245" t="s">
        <v>2070</v>
      </c>
      <c r="C48" s="205">
        <v>589.90074000000004</v>
      </c>
      <c r="D48" s="205">
        <v>-648.17156999999997</v>
      </c>
      <c r="E48" s="118" t="s">
        <v>129</v>
      </c>
      <c r="F48" s="245" t="s">
        <v>2071</v>
      </c>
      <c r="G48" s="205">
        <v>786.89855</v>
      </c>
      <c r="H48" s="205">
        <v>-192.12619000000001</v>
      </c>
      <c r="I48" s="1324"/>
      <c r="J48" s="245" t="s">
        <v>2072</v>
      </c>
      <c r="K48" s="205">
        <v>772.42501000000004</v>
      </c>
      <c r="L48" s="205">
        <v>-165.67535000000001</v>
      </c>
      <c r="M48" s="924"/>
      <c r="N48" s="245" t="s">
        <v>2073</v>
      </c>
      <c r="O48" s="205">
        <v>797.57047</v>
      </c>
      <c r="P48" s="205">
        <v>-78.013350000000003</v>
      </c>
      <c r="Q48" s="118"/>
      <c r="R48" s="245" t="s">
        <v>2074</v>
      </c>
      <c r="S48" s="205">
        <v>411.23359000000005</v>
      </c>
      <c r="T48" s="205">
        <v>-13.80293</v>
      </c>
      <c r="U48" s="118"/>
      <c r="V48" s="245"/>
      <c r="W48" s="205">
        <v>0</v>
      </c>
      <c r="X48" s="205">
        <v>0</v>
      </c>
    </row>
    <row r="49" spans="2:25" ht="15" customHeight="1">
      <c r="B49" s="245" t="s">
        <v>2075</v>
      </c>
      <c r="C49" s="205">
        <v>607.25429000000008</v>
      </c>
      <c r="D49" s="205">
        <v>14.20393</v>
      </c>
      <c r="E49" s="118"/>
      <c r="F49" s="245" t="s">
        <v>2076</v>
      </c>
      <c r="G49" s="205">
        <v>771.27960999999993</v>
      </c>
      <c r="H49" s="205">
        <v>-230.70629</v>
      </c>
      <c r="I49" s="1321"/>
      <c r="J49" s="245" t="s">
        <v>2077</v>
      </c>
      <c r="K49" s="205">
        <v>773.04544999999996</v>
      </c>
      <c r="L49" s="205">
        <v>134.64899</v>
      </c>
      <c r="M49" s="924"/>
      <c r="N49" s="245" t="s">
        <v>2078</v>
      </c>
      <c r="O49" s="205">
        <v>794.96063000000004</v>
      </c>
      <c r="P49" s="205">
        <v>-153.92184</v>
      </c>
      <c r="Q49" s="118"/>
      <c r="R49" s="245" t="s">
        <v>2079</v>
      </c>
      <c r="S49" s="205">
        <v>848.43040000000008</v>
      </c>
      <c r="T49" s="205">
        <v>-24.7653</v>
      </c>
      <c r="U49" s="118"/>
      <c r="V49" s="245"/>
      <c r="W49" s="205">
        <v>0</v>
      </c>
      <c r="X49" s="205">
        <v>0</v>
      </c>
    </row>
    <row r="50" spans="2:25" ht="15" customHeight="1">
      <c r="B50" s="245" t="s">
        <v>2080</v>
      </c>
      <c r="C50" s="205">
        <v>639.17201999999997</v>
      </c>
      <c r="D50" s="205" t="s">
        <v>2081</v>
      </c>
      <c r="E50" s="118" t="s">
        <v>130</v>
      </c>
      <c r="F50" s="245" t="s">
        <v>2082</v>
      </c>
      <c r="G50" s="205">
        <v>771.15274999999997</v>
      </c>
      <c r="H50" s="205">
        <v>149.26604999999998</v>
      </c>
      <c r="I50" s="1321"/>
      <c r="J50" s="245" t="s">
        <v>2083</v>
      </c>
      <c r="K50" s="205">
        <v>808.65472</v>
      </c>
      <c r="L50" s="205">
        <v>-70.118259999999992</v>
      </c>
      <c r="M50" s="924"/>
      <c r="N50" s="245" t="s">
        <v>2084</v>
      </c>
      <c r="O50" s="205">
        <v>767.60769999999991</v>
      </c>
      <c r="P50" s="205">
        <v>38.235239999999997</v>
      </c>
      <c r="Q50" s="118"/>
      <c r="R50" s="245" t="s">
        <v>2085</v>
      </c>
      <c r="S50" s="205">
        <v>1206.0198799999998</v>
      </c>
      <c r="T50" s="205">
        <v>139.79898</v>
      </c>
      <c r="U50" s="118"/>
      <c r="V50" s="245"/>
      <c r="W50" s="205">
        <v>0</v>
      </c>
      <c r="X50" s="205">
        <v>0</v>
      </c>
    </row>
    <row r="51" spans="2:25" ht="15" customHeight="1">
      <c r="B51" s="245" t="s">
        <v>2086</v>
      </c>
      <c r="C51" s="205">
        <v>706.86494999999991</v>
      </c>
      <c r="D51" s="205">
        <v>133.44557999999998</v>
      </c>
      <c r="E51" s="118"/>
      <c r="F51" s="245" t="s">
        <v>2087</v>
      </c>
      <c r="G51" s="205">
        <v>1052.6091200000001</v>
      </c>
      <c r="H51" s="205">
        <v>-156.47467</v>
      </c>
      <c r="I51" s="1321"/>
      <c r="J51" s="245" t="s">
        <v>2088</v>
      </c>
      <c r="K51" s="205">
        <v>803.43043</v>
      </c>
      <c r="L51" s="205">
        <v>-22.729220000000002</v>
      </c>
      <c r="M51" s="924"/>
      <c r="N51" s="245" t="s">
        <v>2089</v>
      </c>
      <c r="O51" s="205">
        <v>806.12090000000001</v>
      </c>
      <c r="P51" s="205">
        <v>-329.14648999999997</v>
      </c>
      <c r="Q51" s="118"/>
      <c r="R51" s="245" t="s">
        <v>2090</v>
      </c>
      <c r="S51" s="205">
        <v>1189.4084599999999</v>
      </c>
      <c r="T51" s="205">
        <v>218.85574</v>
      </c>
      <c r="U51" s="118"/>
      <c r="V51" s="245"/>
      <c r="W51" s="205">
        <v>0</v>
      </c>
      <c r="X51" s="205">
        <v>0</v>
      </c>
    </row>
    <row r="52" spans="2:25" ht="15" customHeight="1">
      <c r="B52" s="245" t="s">
        <v>2091</v>
      </c>
      <c r="C52" s="205">
        <v>653.40931999999998</v>
      </c>
      <c r="D52" s="205">
        <v>250.28726999999998</v>
      </c>
      <c r="E52" s="118"/>
      <c r="F52" s="245" t="s">
        <v>2092</v>
      </c>
      <c r="G52" s="205">
        <v>933.93928000000005</v>
      </c>
      <c r="H52" s="205">
        <v>84.879729999999995</v>
      </c>
      <c r="I52" s="1321"/>
      <c r="J52" s="245" t="s">
        <v>2093</v>
      </c>
      <c r="K52" s="205">
        <v>794.61893000000009</v>
      </c>
      <c r="L52" s="205">
        <v>-75.921179999999993</v>
      </c>
      <c r="M52" s="924"/>
      <c r="N52" s="245" t="s">
        <v>2094</v>
      </c>
      <c r="O52" s="205">
        <v>915.55445999999995</v>
      </c>
      <c r="P52" s="205">
        <v>359.34800999999999</v>
      </c>
      <c r="Q52" s="118"/>
      <c r="R52" s="245" t="s">
        <v>2095</v>
      </c>
      <c r="S52" s="205">
        <v>846.60574999999994</v>
      </c>
      <c r="T52" s="205">
        <v>95.758589999999998</v>
      </c>
      <c r="U52" s="118"/>
      <c r="V52" s="245"/>
      <c r="W52" s="205">
        <v>0</v>
      </c>
      <c r="X52" s="205">
        <v>0</v>
      </c>
    </row>
    <row r="53" spans="2:25" ht="15" customHeight="1" thickBot="1">
      <c r="B53" s="246" t="s">
        <v>2096</v>
      </c>
      <c r="C53" s="211">
        <v>648.1830799999999</v>
      </c>
      <c r="D53" s="211">
        <v>-531.88568999999995</v>
      </c>
      <c r="E53" s="118"/>
      <c r="F53" s="246" t="s">
        <v>2097</v>
      </c>
      <c r="G53" s="211">
        <v>927.71219999999994</v>
      </c>
      <c r="H53" s="211">
        <v>-65.548729999999992</v>
      </c>
      <c r="I53" s="1321"/>
      <c r="J53" s="246" t="s">
        <v>2098</v>
      </c>
      <c r="K53" s="211">
        <v>795.03900999999996</v>
      </c>
      <c r="L53" s="211">
        <v>-287.61500999999998</v>
      </c>
      <c r="M53" s="1325"/>
      <c r="N53" s="246" t="s">
        <v>2099</v>
      </c>
      <c r="O53" s="211">
        <v>815.70603000000006</v>
      </c>
      <c r="P53" s="211">
        <v>-108.54396000000001</v>
      </c>
      <c r="Q53" s="118"/>
      <c r="R53" s="246" t="s">
        <v>2100</v>
      </c>
      <c r="S53" s="211">
        <v>850.63106999999991</v>
      </c>
      <c r="T53" s="211">
        <v>-24.502369999999999</v>
      </c>
      <c r="U53" s="118"/>
      <c r="V53" s="246"/>
      <c r="W53" s="211">
        <v>0</v>
      </c>
      <c r="X53" s="211">
        <v>0</v>
      </c>
    </row>
    <row r="54" spans="2:25" ht="6.75" customHeight="1" thickTop="1">
      <c r="B54" s="131"/>
      <c r="C54" s="131"/>
      <c r="D54" s="131"/>
      <c r="E54" s="155"/>
      <c r="F54" s="131"/>
      <c r="G54" s="131"/>
      <c r="H54" s="131"/>
      <c r="I54" s="155"/>
      <c r="J54" s="131"/>
      <c r="K54" s="131"/>
      <c r="L54" s="157"/>
    </row>
    <row r="55" spans="2:25" ht="15" customHeight="1">
      <c r="B55" s="1374" t="s">
        <v>2101</v>
      </c>
      <c r="C55" s="1329"/>
      <c r="D55" s="1329"/>
      <c r="E55" s="1329"/>
      <c r="F55" s="1329"/>
      <c r="G55" s="1329"/>
      <c r="H55" s="1329"/>
      <c r="I55" s="1329"/>
      <c r="J55" s="1329"/>
      <c r="K55" s="1329"/>
      <c r="L55" s="1329"/>
      <c r="M55" s="1326"/>
      <c r="N55" s="1326"/>
    </row>
    <row r="56" spans="2:25" s="149" customFormat="1" ht="15" customHeight="1">
      <c r="B56" s="1374" t="s">
        <v>2102</v>
      </c>
      <c r="C56" s="1329"/>
      <c r="D56" s="1329"/>
      <c r="E56" s="1329"/>
      <c r="F56" s="1329"/>
      <c r="G56" s="1329"/>
      <c r="H56" s="1329"/>
      <c r="I56" s="1329"/>
      <c r="J56" s="1329"/>
      <c r="K56" s="1329"/>
      <c r="L56" s="1329"/>
      <c r="M56" s="1327"/>
      <c r="N56" s="1327"/>
      <c r="O56" s="1328"/>
      <c r="P56" s="1328"/>
      <c r="Q56" s="1328"/>
      <c r="R56" s="1328"/>
      <c r="X56"/>
      <c r="Y56" s="125"/>
    </row>
    <row r="57" spans="2:25" ht="15" customHeight="1">
      <c r="B57" s="1374" t="s">
        <v>2103</v>
      </c>
      <c r="C57" s="1329"/>
      <c r="D57" s="1329"/>
      <c r="E57" s="1329"/>
      <c r="F57" s="1329"/>
      <c r="G57" s="1329"/>
      <c r="H57" s="1329"/>
      <c r="I57" s="1329"/>
      <c r="J57" s="1329"/>
      <c r="K57" s="1329"/>
      <c r="L57" s="1329"/>
      <c r="M57" s="1326"/>
      <c r="N57" s="1326"/>
      <c r="X57"/>
    </row>
    <row r="58" spans="2:25" ht="15" customHeight="1">
      <c r="B58" s="1329"/>
      <c r="C58" s="1329"/>
      <c r="D58" s="1329"/>
      <c r="E58" s="1329"/>
      <c r="F58" s="1329"/>
      <c r="G58" s="1329"/>
      <c r="H58" s="1329"/>
      <c r="I58" s="1329"/>
      <c r="J58" s="1329"/>
      <c r="K58" s="1329"/>
      <c r="L58" s="1329"/>
      <c r="M58" s="1326"/>
      <c r="N58" s="1326"/>
    </row>
    <row r="59" spans="2:25" ht="12">
      <c r="B59" s="1330"/>
      <c r="C59" s="1330"/>
      <c r="D59" s="1330"/>
      <c r="E59" s="1330"/>
      <c r="F59" s="1330"/>
      <c r="G59" s="1330"/>
      <c r="H59" s="1330"/>
      <c r="I59" s="1330"/>
      <c r="J59" s="1330"/>
      <c r="K59" s="1330"/>
      <c r="L59" s="1330"/>
      <c r="M59" s="481"/>
      <c r="N59" s="481"/>
    </row>
    <row r="60" spans="2:25" ht="15" customHeight="1">
      <c r="E60" s="125"/>
      <c r="I60" s="125"/>
    </row>
    <row r="61" spans="2:25" ht="15" customHeight="1">
      <c r="E61" s="125"/>
      <c r="I61" s="125"/>
    </row>
    <row r="62" spans="2:25" ht="15" customHeight="1">
      <c r="E62" s="125"/>
      <c r="I62" s="125"/>
    </row>
    <row r="63" spans="2:25" ht="15" customHeight="1">
      <c r="E63" s="125"/>
      <c r="I63" s="125"/>
    </row>
    <row r="64" spans="2:25" ht="15" customHeight="1">
      <c r="E64" s="125"/>
      <c r="I64" s="125"/>
    </row>
    <row r="65" spans="5:9" ht="15" customHeight="1">
      <c r="E65" s="125"/>
      <c r="I65" s="125"/>
    </row>
    <row r="66" spans="5:9" ht="15" customHeight="1">
      <c r="E66" s="125"/>
      <c r="I66" s="125"/>
    </row>
    <row r="67" spans="5:9" ht="15" customHeight="1">
      <c r="E67" s="125"/>
      <c r="I67" s="125"/>
    </row>
    <row r="68" spans="5:9" ht="15" customHeight="1">
      <c r="E68" s="125"/>
      <c r="I68" s="125"/>
    </row>
    <row r="69" spans="5:9" ht="15" customHeight="1">
      <c r="E69" s="125"/>
      <c r="I69" s="125"/>
    </row>
    <row r="70" spans="5:9" ht="15" customHeight="1">
      <c r="E70" s="125"/>
      <c r="I70" s="125"/>
    </row>
    <row r="71" spans="5:9" ht="15" customHeight="1">
      <c r="E71" s="125"/>
      <c r="I71" s="125"/>
    </row>
    <row r="72" spans="5:9" ht="15" customHeight="1">
      <c r="E72" s="125"/>
      <c r="I72" s="125"/>
    </row>
    <row r="73" spans="5:9" ht="15" customHeight="1">
      <c r="E73" s="125"/>
      <c r="I73" s="125"/>
    </row>
    <row r="74" spans="5:9" ht="15" customHeight="1">
      <c r="E74" s="125"/>
      <c r="I74" s="125"/>
    </row>
    <row r="75" spans="5:9" ht="15" customHeight="1">
      <c r="E75" s="125"/>
      <c r="I75" s="125"/>
    </row>
    <row r="76" spans="5:9" ht="15" customHeight="1">
      <c r="E76" s="125"/>
      <c r="I76" s="125"/>
    </row>
    <row r="77" spans="5:9" ht="15" customHeight="1">
      <c r="E77" s="125"/>
      <c r="I77" s="125"/>
    </row>
    <row r="78" spans="5:9" ht="15" customHeight="1">
      <c r="E78" s="125"/>
      <c r="I78" s="125"/>
    </row>
    <row r="79" spans="5:9" ht="15" customHeight="1">
      <c r="E79" s="125"/>
      <c r="I79" s="125"/>
    </row>
    <row r="80" spans="5:9" ht="15" customHeight="1">
      <c r="E80" s="125"/>
      <c r="I80" s="125"/>
    </row>
    <row r="81" spans="5:9" ht="15" customHeight="1">
      <c r="E81" s="125"/>
      <c r="I81" s="125"/>
    </row>
    <row r="82" spans="5:9" ht="15" customHeight="1">
      <c r="E82" s="125"/>
      <c r="I82" s="125"/>
    </row>
    <row r="83" spans="5:9" ht="15" customHeight="1">
      <c r="E83" s="125"/>
      <c r="I83" s="125"/>
    </row>
    <row r="84" spans="5:9" ht="15" customHeight="1">
      <c r="E84" s="125"/>
      <c r="I84" s="125"/>
    </row>
    <row r="85" spans="5:9" ht="15" customHeight="1">
      <c r="E85" s="125"/>
      <c r="I85" s="125"/>
    </row>
    <row r="86" spans="5:9" ht="15" customHeight="1">
      <c r="E86" s="125"/>
      <c r="I86" s="125"/>
    </row>
    <row r="87" spans="5:9" ht="15" customHeight="1">
      <c r="E87" s="125"/>
      <c r="I87" s="125"/>
    </row>
    <row r="88" spans="5:9" ht="15" customHeight="1">
      <c r="E88" s="125"/>
      <c r="I88" s="125"/>
    </row>
    <row r="89" spans="5:9" ht="15" customHeight="1">
      <c r="E89" s="125"/>
      <c r="I89" s="125"/>
    </row>
    <row r="90" spans="5:9" ht="15" customHeight="1">
      <c r="E90" s="125"/>
      <c r="I90" s="125"/>
    </row>
    <row r="91" spans="5:9" ht="15" customHeight="1">
      <c r="E91" s="125"/>
      <c r="I91" s="125"/>
    </row>
    <row r="92" spans="5:9" ht="15" customHeight="1">
      <c r="E92" s="125"/>
      <c r="I92" s="125"/>
    </row>
    <row r="93" spans="5:9" ht="15" customHeight="1">
      <c r="E93" s="125"/>
      <c r="I93" s="125"/>
    </row>
    <row r="94" spans="5:9" ht="15" customHeight="1">
      <c r="E94" s="125"/>
      <c r="I94" s="125"/>
    </row>
    <row r="95" spans="5:9" ht="15" customHeight="1">
      <c r="E95" s="125"/>
      <c r="I95" s="125"/>
    </row>
    <row r="96" spans="5:9" ht="15" customHeight="1">
      <c r="E96" s="125"/>
      <c r="I96" s="125"/>
    </row>
    <row r="97" spans="2:16" ht="15" customHeight="1">
      <c r="E97" s="125"/>
      <c r="I97" s="125"/>
    </row>
    <row r="98" spans="2:16" ht="15" customHeight="1">
      <c r="E98" s="125"/>
      <c r="I98" s="125"/>
    </row>
    <row r="99" spans="2:16" ht="15" customHeight="1">
      <c r="E99" s="125"/>
      <c r="I99" s="125"/>
    </row>
    <row r="100" spans="2:16" ht="15" customHeight="1">
      <c r="E100" s="125"/>
      <c r="I100" s="125"/>
    </row>
    <row r="101" spans="2:16" ht="15" customHeight="1">
      <c r="E101" s="125"/>
      <c r="I101" s="125"/>
    </row>
    <row r="102" spans="2:16" ht="15" customHeight="1">
      <c r="E102" s="125"/>
      <c r="I102" s="125"/>
    </row>
    <row r="103" spans="2:16" ht="24.95" customHeight="1">
      <c r="E103" s="125"/>
      <c r="I103" s="125"/>
    </row>
    <row r="104" spans="2:16" ht="24.95" customHeight="1">
      <c r="E104" s="125"/>
      <c r="I104" s="125"/>
    </row>
    <row r="105" spans="2:16" ht="24.95" customHeight="1">
      <c r="E105" s="125"/>
      <c r="I105" s="125"/>
      <c r="N105" s="159"/>
      <c r="O105" s="160"/>
      <c r="P105" s="160"/>
    </row>
    <row r="106" spans="2:16" ht="15" customHeight="1">
      <c r="B106" s="161"/>
      <c r="C106" s="161"/>
      <c r="D106" s="161"/>
      <c r="E106" s="162"/>
      <c r="F106" s="161"/>
      <c r="G106" s="161"/>
      <c r="H106" s="161"/>
      <c r="I106" s="162"/>
      <c r="J106" s="161"/>
      <c r="K106" s="161"/>
      <c r="L106" s="161"/>
      <c r="N106" s="163"/>
      <c r="O106" s="164"/>
      <c r="P106" s="164"/>
    </row>
    <row r="107" spans="2:16" ht="15" customHeight="1">
      <c r="N107" s="163"/>
      <c r="O107" s="164"/>
      <c r="P107" s="164"/>
    </row>
    <row r="108" spans="2:16" ht="15" customHeight="1">
      <c r="N108" s="163"/>
      <c r="O108" s="164"/>
      <c r="P108" s="164"/>
    </row>
    <row r="109" spans="2:16" ht="15" customHeight="1">
      <c r="N109" s="163"/>
      <c r="O109" s="164"/>
      <c r="P109" s="164"/>
    </row>
    <row r="110" spans="2:16" ht="15" customHeight="1">
      <c r="N110" s="163"/>
      <c r="O110" s="164"/>
      <c r="P110" s="164"/>
    </row>
    <row r="111" spans="2:16" ht="15" customHeight="1">
      <c r="N111" s="163"/>
      <c r="O111" s="164"/>
      <c r="P111" s="164"/>
    </row>
    <row r="112" spans="2:16" ht="15" customHeight="1">
      <c r="N112" s="163"/>
      <c r="O112" s="164"/>
      <c r="P112" s="164"/>
    </row>
    <row r="113" spans="14:16" ht="15" customHeight="1">
      <c r="N113" s="163"/>
      <c r="O113" s="164"/>
      <c r="P113" s="164"/>
    </row>
    <row r="114" spans="14:16" ht="15" customHeight="1">
      <c r="N114" s="163"/>
      <c r="O114" s="164"/>
      <c r="P114" s="164"/>
    </row>
    <row r="115" spans="14:16" ht="15" customHeight="1">
      <c r="N115" s="163"/>
      <c r="O115" s="164"/>
      <c r="P115" s="164"/>
    </row>
    <row r="116" spans="14:16" ht="15" customHeight="1">
      <c r="N116" s="163"/>
      <c r="O116" s="164"/>
      <c r="P116" s="164"/>
    </row>
    <row r="117" spans="14:16" ht="15" customHeight="1">
      <c r="N117" s="163"/>
      <c r="O117" s="164"/>
      <c r="P117" s="164"/>
    </row>
    <row r="118" spans="14:16" ht="15" customHeight="1">
      <c r="N118" s="163"/>
      <c r="O118" s="164"/>
      <c r="P118" s="164"/>
    </row>
    <row r="119" spans="14:16" ht="15" customHeight="1">
      <c r="N119" s="163"/>
      <c r="O119" s="164"/>
      <c r="P119" s="164"/>
    </row>
    <row r="120" spans="14:16" ht="15" customHeight="1">
      <c r="N120" s="163"/>
      <c r="O120" s="164"/>
      <c r="P120" s="164"/>
    </row>
    <row r="121" spans="14:16" ht="15" customHeight="1">
      <c r="N121" s="163"/>
      <c r="O121" s="164"/>
      <c r="P121" s="164"/>
    </row>
    <row r="122" spans="14:16" ht="15" customHeight="1">
      <c r="N122" s="163"/>
      <c r="O122" s="164"/>
      <c r="P122" s="164"/>
    </row>
    <row r="123" spans="14:16" ht="15" customHeight="1">
      <c r="N123" s="163"/>
      <c r="O123" s="164"/>
      <c r="P123" s="164"/>
    </row>
    <row r="124" spans="14:16" ht="15" customHeight="1">
      <c r="N124" s="163"/>
      <c r="O124" s="164"/>
      <c r="P124" s="164"/>
    </row>
    <row r="125" spans="14:16" ht="15" customHeight="1">
      <c r="N125" s="163"/>
      <c r="O125" s="164"/>
      <c r="P125" s="164"/>
    </row>
    <row r="126" spans="14:16" ht="15" customHeight="1">
      <c r="N126" s="163"/>
      <c r="O126" s="164"/>
      <c r="P126" s="164"/>
    </row>
    <row r="127" spans="14:16" ht="15" customHeight="1">
      <c r="N127" s="163"/>
      <c r="O127" s="164"/>
      <c r="P127" s="164"/>
    </row>
    <row r="128" spans="14:16" ht="15" customHeight="1">
      <c r="N128" s="163"/>
      <c r="O128" s="164"/>
      <c r="P128" s="164"/>
    </row>
    <row r="129" spans="14:16" ht="15" customHeight="1">
      <c r="N129" s="163"/>
      <c r="O129" s="164"/>
      <c r="P129" s="164"/>
    </row>
    <row r="130" spans="14:16" ht="15" customHeight="1">
      <c r="N130" s="163"/>
      <c r="O130" s="164"/>
      <c r="P130" s="164"/>
    </row>
    <row r="131" spans="14:16" ht="15" customHeight="1">
      <c r="N131" s="163"/>
      <c r="O131" s="164"/>
      <c r="P131" s="164"/>
    </row>
    <row r="132" spans="14:16" ht="15" customHeight="1">
      <c r="N132" s="163"/>
      <c r="O132" s="164"/>
      <c r="P132" s="164"/>
    </row>
    <row r="133" spans="14:16" ht="15" customHeight="1">
      <c r="N133" s="163"/>
      <c r="O133" s="164"/>
      <c r="P133" s="164"/>
    </row>
    <row r="134" spans="14:16" ht="15" customHeight="1">
      <c r="N134" s="163"/>
      <c r="O134" s="164"/>
      <c r="P134" s="164"/>
    </row>
    <row r="135" spans="14:16" ht="15" customHeight="1">
      <c r="N135" s="163"/>
      <c r="O135" s="164"/>
      <c r="P135" s="164"/>
    </row>
    <row r="136" spans="14:16" ht="15" customHeight="1">
      <c r="N136" s="163"/>
      <c r="O136" s="164"/>
      <c r="P136" s="164"/>
    </row>
    <row r="137" spans="14:16" ht="15" customHeight="1">
      <c r="N137" s="163"/>
      <c r="O137" s="164"/>
      <c r="P137" s="164"/>
    </row>
    <row r="138" spans="14:16" ht="15" customHeight="1">
      <c r="N138" s="163"/>
      <c r="O138" s="164"/>
      <c r="P138" s="164"/>
    </row>
    <row r="139" spans="14:16" ht="15" customHeight="1">
      <c r="N139" s="163"/>
      <c r="O139" s="164"/>
      <c r="P139" s="164"/>
    </row>
    <row r="140" spans="14:16" ht="15" customHeight="1">
      <c r="N140" s="163"/>
      <c r="O140" s="164"/>
      <c r="P140" s="164"/>
    </row>
    <row r="141" spans="14:16" ht="15" customHeight="1">
      <c r="N141" s="163"/>
      <c r="O141" s="164"/>
      <c r="P141" s="164"/>
    </row>
    <row r="142" spans="14:16" ht="15" customHeight="1">
      <c r="N142" s="163"/>
      <c r="O142" s="164"/>
      <c r="P142" s="164"/>
    </row>
    <row r="143" spans="14:16" ht="15" customHeight="1">
      <c r="N143" s="163"/>
      <c r="O143" s="164"/>
      <c r="P143" s="164"/>
    </row>
    <row r="144" spans="14:16" ht="15" customHeight="1">
      <c r="N144" s="163"/>
      <c r="O144" s="164"/>
      <c r="P144" s="164"/>
    </row>
    <row r="145" spans="14:16" ht="15" customHeight="1" thickBot="1">
      <c r="N145" s="165"/>
      <c r="O145" s="166"/>
      <c r="P145" s="166"/>
    </row>
  </sheetData>
  <mergeCells count="6">
    <mergeCell ref="X4:X5"/>
    <mergeCell ref="B6:C6"/>
    <mergeCell ref="B5:J5"/>
    <mergeCell ref="B2:J2"/>
    <mergeCell ref="B4:J4"/>
    <mergeCell ref="B3:J3"/>
  </mergeCells>
  <hyperlinks>
    <hyperlink ref="X4" location="Índice!A1" display="Back to the Index" xr:uid="{CA3D1C14-CDA5-4EF9-B1B6-B1F563EAC358}"/>
  </hyperlinks>
  <pageMargins left="0.7" right="0.7" top="0.75" bottom="0.75" header="0.3" footer="0.3"/>
  <pageSetup paperSize="9" orientation="portrait" r:id="rId1"/>
  <ignoredErrors>
    <ignoredError sqref="I10:AB47 I59:AB73 P48:AB54 I48:O54 E48:H54 S55:AB58"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60"/>
  <sheetViews>
    <sheetView showGridLines="0" showZeros="0" topLeftCell="A37" zoomScaleNormal="100" workbookViewId="0">
      <selection activeCell="X40" sqref="X40"/>
    </sheetView>
  </sheetViews>
  <sheetFormatPr defaultColWidth="9.140625" defaultRowHeight="15" customHeight="1"/>
  <cols>
    <col min="1" max="1" width="12.7109375" style="125" customWidth="1"/>
    <col min="2" max="4" width="9.7109375" style="125" customWidth="1"/>
    <col min="5" max="5" width="5.7109375" style="133" customWidth="1"/>
    <col min="6" max="8" width="9.7109375" style="125" customWidth="1"/>
    <col min="9" max="9" width="5.7109375" style="133" customWidth="1"/>
    <col min="10" max="12" width="9.7109375" style="125" customWidth="1"/>
    <col min="13" max="13" width="5.7109375" style="125" customWidth="1"/>
    <col min="14" max="16" width="9.7109375" style="125" customWidth="1"/>
    <col min="17" max="17" width="5.7109375" style="125" customWidth="1"/>
    <col min="18" max="20" width="9.7109375" style="125" customWidth="1"/>
    <col min="21" max="21" width="5.7109375" style="125" customWidth="1"/>
    <col min="22" max="24" width="9.7109375" style="125" customWidth="1"/>
    <col min="25" max="25" width="5.7109375" style="125" customWidth="1"/>
    <col min="26" max="16384" width="9.140625" style="125"/>
  </cols>
  <sheetData>
    <row r="1" spans="1:25" ht="15" customHeight="1">
      <c r="A1" s="146"/>
    </row>
    <row r="2" spans="1:25" ht="15" customHeight="1">
      <c r="A2" s="146"/>
      <c r="B2" s="1765" t="s">
        <v>1736</v>
      </c>
      <c r="C2" s="1765"/>
      <c r="D2" s="1765"/>
      <c r="E2" s="1765"/>
      <c r="F2" s="1765"/>
      <c r="G2" s="1765"/>
      <c r="H2" s="1765"/>
      <c r="I2" s="1765"/>
      <c r="J2" s="1765"/>
      <c r="K2"/>
      <c r="L2" s="787" t="s">
        <v>1463</v>
      </c>
      <c r="O2"/>
    </row>
    <row r="3" spans="1:25" ht="15" customHeight="1">
      <c r="A3" s="146"/>
      <c r="B3" s="1684" t="s">
        <v>1464</v>
      </c>
      <c r="C3" s="1684"/>
      <c r="D3" s="1684"/>
      <c r="E3" s="1684"/>
      <c r="F3" s="1684"/>
      <c r="G3" s="1684"/>
      <c r="H3" s="1684"/>
      <c r="I3" s="1684"/>
      <c r="J3" s="1684"/>
      <c r="K3" s="1766"/>
      <c r="L3" s="1766"/>
      <c r="O3"/>
    </row>
    <row r="4" spans="1:25" s="146" customFormat="1" ht="15" customHeight="1">
      <c r="B4" s="1764" t="s">
        <v>1246</v>
      </c>
      <c r="C4" s="1764"/>
      <c r="D4" s="1764"/>
      <c r="E4" s="1764"/>
      <c r="F4" s="1764"/>
      <c r="G4" s="1764"/>
      <c r="H4" s="1764"/>
      <c r="I4" s="1764"/>
      <c r="J4" s="1764"/>
      <c r="K4" s="304"/>
      <c r="L4" s="304"/>
      <c r="X4" s="1658" t="s">
        <v>503</v>
      </c>
    </row>
    <row r="5" spans="1:25" s="146" customFormat="1" ht="15" customHeight="1">
      <c r="B5" s="1764" t="s">
        <v>1248</v>
      </c>
      <c r="C5" s="1764"/>
      <c r="D5" s="1764"/>
      <c r="E5" s="1764"/>
      <c r="F5" s="1764"/>
      <c r="G5" s="1764"/>
      <c r="H5" s="1764"/>
      <c r="I5" s="1764"/>
      <c r="J5" s="1764"/>
      <c r="K5" s="304"/>
      <c r="L5" s="304"/>
      <c r="X5" s="1658"/>
    </row>
    <row r="6" spans="1:25" s="146" customFormat="1" ht="15" customHeight="1">
      <c r="B6" s="1703" t="s">
        <v>0</v>
      </c>
      <c r="C6" s="1703"/>
      <c r="D6" s="148"/>
      <c r="E6" s="148"/>
      <c r="F6" s="148"/>
      <c r="G6" s="148"/>
      <c r="H6" s="148"/>
      <c r="I6" s="148"/>
      <c r="J6" s="148"/>
      <c r="N6" s="158"/>
      <c r="O6" s="131"/>
      <c r="P6" s="131"/>
      <c r="Q6" s="155"/>
      <c r="R6" s="131"/>
      <c r="S6" s="131"/>
      <c r="T6" s="131"/>
      <c r="U6" s="155"/>
      <c r="V6" s="131"/>
      <c r="W6" s="131"/>
      <c r="X6" s="131"/>
      <c r="Y6" s="125"/>
    </row>
    <row r="7" spans="1:25" s="146" customFormat="1" ht="8.25" customHeight="1">
      <c r="B7" s="147"/>
      <c r="C7" s="148"/>
      <c r="D7" s="148"/>
      <c r="E7" s="148"/>
      <c r="F7" s="148"/>
      <c r="G7" s="148"/>
      <c r="H7" s="148"/>
      <c r="I7" s="148"/>
      <c r="J7" s="148"/>
      <c r="N7" s="158"/>
      <c r="O7" s="131"/>
      <c r="P7" s="131"/>
      <c r="Q7" s="155"/>
      <c r="R7" s="131"/>
      <c r="S7" s="131"/>
      <c r="T7" s="131"/>
      <c r="U7" s="155"/>
      <c r="V7" s="131"/>
      <c r="W7" s="131"/>
      <c r="X7" s="131"/>
      <c r="Y7" s="125"/>
    </row>
    <row r="8" spans="1:25" s="149" customFormat="1" ht="24.95" customHeight="1">
      <c r="B8" s="150" t="s">
        <v>402</v>
      </c>
      <c r="C8" s="151" t="s">
        <v>379</v>
      </c>
      <c r="D8" s="464" t="s">
        <v>404</v>
      </c>
      <c r="E8" s="152"/>
      <c r="F8" s="150" t="s">
        <v>402</v>
      </c>
      <c r="G8" s="151" t="s">
        <v>379</v>
      </c>
      <c r="H8" s="464" t="s">
        <v>404</v>
      </c>
      <c r="I8" s="152"/>
      <c r="J8" s="153" t="s">
        <v>402</v>
      </c>
      <c r="K8" s="154" t="s">
        <v>379</v>
      </c>
      <c r="L8" s="464" t="s">
        <v>404</v>
      </c>
      <c r="N8" s="150" t="s">
        <v>402</v>
      </c>
      <c r="O8" s="151" t="s">
        <v>379</v>
      </c>
      <c r="P8" s="464" t="s">
        <v>404</v>
      </c>
      <c r="Q8" s="152"/>
      <c r="R8" s="150" t="s">
        <v>402</v>
      </c>
      <c r="S8" s="151" t="s">
        <v>379</v>
      </c>
      <c r="T8" s="464" t="s">
        <v>404</v>
      </c>
      <c r="U8" s="152"/>
      <c r="V8" s="150" t="s">
        <v>402</v>
      </c>
      <c r="W8" s="151" t="s">
        <v>379</v>
      </c>
      <c r="X8" s="464" t="s">
        <v>404</v>
      </c>
    </row>
    <row r="9" spans="1:25" ht="15" customHeight="1">
      <c r="B9" s="1317" t="s">
        <v>1842</v>
      </c>
      <c r="C9" s="1188">
        <v>477.10318000000001</v>
      </c>
      <c r="D9" s="1188">
        <v>467.09848999999997</v>
      </c>
      <c r="E9" s="1318"/>
      <c r="F9" s="1331" t="s">
        <v>1843</v>
      </c>
      <c r="G9" s="1188">
        <v>663.70155</v>
      </c>
      <c r="H9" s="1188">
        <v>-4144.6399499999998</v>
      </c>
      <c r="I9" s="1318" t="s">
        <v>129</v>
      </c>
      <c r="J9" s="1317" t="s">
        <v>1844</v>
      </c>
      <c r="K9" s="1188">
        <v>887.27936999999997</v>
      </c>
      <c r="L9" s="1188">
        <v>263.86715000000004</v>
      </c>
      <c r="M9" s="924"/>
      <c r="N9" s="1317" t="s">
        <v>1845</v>
      </c>
      <c r="O9" s="1188">
        <v>784.16282999999999</v>
      </c>
      <c r="P9" s="1188">
        <v>-96.916060000000002</v>
      </c>
      <c r="Q9" s="1318"/>
      <c r="R9" s="1317" t="s">
        <v>1846</v>
      </c>
      <c r="S9" s="1188">
        <v>811.29674</v>
      </c>
      <c r="T9" s="1188">
        <v>597.86117000000002</v>
      </c>
      <c r="U9" s="1318"/>
      <c r="V9" s="1317" t="s">
        <v>1847</v>
      </c>
      <c r="W9" s="1188">
        <v>706.24020999999993</v>
      </c>
      <c r="X9" s="1189">
        <v>10.83235</v>
      </c>
      <c r="Y9" s="443"/>
    </row>
    <row r="10" spans="1:25" ht="15" customHeight="1">
      <c r="B10" s="245" t="s">
        <v>1848</v>
      </c>
      <c r="C10" s="236">
        <v>247.92770999999999</v>
      </c>
      <c r="D10" s="236">
        <v>25.593169999999997</v>
      </c>
      <c r="E10" s="1318"/>
      <c r="F10" s="245" t="s">
        <v>1849</v>
      </c>
      <c r="G10" s="236">
        <v>668.19703000000004</v>
      </c>
      <c r="H10" s="236">
        <v>-1583.1518500000002</v>
      </c>
      <c r="I10" s="1318" t="s">
        <v>130</v>
      </c>
      <c r="J10" s="245" t="s">
        <v>1850</v>
      </c>
      <c r="K10" s="236">
        <v>895.63184000000001</v>
      </c>
      <c r="L10" s="236">
        <v>769.81043999999997</v>
      </c>
      <c r="M10" s="924"/>
      <c r="N10" s="245" t="s">
        <v>1851</v>
      </c>
      <c r="O10" s="236">
        <v>791.46348</v>
      </c>
      <c r="P10" s="236">
        <v>-176.55539999999999</v>
      </c>
      <c r="Q10" s="1318"/>
      <c r="R10" s="245" t="s">
        <v>1852</v>
      </c>
      <c r="S10" s="236">
        <v>817.02593000000002</v>
      </c>
      <c r="T10" s="236">
        <v>370.26208000000003</v>
      </c>
      <c r="U10" s="1318"/>
      <c r="V10" s="245" t="s">
        <v>1853</v>
      </c>
      <c r="W10" s="236">
        <v>705.05555000000004</v>
      </c>
      <c r="X10" s="236">
        <v>33.332929999999998</v>
      </c>
      <c r="Y10" s="926"/>
    </row>
    <row r="11" spans="1:25" ht="15" customHeight="1">
      <c r="B11" s="245" t="s">
        <v>1854</v>
      </c>
      <c r="C11" s="236">
        <v>324.71464000000003</v>
      </c>
      <c r="D11" s="236">
        <v>183.66913</v>
      </c>
      <c r="E11" s="1318"/>
      <c r="F11" s="245" t="s">
        <v>1855</v>
      </c>
      <c r="G11" s="236">
        <v>953.27206000000001</v>
      </c>
      <c r="H11" s="236">
        <v>1511.6544199999998</v>
      </c>
      <c r="I11" s="1318"/>
      <c r="J11" s="245" t="s">
        <v>1856</v>
      </c>
      <c r="K11" s="236">
        <v>846.25954000000002</v>
      </c>
      <c r="L11" s="236">
        <v>1388.0975700000001</v>
      </c>
      <c r="M11" s="924"/>
      <c r="N11" s="245" t="s">
        <v>1857</v>
      </c>
      <c r="O11" s="236">
        <v>795.58417000000009</v>
      </c>
      <c r="P11" s="236">
        <v>-24.446990000000003</v>
      </c>
      <c r="Q11" s="1318"/>
      <c r="R11" s="245" t="s">
        <v>1858</v>
      </c>
      <c r="S11" s="236">
        <v>806.89647000000002</v>
      </c>
      <c r="T11" s="236">
        <v>25.396439999999998</v>
      </c>
      <c r="U11" s="1318"/>
      <c r="V11" s="245" t="s">
        <v>1859</v>
      </c>
      <c r="W11" s="236">
        <v>663.65203000000008</v>
      </c>
      <c r="X11" s="236">
        <v>267.30692999999997</v>
      </c>
      <c r="Y11" s="926"/>
    </row>
    <row r="12" spans="1:25" ht="15" customHeight="1">
      <c r="B12" s="245" t="s">
        <v>1860</v>
      </c>
      <c r="C12" s="236">
        <v>323.8571</v>
      </c>
      <c r="D12" s="236">
        <v>158.03325000000001</v>
      </c>
      <c r="E12" s="1318"/>
      <c r="F12" s="245" t="s">
        <v>1861</v>
      </c>
      <c r="G12" s="236">
        <v>1065.75377</v>
      </c>
      <c r="H12" s="236">
        <v>934.9746899999999</v>
      </c>
      <c r="I12" s="1318"/>
      <c r="J12" s="245" t="s">
        <v>1862</v>
      </c>
      <c r="K12" s="236">
        <v>758.65022999999997</v>
      </c>
      <c r="L12" s="236">
        <v>193.16748999999999</v>
      </c>
      <c r="M12" s="924"/>
      <c r="N12" s="245" t="s">
        <v>1863</v>
      </c>
      <c r="O12" s="236">
        <v>790.85345999999993</v>
      </c>
      <c r="P12" s="236">
        <v>82.012419999999992</v>
      </c>
      <c r="Q12" s="1318"/>
      <c r="R12" s="245" t="s">
        <v>1864</v>
      </c>
      <c r="S12" s="236">
        <v>836.80240000000003</v>
      </c>
      <c r="T12" s="236">
        <v>-312.90272999999996</v>
      </c>
      <c r="U12" s="1318"/>
      <c r="V12" s="245" t="s">
        <v>1865</v>
      </c>
      <c r="W12" s="236">
        <v>673.38225</v>
      </c>
      <c r="X12" s="236">
        <v>119.45747999999999</v>
      </c>
      <c r="Y12" s="926"/>
    </row>
    <row r="13" spans="1:25" ht="15" customHeight="1">
      <c r="B13" s="245" t="s">
        <v>1866</v>
      </c>
      <c r="C13" s="236">
        <v>368.00852000000003</v>
      </c>
      <c r="D13" s="236">
        <v>414.89974000000001</v>
      </c>
      <c r="E13" s="1318"/>
      <c r="F13" s="245" t="s">
        <v>1867</v>
      </c>
      <c r="G13" s="236">
        <v>1073.21949</v>
      </c>
      <c r="H13" s="236">
        <v>-417.79995000000002</v>
      </c>
      <c r="I13" s="1318"/>
      <c r="J13" s="245" t="s">
        <v>1868</v>
      </c>
      <c r="K13" s="236">
        <v>763.26193999999998</v>
      </c>
      <c r="L13" s="236">
        <v>-311.50448999999998</v>
      </c>
      <c r="M13" s="924"/>
      <c r="N13" s="245" t="s">
        <v>1869</v>
      </c>
      <c r="O13" s="236">
        <v>797.92123000000004</v>
      </c>
      <c r="P13" s="236">
        <v>144.95074</v>
      </c>
      <c r="Q13" s="118"/>
      <c r="R13" s="245" t="s">
        <v>1870</v>
      </c>
      <c r="S13" s="236">
        <v>823.18594999999993</v>
      </c>
      <c r="T13" s="236">
        <v>444.41854000000001</v>
      </c>
      <c r="U13" s="1318"/>
      <c r="V13" s="245" t="s">
        <v>1871</v>
      </c>
      <c r="W13" s="236">
        <v>683.63197000000002</v>
      </c>
      <c r="X13" s="236">
        <v>69.101889999999997</v>
      </c>
      <c r="Y13" s="926"/>
    </row>
    <row r="14" spans="1:25" ht="15" customHeight="1">
      <c r="B14" s="245" t="s">
        <v>1872</v>
      </c>
      <c r="C14" s="236">
        <v>341.92876000000001</v>
      </c>
      <c r="D14" s="236">
        <v>196.46231</v>
      </c>
      <c r="E14" s="1320"/>
      <c r="F14" s="245" t="s">
        <v>1873</v>
      </c>
      <c r="G14" s="236">
        <v>1243.83323</v>
      </c>
      <c r="H14" s="236">
        <v>1574.00711</v>
      </c>
      <c r="I14" s="118"/>
      <c r="J14" s="245" t="s">
        <v>1874</v>
      </c>
      <c r="K14" s="236">
        <v>905.91913</v>
      </c>
      <c r="L14" s="236">
        <v>55.092570000000002</v>
      </c>
      <c r="M14" s="924"/>
      <c r="N14" s="245" t="s">
        <v>1875</v>
      </c>
      <c r="O14" s="236">
        <v>768.20354000000009</v>
      </c>
      <c r="P14" s="236">
        <v>-189.07109</v>
      </c>
      <c r="Q14" s="118"/>
      <c r="R14" s="245" t="s">
        <v>1876</v>
      </c>
      <c r="S14" s="236">
        <v>795.98757000000001</v>
      </c>
      <c r="T14" s="236">
        <v>306.33913000000001</v>
      </c>
      <c r="U14" s="118"/>
      <c r="V14" s="245" t="s">
        <v>1877</v>
      </c>
      <c r="W14" s="236">
        <v>536.83474999999999</v>
      </c>
      <c r="X14" s="236">
        <v>-67.68274000000001</v>
      </c>
      <c r="Y14" s="443"/>
    </row>
    <row r="15" spans="1:25" ht="15" customHeight="1">
      <c r="B15" s="245" t="s">
        <v>1878</v>
      </c>
      <c r="C15" s="236">
        <v>424.49521999999996</v>
      </c>
      <c r="D15" s="236">
        <v>-68.274460000000005</v>
      </c>
      <c r="E15" s="118"/>
      <c r="F15" s="245" t="s">
        <v>1879</v>
      </c>
      <c r="G15" s="236">
        <v>740.00881000000004</v>
      </c>
      <c r="H15" s="236">
        <v>204.34954000000002</v>
      </c>
      <c r="I15" s="118"/>
      <c r="J15" s="245" t="s">
        <v>1880</v>
      </c>
      <c r="K15" s="236">
        <v>934.2956999999999</v>
      </c>
      <c r="L15" s="236">
        <v>36.33867</v>
      </c>
      <c r="M15" s="1320"/>
      <c r="N15" s="245" t="s">
        <v>1881</v>
      </c>
      <c r="O15" s="236">
        <v>729.37271999999996</v>
      </c>
      <c r="P15" s="236">
        <v>-743.0729399999999</v>
      </c>
      <c r="Q15" s="118" t="s">
        <v>1271</v>
      </c>
      <c r="R15" s="245" t="s">
        <v>1882</v>
      </c>
      <c r="S15" s="236">
        <v>672.16800999999998</v>
      </c>
      <c r="T15" s="236">
        <v>363.87215999999995</v>
      </c>
      <c r="U15" s="118"/>
      <c r="V15" s="245" t="s">
        <v>1883</v>
      </c>
      <c r="W15" s="236">
        <v>520.49721</v>
      </c>
      <c r="X15" s="236">
        <v>97.43516000000001</v>
      </c>
      <c r="Y15" s="926"/>
    </row>
    <row r="16" spans="1:25" ht="15" customHeight="1">
      <c r="B16" s="245" t="s">
        <v>1884</v>
      </c>
      <c r="C16" s="236">
        <v>296.25871000000001</v>
      </c>
      <c r="D16" s="236">
        <v>177.18055999999999</v>
      </c>
      <c r="E16" s="118"/>
      <c r="F16" s="245" t="s">
        <v>1885</v>
      </c>
      <c r="G16" s="236">
        <v>624.68335000000002</v>
      </c>
      <c r="H16" s="236">
        <v>-602.48072999999999</v>
      </c>
      <c r="I16" s="118"/>
      <c r="J16" s="245" t="s">
        <v>1886</v>
      </c>
      <c r="K16" s="236">
        <v>966.17084999999997</v>
      </c>
      <c r="L16" s="236">
        <v>140.03810999999999</v>
      </c>
      <c r="M16" s="1320"/>
      <c r="N16" s="245" t="s">
        <v>1887</v>
      </c>
      <c r="O16" s="236">
        <v>772.09593999999993</v>
      </c>
      <c r="P16" s="236">
        <v>128.95419999999999</v>
      </c>
      <c r="Q16" s="118"/>
      <c r="R16" s="245" t="s">
        <v>1888</v>
      </c>
      <c r="S16" s="236">
        <v>741.00923</v>
      </c>
      <c r="T16" s="236">
        <v>-246.41533999999999</v>
      </c>
      <c r="U16" s="118"/>
      <c r="V16" s="245" t="s">
        <v>1889</v>
      </c>
      <c r="W16" s="236">
        <v>646.60931999999991</v>
      </c>
      <c r="X16" s="236">
        <v>106.45706</v>
      </c>
      <c r="Y16" s="926"/>
    </row>
    <row r="17" spans="2:25" ht="15" customHeight="1">
      <c r="B17" s="245" t="s">
        <v>1890</v>
      </c>
      <c r="C17" s="236">
        <v>457.28336999999999</v>
      </c>
      <c r="D17" s="236">
        <v>-47.064550000000004</v>
      </c>
      <c r="E17" s="118"/>
      <c r="F17" s="245" t="s">
        <v>1891</v>
      </c>
      <c r="G17" s="236">
        <v>609.85527999999999</v>
      </c>
      <c r="H17" s="236">
        <v>-1348.0326399999999</v>
      </c>
      <c r="I17" s="118" t="s">
        <v>131</v>
      </c>
      <c r="J17" s="245" t="s">
        <v>1892</v>
      </c>
      <c r="K17" s="236">
        <v>948.58258000000001</v>
      </c>
      <c r="L17" s="236">
        <v>506.38921000000005</v>
      </c>
      <c r="M17" s="1320"/>
      <c r="N17" s="245" t="s">
        <v>1893</v>
      </c>
      <c r="O17" s="236">
        <v>773.17418999999995</v>
      </c>
      <c r="P17" s="236">
        <v>-26.11872</v>
      </c>
      <c r="Q17" s="118"/>
      <c r="R17" s="245" t="s">
        <v>1894</v>
      </c>
      <c r="S17" s="236">
        <v>681.77391</v>
      </c>
      <c r="T17" s="236">
        <v>195.83629999999999</v>
      </c>
      <c r="U17" s="118"/>
      <c r="V17" s="245" t="s">
        <v>1895</v>
      </c>
      <c r="W17" s="236">
        <v>466.56471999999997</v>
      </c>
      <c r="X17" s="236">
        <v>-31.422419999999999</v>
      </c>
      <c r="Y17" s="926"/>
    </row>
    <row r="18" spans="2:25" ht="15" customHeight="1">
      <c r="B18" s="245" t="s">
        <v>1896</v>
      </c>
      <c r="C18" s="236">
        <v>348.09174000000002</v>
      </c>
      <c r="D18" s="236">
        <v>-88.054360000000003</v>
      </c>
      <c r="E18" s="118"/>
      <c r="F18" s="245" t="s">
        <v>1897</v>
      </c>
      <c r="G18" s="236">
        <v>695.65647999999999</v>
      </c>
      <c r="H18" s="236">
        <v>4651.5550499999999</v>
      </c>
      <c r="I18" s="118"/>
      <c r="J18" s="245" t="s">
        <v>1898</v>
      </c>
      <c r="K18" s="236">
        <v>891.84728000000007</v>
      </c>
      <c r="L18" s="236">
        <v>156.89510000000001</v>
      </c>
      <c r="M18" s="1320"/>
      <c r="N18" s="245" t="s">
        <v>1899</v>
      </c>
      <c r="O18" s="236">
        <v>837.90143</v>
      </c>
      <c r="P18" s="236">
        <v>-615.55876000000001</v>
      </c>
      <c r="Q18" s="118"/>
      <c r="R18" s="245" t="s">
        <v>1900</v>
      </c>
      <c r="S18" s="236">
        <v>564.86143000000004</v>
      </c>
      <c r="T18" s="236">
        <v>10.3887</v>
      </c>
      <c r="U18" s="118"/>
      <c r="V18" s="245" t="s">
        <v>1901</v>
      </c>
      <c r="W18" s="236">
        <v>429.58177000000001</v>
      </c>
      <c r="X18" s="236">
        <v>-86.927220000000005</v>
      </c>
      <c r="Y18" s="926"/>
    </row>
    <row r="19" spans="2:25" ht="15" customHeight="1">
      <c r="B19" s="245" t="s">
        <v>1902</v>
      </c>
      <c r="C19" s="236">
        <v>408.73821999999996</v>
      </c>
      <c r="D19" s="236">
        <v>259.66829000000001</v>
      </c>
      <c r="E19" s="118"/>
      <c r="F19" s="245" t="s">
        <v>1903</v>
      </c>
      <c r="G19" s="236">
        <v>861.14436999999998</v>
      </c>
      <c r="H19" s="236">
        <v>-1088.3924099999999</v>
      </c>
      <c r="I19" s="118" t="s">
        <v>1269</v>
      </c>
      <c r="J19" s="245" t="s">
        <v>1904</v>
      </c>
      <c r="K19" s="236">
        <v>874.0849300000001</v>
      </c>
      <c r="L19" s="236">
        <v>-322.16439000000003</v>
      </c>
      <c r="M19" s="1320"/>
      <c r="N19" s="245" t="s">
        <v>1905</v>
      </c>
      <c r="O19" s="236">
        <v>739.83480000000009</v>
      </c>
      <c r="P19" s="236">
        <v>171.09475</v>
      </c>
      <c r="Q19" s="118"/>
      <c r="R19" s="245" t="s">
        <v>1906</v>
      </c>
      <c r="S19" s="236">
        <v>616.53345999999999</v>
      </c>
      <c r="T19" s="236">
        <v>-122.12814999999999</v>
      </c>
      <c r="U19" s="118"/>
      <c r="V19" s="245" t="s">
        <v>1907</v>
      </c>
      <c r="W19" s="236">
        <v>317.67901000000001</v>
      </c>
      <c r="X19" s="236">
        <v>154.53489999999999</v>
      </c>
      <c r="Y19" s="443"/>
    </row>
    <row r="20" spans="2:25" ht="15" customHeight="1">
      <c r="B20" s="245" t="s">
        <v>1908</v>
      </c>
      <c r="C20" s="236">
        <v>403.38668999999999</v>
      </c>
      <c r="D20" s="236">
        <v>251.59870999999998</v>
      </c>
      <c r="E20" s="1322"/>
      <c r="F20" s="245" t="s">
        <v>1909</v>
      </c>
      <c r="G20" s="236">
        <v>821.31196</v>
      </c>
      <c r="H20" s="236">
        <v>-47.375809999999994</v>
      </c>
      <c r="I20" s="118"/>
      <c r="J20" s="245" t="s">
        <v>1910</v>
      </c>
      <c r="K20" s="236">
        <v>839.72041000000002</v>
      </c>
      <c r="L20" s="236">
        <v>256.78471999999999</v>
      </c>
      <c r="M20" s="1320"/>
      <c r="N20" s="245" t="s">
        <v>1911</v>
      </c>
      <c r="O20" s="236">
        <v>851.82618000000002</v>
      </c>
      <c r="P20" s="236">
        <v>-450.02931000000001</v>
      </c>
      <c r="Q20" s="118"/>
      <c r="R20" s="245" t="s">
        <v>1912</v>
      </c>
      <c r="S20" s="236">
        <v>490.39898999999997</v>
      </c>
      <c r="T20" s="236">
        <v>586.16532999999993</v>
      </c>
      <c r="U20" s="118"/>
      <c r="V20" s="245" t="s">
        <v>1913</v>
      </c>
      <c r="W20" s="236">
        <v>313.07107000000002</v>
      </c>
      <c r="X20" s="236">
        <v>-177.77131</v>
      </c>
      <c r="Y20" s="926"/>
    </row>
    <row r="21" spans="2:25" ht="15" customHeight="1">
      <c r="B21" s="245" t="s">
        <v>1914</v>
      </c>
      <c r="C21" s="236">
        <v>351.65153000000004</v>
      </c>
      <c r="D21" s="236">
        <v>155.27742999999998</v>
      </c>
      <c r="E21" s="118"/>
      <c r="F21" s="245" t="s">
        <v>1915</v>
      </c>
      <c r="G21" s="236">
        <v>806.64349000000004</v>
      </c>
      <c r="H21" s="236">
        <v>1015.47401</v>
      </c>
      <c r="I21" s="118"/>
      <c r="J21" s="245" t="s">
        <v>1916</v>
      </c>
      <c r="K21" s="236">
        <v>801.54674</v>
      </c>
      <c r="L21" s="236">
        <v>-145.95808</v>
      </c>
      <c r="M21" s="924"/>
      <c r="N21" s="245" t="s">
        <v>1917</v>
      </c>
      <c r="O21" s="236">
        <v>855.08603000000005</v>
      </c>
      <c r="P21" s="236">
        <v>-46.980269999999997</v>
      </c>
      <c r="Q21" s="118"/>
      <c r="R21" s="245" t="s">
        <v>1918</v>
      </c>
      <c r="S21" s="236">
        <v>453.67563000000001</v>
      </c>
      <c r="T21" s="236">
        <v>57.705300000000001</v>
      </c>
      <c r="U21" s="118"/>
      <c r="V21" s="245" t="s">
        <v>1919</v>
      </c>
      <c r="W21" s="236">
        <v>468.47358000000003</v>
      </c>
      <c r="X21" s="236">
        <v>-211.98317</v>
      </c>
      <c r="Y21" s="926"/>
    </row>
    <row r="22" spans="2:25" ht="15" customHeight="1">
      <c r="B22" s="245" t="s">
        <v>1920</v>
      </c>
      <c r="C22" s="236">
        <v>477.29826000000003</v>
      </c>
      <c r="D22" s="236">
        <v>38.46611</v>
      </c>
      <c r="E22" s="118"/>
      <c r="F22" s="245" t="s">
        <v>1921</v>
      </c>
      <c r="G22" s="236">
        <v>757.03198999999995</v>
      </c>
      <c r="H22" s="236">
        <v>612.76508000000001</v>
      </c>
      <c r="I22" s="118"/>
      <c r="J22" s="245" t="s">
        <v>1922</v>
      </c>
      <c r="K22" s="236">
        <v>793.54306000000008</v>
      </c>
      <c r="L22" s="236">
        <v>-220.22167999999999</v>
      </c>
      <c r="M22" s="924"/>
      <c r="N22" s="245" t="s">
        <v>1923</v>
      </c>
      <c r="O22" s="236">
        <v>894.54413999999997</v>
      </c>
      <c r="P22" s="236">
        <v>-112.8154</v>
      </c>
      <c r="Q22" s="118"/>
      <c r="R22" s="245" t="s">
        <v>1924</v>
      </c>
      <c r="S22" s="236">
        <v>534.29263000000003</v>
      </c>
      <c r="T22" s="236">
        <v>206.24563000000001</v>
      </c>
      <c r="U22" s="118"/>
      <c r="V22" s="245" t="s">
        <v>1925</v>
      </c>
      <c r="W22" s="236">
        <v>438.24748999999997</v>
      </c>
      <c r="X22" s="236">
        <v>209.04685999999998</v>
      </c>
      <c r="Y22" s="926"/>
    </row>
    <row r="23" spans="2:25" ht="15" customHeight="1">
      <c r="B23" s="245" t="s">
        <v>1926</v>
      </c>
      <c r="C23" s="236">
        <v>482.56207000000001</v>
      </c>
      <c r="D23" s="236">
        <v>81.435280000000006</v>
      </c>
      <c r="E23" s="118"/>
      <c r="F23" s="245" t="s">
        <v>1927</v>
      </c>
      <c r="G23" s="236">
        <v>761.39702</v>
      </c>
      <c r="H23" s="205">
        <v>717.91590000000008</v>
      </c>
      <c r="I23" s="1321"/>
      <c r="J23" s="245" t="s">
        <v>1928</v>
      </c>
      <c r="K23" s="236">
        <v>1043.1901</v>
      </c>
      <c r="L23" s="236">
        <v>229.05951000000002</v>
      </c>
      <c r="M23" s="924"/>
      <c r="N23" s="245" t="s">
        <v>1929</v>
      </c>
      <c r="O23" s="236">
        <v>943.61982999999998</v>
      </c>
      <c r="P23" s="236">
        <v>614.76315</v>
      </c>
      <c r="Q23" s="118"/>
      <c r="R23" s="245" t="s">
        <v>1930</v>
      </c>
      <c r="S23" s="236">
        <v>520.64806999999996</v>
      </c>
      <c r="T23" s="236">
        <v>-239.86684</v>
      </c>
      <c r="U23" s="118"/>
      <c r="V23" s="245" t="s">
        <v>1931</v>
      </c>
      <c r="W23" s="236">
        <v>443.05475999999999</v>
      </c>
      <c r="X23" s="236">
        <v>-138.76828</v>
      </c>
      <c r="Y23" s="926"/>
    </row>
    <row r="24" spans="2:25" ht="15" customHeight="1">
      <c r="B24" s="245" t="s">
        <v>1932</v>
      </c>
      <c r="C24" s="236">
        <v>593.82434999999998</v>
      </c>
      <c r="D24" s="236">
        <v>163.73576</v>
      </c>
      <c r="E24" s="118"/>
      <c r="F24" s="245" t="s">
        <v>1933</v>
      </c>
      <c r="G24" s="236">
        <v>908.70551</v>
      </c>
      <c r="H24" s="236">
        <v>-101.17537</v>
      </c>
      <c r="I24" s="118"/>
      <c r="J24" s="245" t="s">
        <v>1934</v>
      </c>
      <c r="K24" s="236">
        <v>962.33093999999994</v>
      </c>
      <c r="L24" s="236">
        <v>-285.19211000000001</v>
      </c>
      <c r="M24" s="924"/>
      <c r="N24" s="245" t="s">
        <v>1935</v>
      </c>
      <c r="O24" s="236">
        <v>896.64460999999994</v>
      </c>
      <c r="P24" s="236">
        <v>-262.86993000000001</v>
      </c>
      <c r="Q24" s="118"/>
      <c r="R24" s="245" t="s">
        <v>1936</v>
      </c>
      <c r="S24" s="236">
        <v>504.84829999999999</v>
      </c>
      <c r="T24" s="236">
        <v>118.58611000000001</v>
      </c>
      <c r="U24" s="118"/>
      <c r="V24" s="245" t="s">
        <v>1937</v>
      </c>
      <c r="W24" s="236">
        <v>654.69038999999998</v>
      </c>
      <c r="X24" s="236">
        <v>49.507300000000001</v>
      </c>
      <c r="Y24" s="926"/>
    </row>
    <row r="25" spans="2:25" ht="15" customHeight="1">
      <c r="B25" s="245" t="s">
        <v>1938</v>
      </c>
      <c r="C25" s="236">
        <v>501.27940000000001</v>
      </c>
      <c r="D25" s="236">
        <v>-238.80343999999999</v>
      </c>
      <c r="E25" s="118"/>
      <c r="F25" s="245" t="s">
        <v>1939</v>
      </c>
      <c r="G25" s="236">
        <v>872.17955000000006</v>
      </c>
      <c r="H25" s="236">
        <v>-165.28932999999998</v>
      </c>
      <c r="I25" s="118"/>
      <c r="J25" s="245" t="s">
        <v>1940</v>
      </c>
      <c r="K25" s="236">
        <v>964.40893000000005</v>
      </c>
      <c r="L25" s="236">
        <v>-434.11529999999999</v>
      </c>
      <c r="M25" s="924"/>
      <c r="N25" s="245" t="s">
        <v>1941</v>
      </c>
      <c r="O25" s="236">
        <v>905.72080000000005</v>
      </c>
      <c r="P25" s="236">
        <v>-539.73652000000004</v>
      </c>
      <c r="Q25" s="118"/>
      <c r="R25" s="245" t="s">
        <v>1942</v>
      </c>
      <c r="S25" s="236">
        <v>598.13866000000007</v>
      </c>
      <c r="T25" s="236">
        <v>107.60569</v>
      </c>
      <c r="U25" s="118"/>
      <c r="V25" s="245" t="s">
        <v>1943</v>
      </c>
      <c r="W25" s="236">
        <v>648.44214999999997</v>
      </c>
      <c r="X25" s="236">
        <v>358.56615000000005</v>
      </c>
      <c r="Y25" s="927"/>
    </row>
    <row r="26" spans="2:25" ht="15" customHeight="1">
      <c r="B26" s="245" t="s">
        <v>1944</v>
      </c>
      <c r="C26" s="236">
        <v>721.12374999999997</v>
      </c>
      <c r="D26" s="236">
        <v>416.79553999999996</v>
      </c>
      <c r="E26" s="118"/>
      <c r="F26" s="245" t="s">
        <v>1945</v>
      </c>
      <c r="G26" s="236">
        <v>913.09603000000004</v>
      </c>
      <c r="H26" s="236">
        <v>46.833570000000002</v>
      </c>
      <c r="I26" s="118"/>
      <c r="J26" s="245" t="s">
        <v>1946</v>
      </c>
      <c r="K26" s="236">
        <v>1034.8931</v>
      </c>
      <c r="L26" s="236">
        <v>-449.64609000000002</v>
      </c>
      <c r="M26" s="924"/>
      <c r="N26" s="245" t="s">
        <v>1947</v>
      </c>
      <c r="O26" s="236">
        <v>783.60583999999994</v>
      </c>
      <c r="P26" s="236">
        <v>56.455150000000003</v>
      </c>
      <c r="Q26" s="118"/>
      <c r="R26" s="245" t="s">
        <v>1948</v>
      </c>
      <c r="S26" s="236">
        <v>742.14644999999996</v>
      </c>
      <c r="T26" s="236">
        <v>235.82098999999999</v>
      </c>
      <c r="U26" s="118"/>
      <c r="V26" s="245" t="s">
        <v>1949</v>
      </c>
      <c r="W26" s="236">
        <v>748.81876</v>
      </c>
      <c r="X26" s="236">
        <v>-326.97808000000003</v>
      </c>
      <c r="Y26" s="926"/>
    </row>
    <row r="27" spans="2:25" ht="15" customHeight="1">
      <c r="B27" s="245" t="s">
        <v>1950</v>
      </c>
      <c r="C27" s="236">
        <v>685.60135000000002</v>
      </c>
      <c r="D27" s="236">
        <v>-6.5652700000000008</v>
      </c>
      <c r="E27" s="118"/>
      <c r="F27" s="245" t="s">
        <v>1951</v>
      </c>
      <c r="G27" s="236">
        <v>897.30984000000001</v>
      </c>
      <c r="H27" s="236">
        <v>-50.930279999999996</v>
      </c>
      <c r="I27" s="118"/>
      <c r="J27" s="245" t="s">
        <v>1952</v>
      </c>
      <c r="K27" s="236">
        <v>1066.7333500000002</v>
      </c>
      <c r="L27" s="236">
        <v>31.200509999999998</v>
      </c>
      <c r="M27" s="924"/>
      <c r="N27" s="245" t="s">
        <v>1953</v>
      </c>
      <c r="O27" s="236">
        <v>739.80943000000002</v>
      </c>
      <c r="P27" s="236">
        <v>544.43796999999995</v>
      </c>
      <c r="Q27" s="118"/>
      <c r="R27" s="245" t="s">
        <v>1954</v>
      </c>
      <c r="S27" s="236">
        <v>552.16062999999997</v>
      </c>
      <c r="T27" s="236">
        <v>-136.79080999999999</v>
      </c>
      <c r="U27" s="118"/>
      <c r="V27" s="245" t="s">
        <v>1955</v>
      </c>
      <c r="W27" s="236">
        <v>741.84053000000006</v>
      </c>
      <c r="X27" s="236">
        <v>-159.93965</v>
      </c>
      <c r="Y27" s="926"/>
    </row>
    <row r="28" spans="2:25" ht="15" customHeight="1">
      <c r="B28" s="245" t="s">
        <v>1956</v>
      </c>
      <c r="C28" s="236">
        <v>623.35681000000011</v>
      </c>
      <c r="D28" s="236">
        <v>-237.63978</v>
      </c>
      <c r="E28" s="118"/>
      <c r="F28" s="245" t="s">
        <v>1957</v>
      </c>
      <c r="G28" s="236">
        <v>861.42137000000002</v>
      </c>
      <c r="H28" s="236">
        <v>132.31479000000002</v>
      </c>
      <c r="I28" s="118"/>
      <c r="J28" s="245" t="s">
        <v>1958</v>
      </c>
      <c r="K28" s="236">
        <v>987.56889000000001</v>
      </c>
      <c r="L28" s="236">
        <v>218.56846999999999</v>
      </c>
      <c r="M28" s="924"/>
      <c r="N28" s="245" t="s">
        <v>1959</v>
      </c>
      <c r="O28" s="236">
        <v>696.08506000000011</v>
      </c>
      <c r="P28" s="236">
        <v>192.56945999999999</v>
      </c>
      <c r="Q28" s="118"/>
      <c r="R28" s="245" t="s">
        <v>1960</v>
      </c>
      <c r="S28" s="236">
        <v>487.88491999999997</v>
      </c>
      <c r="T28" s="236">
        <v>346.44094000000001</v>
      </c>
      <c r="U28" s="118"/>
      <c r="V28" s="245" t="s">
        <v>1961</v>
      </c>
      <c r="W28" s="236">
        <v>1050.8527900000001</v>
      </c>
      <c r="X28" s="236">
        <v>528.98593999999991</v>
      </c>
      <c r="Y28" s="926"/>
    </row>
    <row r="29" spans="2:25" ht="15" customHeight="1">
      <c r="B29" s="245" t="s">
        <v>1962</v>
      </c>
      <c r="C29" s="236">
        <v>608.24496999999997</v>
      </c>
      <c r="D29" s="236">
        <v>-252.26344</v>
      </c>
      <c r="E29" s="118"/>
      <c r="F29" s="245" t="s">
        <v>1963</v>
      </c>
      <c r="G29" s="236">
        <v>855.3916999999999</v>
      </c>
      <c r="H29" s="236">
        <v>-54.434899999999999</v>
      </c>
      <c r="I29" s="118"/>
      <c r="J29" s="245" t="s">
        <v>1964</v>
      </c>
      <c r="K29" s="236">
        <v>1016.28328</v>
      </c>
      <c r="L29" s="236">
        <v>-346.42609000000004</v>
      </c>
      <c r="M29" s="924"/>
      <c r="N29" s="245" t="s">
        <v>1965</v>
      </c>
      <c r="O29" s="236">
        <v>745.59526000000005</v>
      </c>
      <c r="P29" s="236">
        <v>189.62591</v>
      </c>
      <c r="Q29" s="118"/>
      <c r="R29" s="245" t="s">
        <v>1966</v>
      </c>
      <c r="S29" s="236">
        <v>491.75490000000002</v>
      </c>
      <c r="T29" s="236">
        <v>407.21999</v>
      </c>
      <c r="U29" s="118"/>
      <c r="V29" s="245" t="s">
        <v>1967</v>
      </c>
      <c r="W29" s="236">
        <v>1058.79654</v>
      </c>
      <c r="X29" s="236">
        <v>561.01139000000001</v>
      </c>
      <c r="Y29" s="926"/>
    </row>
    <row r="30" spans="2:25" ht="15" customHeight="1">
      <c r="B30" s="245" t="s">
        <v>1968</v>
      </c>
      <c r="C30" s="236">
        <v>604.96283999999991</v>
      </c>
      <c r="D30" s="236">
        <v>37.447189999999999</v>
      </c>
      <c r="E30" s="118"/>
      <c r="F30" s="245" t="s">
        <v>1969</v>
      </c>
      <c r="G30" s="236">
        <v>887.60312999999996</v>
      </c>
      <c r="H30" s="236">
        <v>308.37541999999996</v>
      </c>
      <c r="I30" s="118"/>
      <c r="J30" s="245" t="s">
        <v>1970</v>
      </c>
      <c r="K30" s="236">
        <v>957.88706000000002</v>
      </c>
      <c r="L30" s="236">
        <v>-102.68277999999999</v>
      </c>
      <c r="M30" s="924"/>
      <c r="N30" s="245" t="s">
        <v>1971</v>
      </c>
      <c r="O30" s="236">
        <v>717.01178000000004</v>
      </c>
      <c r="P30" s="236">
        <v>-257.09564</v>
      </c>
      <c r="Q30" s="118"/>
      <c r="R30" s="245" t="s">
        <v>1972</v>
      </c>
      <c r="S30" s="236">
        <v>601.42259999999999</v>
      </c>
      <c r="T30" s="236">
        <v>-132.73191</v>
      </c>
      <c r="U30" s="118"/>
      <c r="V30" s="245" t="s">
        <v>1973</v>
      </c>
      <c r="W30" s="236">
        <v>841.71622000000002</v>
      </c>
      <c r="X30" s="236">
        <v>816.63028000000008</v>
      </c>
      <c r="Y30" s="926"/>
    </row>
    <row r="31" spans="2:25" ht="15" customHeight="1">
      <c r="B31" s="245" t="s">
        <v>1974</v>
      </c>
      <c r="C31" s="236">
        <v>697.51255000000003</v>
      </c>
      <c r="D31" s="236">
        <v>149.91339000000002</v>
      </c>
      <c r="E31" s="118"/>
      <c r="F31" s="245" t="s">
        <v>1975</v>
      </c>
      <c r="G31" s="236">
        <v>918.07778000000008</v>
      </c>
      <c r="H31" s="236">
        <v>397.64678000000004</v>
      </c>
      <c r="I31" s="118"/>
      <c r="J31" s="245" t="s">
        <v>1976</v>
      </c>
      <c r="K31" s="236">
        <v>955.40227000000004</v>
      </c>
      <c r="L31" s="236">
        <v>-433.61301000000003</v>
      </c>
      <c r="M31" s="924"/>
      <c r="N31" s="245" t="s">
        <v>1977</v>
      </c>
      <c r="O31" s="236">
        <v>856.55393000000004</v>
      </c>
      <c r="P31" s="236">
        <v>-377.70909</v>
      </c>
      <c r="Q31" s="118"/>
      <c r="R31" s="245" t="s">
        <v>1978</v>
      </c>
      <c r="S31" s="236">
        <v>627.77932999999996</v>
      </c>
      <c r="T31" s="236">
        <v>5872.3368099999998</v>
      </c>
      <c r="U31" s="118"/>
      <c r="V31" s="245" t="s">
        <v>1979</v>
      </c>
      <c r="W31" s="236">
        <v>282.90737999999999</v>
      </c>
      <c r="X31" s="236">
        <v>-269.16753999999997</v>
      </c>
      <c r="Y31" s="926"/>
    </row>
    <row r="32" spans="2:25" ht="15" customHeight="1">
      <c r="B32" s="245" t="s">
        <v>1980</v>
      </c>
      <c r="C32" s="236">
        <v>523.97370999999998</v>
      </c>
      <c r="D32" s="236">
        <v>245.57820000000001</v>
      </c>
      <c r="E32" s="118"/>
      <c r="F32" s="245" t="s">
        <v>1981</v>
      </c>
      <c r="G32" s="236">
        <v>914.8519</v>
      </c>
      <c r="H32" s="236">
        <v>-269.88028000000003</v>
      </c>
      <c r="I32" s="118"/>
      <c r="J32" s="245" t="s">
        <v>1982</v>
      </c>
      <c r="K32" s="236">
        <v>934.1458100000001</v>
      </c>
      <c r="L32" s="236">
        <v>834.85553000000004</v>
      </c>
      <c r="M32" s="1323"/>
      <c r="N32" s="245" t="s">
        <v>1983</v>
      </c>
      <c r="O32" s="236">
        <v>909.97751000000005</v>
      </c>
      <c r="P32" s="236">
        <v>119.65221000000001</v>
      </c>
      <c r="Q32" s="118"/>
      <c r="R32" s="245" t="s">
        <v>1984</v>
      </c>
      <c r="S32" s="236">
        <v>608.49568999999997</v>
      </c>
      <c r="T32" s="236">
        <v>-45.664199999999994</v>
      </c>
      <c r="U32" s="118"/>
      <c r="V32" s="245" t="s">
        <v>1985</v>
      </c>
      <c r="W32" s="236">
        <v>370.39389</v>
      </c>
      <c r="X32" s="236">
        <v>-114.89905999999999</v>
      </c>
      <c r="Y32" s="926"/>
    </row>
    <row r="33" spans="2:25" ht="15" customHeight="1">
      <c r="B33" s="245" t="s">
        <v>1986</v>
      </c>
      <c r="C33" s="236">
        <v>277.45871</v>
      </c>
      <c r="D33" s="236">
        <v>46.573010000000004</v>
      </c>
      <c r="E33" s="1322"/>
      <c r="F33" s="245" t="s">
        <v>1987</v>
      </c>
      <c r="G33" s="236">
        <v>783.09460000000001</v>
      </c>
      <c r="H33" s="236">
        <v>-442.72798999999998</v>
      </c>
      <c r="I33" s="118"/>
      <c r="J33" s="245" t="s">
        <v>1988</v>
      </c>
      <c r="K33" s="236">
        <v>1085.2030300000001</v>
      </c>
      <c r="L33" s="236">
        <v>229.38958</v>
      </c>
      <c r="M33" s="924"/>
      <c r="N33" s="245" t="s">
        <v>1989</v>
      </c>
      <c r="O33" s="236">
        <v>910.41998999999998</v>
      </c>
      <c r="P33" s="236">
        <v>-46.662939999999999</v>
      </c>
      <c r="Q33" s="118"/>
      <c r="R33" s="245" t="s">
        <v>1990</v>
      </c>
      <c r="S33" s="236">
        <v>619.78538000000003</v>
      </c>
      <c r="T33" s="236">
        <v>-245.39025000000001</v>
      </c>
      <c r="U33" s="118"/>
      <c r="V33" s="245" t="s">
        <v>1991</v>
      </c>
      <c r="W33" s="236">
        <v>413.00410999999997</v>
      </c>
      <c r="X33" s="236">
        <v>213.08141000000001</v>
      </c>
      <c r="Y33" s="926"/>
    </row>
    <row r="34" spans="2:25" ht="15" customHeight="1">
      <c r="B34" s="245" t="s">
        <v>1992</v>
      </c>
      <c r="C34" s="236">
        <v>371.33143999999999</v>
      </c>
      <c r="D34" s="236">
        <v>228.73564999999999</v>
      </c>
      <c r="E34" s="1322"/>
      <c r="F34" s="245" t="s">
        <v>1993</v>
      </c>
      <c r="G34" s="236">
        <v>770.07899999999995</v>
      </c>
      <c r="H34" s="236">
        <v>36.992609999999999</v>
      </c>
      <c r="I34" s="118"/>
      <c r="J34" s="245" t="s">
        <v>1994</v>
      </c>
      <c r="K34" s="236">
        <v>961.16567000000009</v>
      </c>
      <c r="L34" s="236">
        <v>419.46368999999999</v>
      </c>
      <c r="M34" s="924"/>
      <c r="N34" s="245" t="s">
        <v>1995</v>
      </c>
      <c r="O34" s="236">
        <v>628.44267000000002</v>
      </c>
      <c r="P34" s="236">
        <v>-371.94253999999995</v>
      </c>
      <c r="Q34" s="118"/>
      <c r="R34" s="245" t="s">
        <v>1996</v>
      </c>
      <c r="S34" s="236">
        <v>622.10055</v>
      </c>
      <c r="T34" s="236">
        <v>-86.315320000000014</v>
      </c>
      <c r="U34" s="118"/>
      <c r="V34" s="245" t="s">
        <v>1997</v>
      </c>
      <c r="W34" s="236">
        <v>342.55077</v>
      </c>
      <c r="X34" s="236">
        <v>151.01770000000002</v>
      </c>
      <c r="Y34" s="926"/>
    </row>
    <row r="35" spans="2:25" ht="15" customHeight="1">
      <c r="B35" s="245" t="s">
        <v>1998</v>
      </c>
      <c r="C35" s="236">
        <v>443.26360999999997</v>
      </c>
      <c r="D35" s="236">
        <v>259.38119</v>
      </c>
      <c r="E35" s="118"/>
      <c r="F35" s="245" t="s">
        <v>1999</v>
      </c>
      <c r="G35" s="236">
        <v>711.96235999999999</v>
      </c>
      <c r="H35" s="236">
        <v>-318.94200000000001</v>
      </c>
      <c r="I35" s="118"/>
      <c r="J35" s="245" t="s">
        <v>2000</v>
      </c>
      <c r="K35" s="236">
        <v>901.71262999999999</v>
      </c>
      <c r="L35" s="236">
        <v>82.696929999999995</v>
      </c>
      <c r="M35" s="118"/>
      <c r="N35" s="245" t="s">
        <v>2001</v>
      </c>
      <c r="O35" s="236">
        <v>623.27757999999994</v>
      </c>
      <c r="P35" s="236">
        <v>305.59545000000003</v>
      </c>
      <c r="Q35" s="118"/>
      <c r="R35" s="245" t="s">
        <v>2002</v>
      </c>
      <c r="S35" s="236">
        <v>552.99032</v>
      </c>
      <c r="T35" s="236">
        <v>101.56103</v>
      </c>
      <c r="U35" s="118"/>
      <c r="V35" s="245" t="s">
        <v>2003</v>
      </c>
      <c r="W35" s="236">
        <v>350.66309999999999</v>
      </c>
      <c r="X35" s="236">
        <v>-6.7618199999999993</v>
      </c>
      <c r="Y35" s="926"/>
    </row>
    <row r="36" spans="2:25" ht="15" customHeight="1">
      <c r="B36" s="245" t="s">
        <v>2004</v>
      </c>
      <c r="C36" s="236">
        <v>332.59678000000002</v>
      </c>
      <c r="D36" s="236">
        <v>-39.671109999999999</v>
      </c>
      <c r="E36" s="1322"/>
      <c r="F36" s="245" t="s">
        <v>2005</v>
      </c>
      <c r="G36" s="236">
        <v>827.03269999999998</v>
      </c>
      <c r="H36" s="236">
        <v>-890.87689</v>
      </c>
      <c r="I36" s="118" t="s">
        <v>1270</v>
      </c>
      <c r="J36" s="245" t="s">
        <v>2006</v>
      </c>
      <c r="K36" s="236">
        <v>804.13616000000002</v>
      </c>
      <c r="L36" s="236">
        <v>-44.624929999999999</v>
      </c>
      <c r="M36" s="924"/>
      <c r="N36" s="245" t="s">
        <v>2007</v>
      </c>
      <c r="O36" s="236">
        <v>634.76260000000002</v>
      </c>
      <c r="P36" s="236">
        <v>286.63158000000004</v>
      </c>
      <c r="Q36" s="1322"/>
      <c r="R36" s="245" t="s">
        <v>2008</v>
      </c>
      <c r="S36" s="236">
        <v>556.69027000000006</v>
      </c>
      <c r="T36" s="236">
        <v>23.43308</v>
      </c>
      <c r="U36" s="118"/>
      <c r="V36" s="245" t="s">
        <v>2009</v>
      </c>
      <c r="W36" s="236">
        <v>244.16623000000001</v>
      </c>
      <c r="X36" s="236">
        <v>-35.017410000000005</v>
      </c>
      <c r="Y36" s="926"/>
    </row>
    <row r="37" spans="2:25" ht="15" customHeight="1">
      <c r="B37" s="245" t="s">
        <v>2010</v>
      </c>
      <c r="C37" s="236">
        <v>231.18055999999999</v>
      </c>
      <c r="D37" s="236">
        <v>131.12039999999999</v>
      </c>
      <c r="E37" s="118"/>
      <c r="F37" s="245" t="s">
        <v>2011</v>
      </c>
      <c r="G37" s="236">
        <v>957.96875</v>
      </c>
      <c r="H37" s="236">
        <v>239.15374</v>
      </c>
      <c r="I37" s="118"/>
      <c r="J37" s="245" t="s">
        <v>2012</v>
      </c>
      <c r="K37" s="236">
        <v>815.92045999999993</v>
      </c>
      <c r="L37" s="236">
        <v>-158.34753000000001</v>
      </c>
      <c r="M37" s="1323"/>
      <c r="N37" s="245" t="s">
        <v>2013</v>
      </c>
      <c r="O37" s="236">
        <v>713.02161000000001</v>
      </c>
      <c r="P37" s="236">
        <v>326.13866999999999</v>
      </c>
      <c r="Q37" s="118"/>
      <c r="R37" s="245" t="s">
        <v>2014</v>
      </c>
      <c r="S37" s="236">
        <v>495.4631</v>
      </c>
      <c r="T37" s="236">
        <v>59.499269999999996</v>
      </c>
      <c r="U37" s="118"/>
      <c r="V37" s="245" t="s">
        <v>2015</v>
      </c>
      <c r="W37" s="236">
        <v>363.47184999999996</v>
      </c>
      <c r="X37" s="236">
        <v>183.0017</v>
      </c>
      <c r="Y37" s="443"/>
    </row>
    <row r="38" spans="2:25" ht="15" customHeight="1">
      <c r="B38" s="245" t="s">
        <v>2016</v>
      </c>
      <c r="C38" s="236">
        <v>226.85114000000002</v>
      </c>
      <c r="D38" s="236">
        <v>75.467570000000009</v>
      </c>
      <c r="E38" s="118"/>
      <c r="F38" s="245" t="s">
        <v>2017</v>
      </c>
      <c r="G38" s="236">
        <v>1186.6614</v>
      </c>
      <c r="H38" s="236">
        <v>468.79012999999998</v>
      </c>
      <c r="I38" s="118"/>
      <c r="J38" s="245" t="s">
        <v>2018</v>
      </c>
      <c r="K38" s="236">
        <v>834.48428999999999</v>
      </c>
      <c r="L38" s="236">
        <v>-465.80154999999996</v>
      </c>
      <c r="M38" s="924"/>
      <c r="N38" s="245" t="s">
        <v>2019</v>
      </c>
      <c r="O38" s="236">
        <v>705.84226999999998</v>
      </c>
      <c r="P38" s="236">
        <v>-25.791820000000001</v>
      </c>
      <c r="Q38" s="118"/>
      <c r="R38" s="245" t="s">
        <v>2020</v>
      </c>
      <c r="S38" s="236">
        <v>619.24324999999999</v>
      </c>
      <c r="T38" s="236">
        <v>207.88497000000001</v>
      </c>
      <c r="U38" s="118"/>
      <c r="V38" s="245" t="s">
        <v>2021</v>
      </c>
      <c r="W38" s="236">
        <v>350.02465999999998</v>
      </c>
      <c r="X38" s="236">
        <v>25.021979999999999</v>
      </c>
      <c r="Y38" s="443"/>
    </row>
    <row r="39" spans="2:25" ht="15" customHeight="1">
      <c r="B39" s="245" t="s">
        <v>2022</v>
      </c>
      <c r="C39" s="236">
        <v>338.43367999999998</v>
      </c>
      <c r="D39" s="236">
        <v>187.26702</v>
      </c>
      <c r="E39" s="118"/>
      <c r="F39" s="245" t="s">
        <v>2023</v>
      </c>
      <c r="G39" s="236">
        <v>923.94952999999998</v>
      </c>
      <c r="H39" s="236">
        <v>114.85695</v>
      </c>
      <c r="I39" s="118"/>
      <c r="J39" s="245" t="s">
        <v>2024</v>
      </c>
      <c r="K39" s="236">
        <v>878.34182999999996</v>
      </c>
      <c r="L39" s="236">
        <v>-48.007010000000001</v>
      </c>
      <c r="M39" s="924"/>
      <c r="N39" s="245" t="s">
        <v>2025</v>
      </c>
      <c r="O39" s="236">
        <v>709.40818999999999</v>
      </c>
      <c r="P39" s="236">
        <v>-15.047120000000001</v>
      </c>
      <c r="Q39" s="118"/>
      <c r="R39" s="245" t="s">
        <v>2026</v>
      </c>
      <c r="S39" s="236">
        <v>531.62082999999996</v>
      </c>
      <c r="T39" s="236">
        <v>-201.52542000000003</v>
      </c>
      <c r="U39" s="118"/>
      <c r="V39" s="245" t="s">
        <v>2027</v>
      </c>
      <c r="W39" s="236">
        <v>425.42321999999996</v>
      </c>
      <c r="X39" s="236">
        <v>-159.86709999999999</v>
      </c>
      <c r="Y39" s="925"/>
    </row>
    <row r="40" spans="2:25" ht="15" customHeight="1">
      <c r="B40" s="245" t="s">
        <v>2028</v>
      </c>
      <c r="C40" s="236">
        <v>339.20954999999998</v>
      </c>
      <c r="D40" s="236">
        <v>106.0984</v>
      </c>
      <c r="E40" s="118"/>
      <c r="F40" s="245" t="s">
        <v>2029</v>
      </c>
      <c r="G40" s="236">
        <v>840.60021999999992</v>
      </c>
      <c r="H40" s="236">
        <v>1128.1640600000001</v>
      </c>
      <c r="I40" s="118"/>
      <c r="J40" s="245" t="s">
        <v>2030</v>
      </c>
      <c r="K40" s="236">
        <v>795.96861000000001</v>
      </c>
      <c r="L40" s="236">
        <v>170.25873000000001</v>
      </c>
      <c r="M40" s="924"/>
      <c r="N40" s="245" t="s">
        <v>2031</v>
      </c>
      <c r="O40" s="236">
        <v>685.60817000000009</v>
      </c>
      <c r="P40" s="236">
        <v>116.40214999999999</v>
      </c>
      <c r="Q40" s="118"/>
      <c r="R40" s="245" t="s">
        <v>2032</v>
      </c>
      <c r="S40" s="236">
        <v>494.97348</v>
      </c>
      <c r="T40" s="236">
        <v>-73.933669999999992</v>
      </c>
      <c r="U40" s="118"/>
      <c r="V40" s="245" t="s">
        <v>2033</v>
      </c>
      <c r="W40" s="236">
        <v>1301.1447900000001</v>
      </c>
      <c r="X40" s="236">
        <v>213.06839000000002</v>
      </c>
      <c r="Y40" s="925"/>
    </row>
    <row r="41" spans="2:25" ht="15" customHeight="1">
      <c r="B41" s="245" t="s">
        <v>2034</v>
      </c>
      <c r="C41" s="236">
        <v>335.36572999999999</v>
      </c>
      <c r="D41" s="236">
        <v>182.79253</v>
      </c>
      <c r="E41" s="118"/>
      <c r="F41" s="245" t="s">
        <v>2035</v>
      </c>
      <c r="G41" s="236">
        <v>1320.9272900000001</v>
      </c>
      <c r="H41" s="236">
        <v>774.93965000000003</v>
      </c>
      <c r="I41" s="118"/>
      <c r="J41" s="245" t="s">
        <v>2036</v>
      </c>
      <c r="K41" s="236">
        <v>822.28805</v>
      </c>
      <c r="L41" s="236">
        <v>639.51810999999998</v>
      </c>
      <c r="M41" s="924"/>
      <c r="N41" s="245" t="s">
        <v>2037</v>
      </c>
      <c r="O41" s="236">
        <v>751.64565000000005</v>
      </c>
      <c r="P41" s="236">
        <v>183.39850000000001</v>
      </c>
      <c r="Q41" s="118"/>
      <c r="R41" s="245" t="s">
        <v>2038</v>
      </c>
      <c r="S41" s="236">
        <v>584.88612000000001</v>
      </c>
      <c r="T41" s="236">
        <v>315.26971999999995</v>
      </c>
      <c r="U41" s="118"/>
      <c r="V41" s="245" t="s">
        <v>2039</v>
      </c>
      <c r="W41" s="236">
        <v>1311.27909</v>
      </c>
      <c r="X41" s="236">
        <v>568.19331999999997</v>
      </c>
      <c r="Y41" s="925"/>
    </row>
    <row r="42" spans="2:25" ht="15" customHeight="1">
      <c r="B42" s="245" t="s">
        <v>2040</v>
      </c>
      <c r="C42" s="236">
        <v>334.35614000000004</v>
      </c>
      <c r="D42" s="236">
        <v>-37.877650000000003</v>
      </c>
      <c r="E42" s="118"/>
      <c r="F42" s="245" t="s">
        <v>2041</v>
      </c>
      <c r="G42" s="236">
        <v>770.4628100000001</v>
      </c>
      <c r="H42" s="236">
        <v>760.22226000000001</v>
      </c>
      <c r="I42" s="118"/>
      <c r="J42" s="245" t="s">
        <v>2042</v>
      </c>
      <c r="K42" s="236">
        <v>1009.84583</v>
      </c>
      <c r="L42" s="236">
        <v>-107.51841</v>
      </c>
      <c r="M42" s="1323"/>
      <c r="N42" s="245" t="s">
        <v>2043</v>
      </c>
      <c r="O42" s="236">
        <v>632.93242000000009</v>
      </c>
      <c r="P42" s="236">
        <v>-450.73071999999996</v>
      </c>
      <c r="Q42" s="118"/>
      <c r="R42" s="245" t="s">
        <v>2044</v>
      </c>
      <c r="S42" s="236">
        <v>734.25243999999998</v>
      </c>
      <c r="T42" s="236">
        <v>305.73548999999997</v>
      </c>
      <c r="U42" s="118"/>
      <c r="V42" s="1221"/>
      <c r="W42" s="209"/>
      <c r="X42" s="209"/>
      <c r="Y42" s="925"/>
    </row>
    <row r="43" spans="2:25" ht="15" customHeight="1">
      <c r="B43" s="245" t="s">
        <v>2045</v>
      </c>
      <c r="C43" s="236">
        <v>335.74816999999996</v>
      </c>
      <c r="D43" s="236">
        <v>47.286529999999999</v>
      </c>
      <c r="E43" s="118"/>
      <c r="F43" s="245" t="s">
        <v>2046</v>
      </c>
      <c r="G43" s="236">
        <v>646.64571000000001</v>
      </c>
      <c r="H43" s="236">
        <v>310.41053999999997</v>
      </c>
      <c r="I43" s="118"/>
      <c r="J43" s="245" t="s">
        <v>2047</v>
      </c>
      <c r="K43" s="236">
        <v>988.07242000000008</v>
      </c>
      <c r="L43" s="236">
        <v>-27.431529999999999</v>
      </c>
      <c r="M43" s="924"/>
      <c r="N43" s="245" t="s">
        <v>2048</v>
      </c>
      <c r="O43" s="236">
        <v>600.28526999999997</v>
      </c>
      <c r="P43" s="236">
        <v>-221.41776000000002</v>
      </c>
      <c r="Q43" s="118"/>
      <c r="R43" s="245" t="s">
        <v>2049</v>
      </c>
      <c r="S43" s="236">
        <v>616.08222999999998</v>
      </c>
      <c r="T43" s="236">
        <v>-99.104210000000009</v>
      </c>
      <c r="U43" s="1321"/>
      <c r="V43" s="1221"/>
      <c r="W43" s="209"/>
      <c r="X43" s="209"/>
      <c r="Y43" s="925"/>
    </row>
    <row r="44" spans="2:25" ht="15" customHeight="1">
      <c r="B44" s="245" t="s">
        <v>2050</v>
      </c>
      <c r="C44" s="236">
        <v>430.93565000000001</v>
      </c>
      <c r="D44" s="236">
        <v>202.95316</v>
      </c>
      <c r="E44" s="118"/>
      <c r="F44" s="245" t="s">
        <v>2051</v>
      </c>
      <c r="G44" s="236">
        <v>678.89596999999992</v>
      </c>
      <c r="H44" s="236">
        <v>911.08838000000003</v>
      </c>
      <c r="I44" s="118"/>
      <c r="J44" s="245" t="s">
        <v>2052</v>
      </c>
      <c r="K44" s="236">
        <v>886.74348999999995</v>
      </c>
      <c r="L44" s="236">
        <v>172.86685999999997</v>
      </c>
      <c r="M44" s="924"/>
      <c r="N44" s="245" t="s">
        <v>2053</v>
      </c>
      <c r="O44" s="236">
        <v>706.05880000000002</v>
      </c>
      <c r="P44" s="236">
        <v>115.82908</v>
      </c>
      <c r="Q44" s="118"/>
      <c r="R44" s="245" t="s">
        <v>2054</v>
      </c>
      <c r="S44" s="236">
        <v>659.95336999999995</v>
      </c>
      <c r="T44" s="205">
        <v>133.44820000000001</v>
      </c>
      <c r="U44" s="118"/>
      <c r="V44" s="1221"/>
      <c r="W44" s="209"/>
      <c r="X44" s="209"/>
      <c r="Y44" s="161"/>
    </row>
    <row r="45" spans="2:25" ht="15" customHeight="1">
      <c r="B45" s="245" t="s">
        <v>2055</v>
      </c>
      <c r="C45" s="236">
        <v>429.53487999999999</v>
      </c>
      <c r="D45" s="236">
        <v>-105.81684</v>
      </c>
      <c r="E45" s="118"/>
      <c r="F45" s="245" t="s">
        <v>2056</v>
      </c>
      <c r="G45" s="236">
        <v>641.13641000000007</v>
      </c>
      <c r="H45" s="236">
        <v>335.05586999999997</v>
      </c>
      <c r="I45" s="118"/>
      <c r="J45" s="245" t="s">
        <v>2057</v>
      </c>
      <c r="K45" s="236">
        <v>725.63711999999998</v>
      </c>
      <c r="L45" s="236">
        <v>212.12626</v>
      </c>
      <c r="M45" s="924"/>
      <c r="N45" s="245" t="s">
        <v>2058</v>
      </c>
      <c r="O45" s="236">
        <v>724.63466000000005</v>
      </c>
      <c r="P45" s="236">
        <v>661.26585</v>
      </c>
      <c r="Q45" s="118"/>
      <c r="R45" s="245" t="s">
        <v>2059</v>
      </c>
      <c r="S45" s="236">
        <v>454.54834999999997</v>
      </c>
      <c r="T45" s="236">
        <v>87.787089999999992</v>
      </c>
      <c r="U45" s="118"/>
      <c r="V45" s="1221"/>
      <c r="W45" s="209"/>
      <c r="X45" s="209"/>
      <c r="Y45" s="161"/>
    </row>
    <row r="46" spans="2:25" ht="15" customHeight="1">
      <c r="B46" s="245" t="s">
        <v>2060</v>
      </c>
      <c r="C46" s="236">
        <v>442.95848000000001</v>
      </c>
      <c r="D46" s="236">
        <v>-273.58796999999998</v>
      </c>
      <c r="E46" s="118"/>
      <c r="F46" s="245" t="s">
        <v>2061</v>
      </c>
      <c r="G46" s="236">
        <v>665.53728999999998</v>
      </c>
      <c r="H46" s="236">
        <v>161.51319000000001</v>
      </c>
      <c r="I46" s="118"/>
      <c r="J46" s="245" t="s">
        <v>2062</v>
      </c>
      <c r="K46" s="236">
        <v>829.07416000000001</v>
      </c>
      <c r="L46" s="236">
        <v>318.30896000000001</v>
      </c>
      <c r="M46" s="924"/>
      <c r="N46" s="245" t="s">
        <v>2063</v>
      </c>
      <c r="O46" s="236">
        <v>781.67465000000004</v>
      </c>
      <c r="P46" s="236">
        <v>-134.04223999999999</v>
      </c>
      <c r="Q46" s="118"/>
      <c r="R46" s="245" t="s">
        <v>2064</v>
      </c>
      <c r="S46" s="236">
        <v>590.09992</v>
      </c>
      <c r="T46" s="236">
        <v>-42.428489999999996</v>
      </c>
      <c r="U46" s="118"/>
      <c r="V46" s="1221"/>
      <c r="W46" s="209"/>
      <c r="X46" s="209"/>
      <c r="Y46" s="161"/>
    </row>
    <row r="47" spans="2:25" ht="15" customHeight="1">
      <c r="B47" s="245" t="s">
        <v>2065</v>
      </c>
      <c r="C47" s="236">
        <v>557.11979000000008</v>
      </c>
      <c r="D47" s="236">
        <v>193.13489000000001</v>
      </c>
      <c r="E47" s="118"/>
      <c r="F47" s="245" t="s">
        <v>2066</v>
      </c>
      <c r="G47" s="236">
        <v>796.77231999999992</v>
      </c>
      <c r="H47" s="236">
        <v>-595.40314000000001</v>
      </c>
      <c r="I47" s="118"/>
      <c r="J47" s="245" t="s">
        <v>2067</v>
      </c>
      <c r="K47" s="236">
        <v>841.88031999999998</v>
      </c>
      <c r="L47" s="236">
        <v>76.173479999999998</v>
      </c>
      <c r="M47" s="1323"/>
      <c r="N47" s="245" t="s">
        <v>2068</v>
      </c>
      <c r="O47" s="236">
        <v>802.08420999999998</v>
      </c>
      <c r="P47" s="236">
        <v>545.10730000000001</v>
      </c>
      <c r="Q47" s="118"/>
      <c r="R47" s="245" t="s">
        <v>2069</v>
      </c>
      <c r="S47" s="236">
        <v>584.9819399999999</v>
      </c>
      <c r="T47" s="236">
        <v>122.14955</v>
      </c>
      <c r="U47" s="118"/>
      <c r="V47" s="1221"/>
      <c r="W47" s="209"/>
      <c r="X47" s="209"/>
      <c r="Y47" s="161"/>
    </row>
    <row r="48" spans="2:25" ht="15" customHeight="1">
      <c r="B48" s="245" t="s">
        <v>2070</v>
      </c>
      <c r="C48" s="236">
        <v>589.90074000000004</v>
      </c>
      <c r="D48" s="236">
        <v>3512.8843700000002</v>
      </c>
      <c r="E48" s="118"/>
      <c r="F48" s="245" t="s">
        <v>2071</v>
      </c>
      <c r="G48" s="236">
        <v>786.89855</v>
      </c>
      <c r="H48" s="236">
        <v>433.28778000000005</v>
      </c>
      <c r="I48" s="1322"/>
      <c r="J48" s="245" t="s">
        <v>2072</v>
      </c>
      <c r="K48" s="236">
        <v>772.42501000000004</v>
      </c>
      <c r="L48" s="236">
        <v>-236.25735</v>
      </c>
      <c r="M48" s="924"/>
      <c r="N48" s="245" t="s">
        <v>2073</v>
      </c>
      <c r="O48" s="236">
        <v>797.57047</v>
      </c>
      <c r="P48" s="236">
        <v>494.07028000000003</v>
      </c>
      <c r="Q48" s="118"/>
      <c r="R48" s="245" t="s">
        <v>2074</v>
      </c>
      <c r="S48" s="236">
        <v>411.23359000000005</v>
      </c>
      <c r="T48" s="236">
        <v>316.89823999999999</v>
      </c>
      <c r="U48" s="118"/>
      <c r="V48" s="1221"/>
      <c r="W48" s="209"/>
      <c r="X48" s="209"/>
      <c r="Y48" s="161"/>
    </row>
    <row r="49" spans="2:25" ht="15" customHeight="1">
      <c r="B49" s="245" t="s">
        <v>2075</v>
      </c>
      <c r="C49" s="236">
        <v>607.25429000000008</v>
      </c>
      <c r="D49" s="236">
        <v>-16.03387</v>
      </c>
      <c r="E49" s="118"/>
      <c r="F49" s="245" t="s">
        <v>2076</v>
      </c>
      <c r="G49" s="236">
        <v>771.27960999999993</v>
      </c>
      <c r="H49" s="236">
        <v>17.977029999999999</v>
      </c>
      <c r="I49" s="118"/>
      <c r="J49" s="245" t="s">
        <v>2077</v>
      </c>
      <c r="K49" s="236">
        <v>773.04544999999996</v>
      </c>
      <c r="L49" s="236">
        <v>176.93764000000002</v>
      </c>
      <c r="M49" s="924"/>
      <c r="N49" s="245" t="s">
        <v>2078</v>
      </c>
      <c r="O49" s="236">
        <v>794.96063000000004</v>
      </c>
      <c r="P49" s="236">
        <v>-224.08605</v>
      </c>
      <c r="Q49" s="118"/>
      <c r="R49" s="245" t="s">
        <v>2079</v>
      </c>
      <c r="S49" s="236">
        <v>848.43040000000008</v>
      </c>
      <c r="T49" s="236">
        <v>-167.48582999999999</v>
      </c>
      <c r="U49" s="118"/>
      <c r="V49" s="1221"/>
      <c r="W49" s="209"/>
      <c r="X49" s="209"/>
      <c r="Y49" s="161"/>
    </row>
    <row r="50" spans="2:25" ht="15" customHeight="1">
      <c r="B50" s="245" t="s">
        <v>2080</v>
      </c>
      <c r="C50" s="236">
        <v>639.17201999999997</v>
      </c>
      <c r="D50" s="236">
        <v>-430.48250999999999</v>
      </c>
      <c r="E50" s="118"/>
      <c r="F50" s="245" t="s">
        <v>2082</v>
      </c>
      <c r="G50" s="236">
        <v>771.15274999999997</v>
      </c>
      <c r="H50" s="236">
        <v>412.84969999999998</v>
      </c>
      <c r="I50" s="118"/>
      <c r="J50" s="245" t="s">
        <v>2083</v>
      </c>
      <c r="K50" s="236">
        <v>808.65472</v>
      </c>
      <c r="L50" s="236">
        <v>-157.2842</v>
      </c>
      <c r="M50" s="924"/>
      <c r="N50" s="245" t="s">
        <v>2084</v>
      </c>
      <c r="O50" s="236">
        <v>767.60769999999991</v>
      </c>
      <c r="P50" s="236">
        <v>57.687390000000001</v>
      </c>
      <c r="Q50" s="118"/>
      <c r="R50" s="245" t="s">
        <v>2085</v>
      </c>
      <c r="S50" s="236">
        <v>1206.0198799999998</v>
      </c>
      <c r="T50" s="236">
        <v>586.58613000000003</v>
      </c>
      <c r="U50" s="118"/>
      <c r="V50" s="1221"/>
      <c r="W50" s="209"/>
      <c r="X50" s="209"/>
      <c r="Y50" s="161"/>
    </row>
    <row r="51" spans="2:25" ht="15" customHeight="1">
      <c r="B51" s="245" t="s">
        <v>2086</v>
      </c>
      <c r="C51" s="236">
        <v>706.86494999999991</v>
      </c>
      <c r="D51" s="236">
        <v>-39.410080000000001</v>
      </c>
      <c r="E51" s="118"/>
      <c r="F51" s="245" t="s">
        <v>2087</v>
      </c>
      <c r="G51" s="236">
        <v>1052.6091200000001</v>
      </c>
      <c r="H51" s="236">
        <v>-82.38655</v>
      </c>
      <c r="I51" s="118"/>
      <c r="J51" s="245" t="s">
        <v>2088</v>
      </c>
      <c r="K51" s="236">
        <v>803.43043</v>
      </c>
      <c r="L51" s="236">
        <v>30.004930000000002</v>
      </c>
      <c r="M51" s="924"/>
      <c r="N51" s="245" t="s">
        <v>2089</v>
      </c>
      <c r="O51" s="236">
        <v>806.12090000000001</v>
      </c>
      <c r="P51" s="236">
        <v>-383.06940999999995</v>
      </c>
      <c r="Q51" s="118"/>
      <c r="R51" s="245" t="s">
        <v>2090</v>
      </c>
      <c r="S51" s="236">
        <v>1189.4084599999999</v>
      </c>
      <c r="T51" s="236">
        <v>62.366099999999996</v>
      </c>
      <c r="U51" s="118"/>
      <c r="V51" s="1221"/>
      <c r="W51" s="209"/>
      <c r="X51" s="209"/>
      <c r="Y51" s="161"/>
    </row>
    <row r="52" spans="2:25" ht="15" customHeight="1">
      <c r="B52" s="245" t="s">
        <v>2091</v>
      </c>
      <c r="C52" s="236">
        <v>653.40931999999998</v>
      </c>
      <c r="D52" s="236">
        <v>651.96033</v>
      </c>
      <c r="E52" s="118"/>
      <c r="F52" s="245" t="s">
        <v>2092</v>
      </c>
      <c r="G52" s="236">
        <v>933.93928000000005</v>
      </c>
      <c r="H52" s="236">
        <v>119.26877</v>
      </c>
      <c r="I52" s="118"/>
      <c r="J52" s="245" t="s">
        <v>2093</v>
      </c>
      <c r="K52" s="236">
        <v>794.61893000000009</v>
      </c>
      <c r="L52" s="236">
        <v>-183.19278</v>
      </c>
      <c r="M52" s="924"/>
      <c r="N52" s="245" t="s">
        <v>2094</v>
      </c>
      <c r="O52" s="236">
        <v>915.55445999999995</v>
      </c>
      <c r="P52" s="236">
        <v>286.64254999999997</v>
      </c>
      <c r="Q52" s="118"/>
      <c r="R52" s="245" t="s">
        <v>2095</v>
      </c>
      <c r="S52" s="236">
        <v>846.60574999999994</v>
      </c>
      <c r="T52" s="236">
        <v>167.84929</v>
      </c>
      <c r="U52" s="118"/>
      <c r="V52" s="1221"/>
      <c r="W52" s="209"/>
      <c r="X52" s="209"/>
      <c r="Y52" s="161"/>
    </row>
    <row r="53" spans="2:25" ht="15" customHeight="1" thickBot="1">
      <c r="B53" s="246" t="s">
        <v>2096</v>
      </c>
      <c r="C53" s="243">
        <v>648.1830799999999</v>
      </c>
      <c r="D53" s="243">
        <v>-118.22794</v>
      </c>
      <c r="E53" s="118"/>
      <c r="F53" s="246" t="s">
        <v>2097</v>
      </c>
      <c r="G53" s="243">
        <v>927.71219999999994</v>
      </c>
      <c r="H53" s="243">
        <v>890.22721999999999</v>
      </c>
      <c r="I53" s="118"/>
      <c r="J53" s="246" t="s">
        <v>2098</v>
      </c>
      <c r="K53" s="243">
        <v>795.03900999999996</v>
      </c>
      <c r="L53" s="243">
        <v>-304.58221000000003</v>
      </c>
      <c r="M53" s="1325"/>
      <c r="N53" s="246" t="s">
        <v>2099</v>
      </c>
      <c r="O53" s="243">
        <v>815.70603000000006</v>
      </c>
      <c r="P53" s="243">
        <v>-100.00333999999999</v>
      </c>
      <c r="Q53" s="118"/>
      <c r="R53" s="246" t="s">
        <v>2100</v>
      </c>
      <c r="S53" s="243">
        <v>850.63106999999991</v>
      </c>
      <c r="T53" s="211">
        <v>195.17894000000001</v>
      </c>
      <c r="U53" s="1321"/>
      <c r="V53" s="519"/>
      <c r="W53" s="434"/>
      <c r="X53" s="434"/>
      <c r="Y53" s="161"/>
    </row>
    <row r="54" spans="2:25" ht="8.25" customHeight="1" thickTop="1">
      <c r="B54" s="131"/>
      <c r="C54" s="131"/>
      <c r="D54" s="131"/>
      <c r="E54" s="155"/>
      <c r="F54" s="131"/>
      <c r="G54" s="131"/>
      <c r="H54" s="131"/>
      <c r="I54" s="155"/>
      <c r="J54" s="131"/>
      <c r="K54" s="131"/>
      <c r="L54" s="157"/>
    </row>
    <row r="55" spans="2:25" ht="15" customHeight="1">
      <c r="B55" s="118" t="s">
        <v>2104</v>
      </c>
      <c r="C55" s="118"/>
      <c r="D55" s="118"/>
      <c r="E55" s="118"/>
      <c r="F55" s="118"/>
      <c r="G55" s="118"/>
      <c r="H55" s="118"/>
      <c r="I55" s="118"/>
      <c r="J55" s="118"/>
      <c r="K55" s="118"/>
      <c r="L55" s="118"/>
      <c r="M55" s="118"/>
      <c r="N55" s="118"/>
      <c r="O55" s="142"/>
      <c r="P55" s="118" t="s">
        <v>2107</v>
      </c>
      <c r="Q55" s="142"/>
      <c r="R55" s="142"/>
      <c r="S55" s="142"/>
      <c r="T55" s="142"/>
      <c r="X55"/>
    </row>
    <row r="56" spans="2:25" ht="15" customHeight="1">
      <c r="B56" s="118" t="s">
        <v>2105</v>
      </c>
      <c r="C56" s="118"/>
      <c r="D56" s="118"/>
      <c r="E56" s="118"/>
      <c r="F56" s="118"/>
      <c r="G56" s="118"/>
      <c r="H56" s="118"/>
      <c r="I56" s="118"/>
      <c r="J56" s="118"/>
      <c r="K56" s="118"/>
      <c r="L56" s="118"/>
      <c r="M56" s="118"/>
      <c r="N56" s="118"/>
      <c r="O56" s="142"/>
      <c r="P56" s="118" t="s">
        <v>2108</v>
      </c>
      <c r="Q56" s="142"/>
      <c r="R56" s="142"/>
      <c r="S56" s="142"/>
      <c r="T56" s="142"/>
      <c r="X56"/>
    </row>
    <row r="57" spans="2:25" ht="15" customHeight="1">
      <c r="B57" s="118" t="s">
        <v>2106</v>
      </c>
      <c r="C57" s="118"/>
      <c r="D57" s="118"/>
      <c r="E57" s="118"/>
      <c r="F57" s="118"/>
      <c r="G57" s="118"/>
      <c r="H57" s="118"/>
      <c r="I57" s="118"/>
      <c r="J57" s="118"/>
      <c r="K57" s="118"/>
      <c r="L57" s="118"/>
      <c r="M57" s="118"/>
      <c r="N57" s="118"/>
      <c r="O57" s="142"/>
      <c r="P57" s="118" t="s">
        <v>2109</v>
      </c>
      <c r="Q57" s="142"/>
      <c r="R57" s="142"/>
      <c r="S57" s="142"/>
      <c r="T57" s="142"/>
    </row>
    <row r="58" spans="2:25" ht="15" customHeight="1">
      <c r="C58" s="1332"/>
      <c r="D58" s="1332"/>
      <c r="E58" s="1332"/>
      <c r="F58" s="1332"/>
      <c r="G58" s="1332"/>
      <c r="H58" s="1332"/>
      <c r="I58" s="1332"/>
      <c r="J58" s="1332"/>
      <c r="K58" s="1332"/>
      <c r="L58" s="1332"/>
      <c r="M58" s="1332"/>
      <c r="N58" s="1332"/>
    </row>
    <row r="59" spans="2:25" ht="15" customHeight="1">
      <c r="C59" s="1332"/>
      <c r="D59" s="1332"/>
      <c r="E59" s="1332"/>
      <c r="F59" s="1332"/>
      <c r="G59" s="1332"/>
      <c r="H59" s="1332"/>
      <c r="I59" s="1332"/>
      <c r="J59" s="1332"/>
      <c r="K59" s="1332"/>
      <c r="L59" s="1332"/>
      <c r="M59" s="1332"/>
      <c r="N59" s="1332"/>
    </row>
    <row r="60" spans="2:25" ht="15" customHeight="1">
      <c r="C60" s="1332"/>
      <c r="D60" s="1332"/>
      <c r="E60" s="1332"/>
      <c r="F60" s="1332"/>
      <c r="G60" s="1332"/>
      <c r="H60" s="1332"/>
      <c r="I60" s="1332"/>
      <c r="J60" s="1332"/>
      <c r="K60" s="1332"/>
      <c r="L60" s="1332"/>
      <c r="M60" s="1332"/>
      <c r="N60" s="1332"/>
    </row>
  </sheetData>
  <mergeCells count="7">
    <mergeCell ref="X4:X5"/>
    <mergeCell ref="K3:L3"/>
    <mergeCell ref="B6:C6"/>
    <mergeCell ref="B4:J4"/>
    <mergeCell ref="B2:J2"/>
    <mergeCell ref="B3:J3"/>
    <mergeCell ref="B5:J5"/>
  </mergeCells>
  <hyperlinks>
    <hyperlink ref="X4" location="Índice!A1" display="Back to the Index" xr:uid="{2CC31174-84E9-4ED7-9FE2-B66C2D1730DD}"/>
  </hyperlinks>
  <pageMargins left="0.7" right="0.7" top="0.75" bottom="0.75" header="0.3" footer="0.3"/>
  <pageSetup paperSize="9" orientation="portrait" r:id="rId1"/>
  <ignoredErrors>
    <ignoredError sqref="I9:Z5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P27"/>
  <sheetViews>
    <sheetView showGridLines="0" zoomScaleNormal="100" workbookViewId="0">
      <selection activeCell="P6" sqref="P6"/>
    </sheetView>
  </sheetViews>
  <sheetFormatPr defaultColWidth="9.140625" defaultRowHeight="12"/>
  <cols>
    <col min="1" max="1" width="12.7109375" style="343" customWidth="1"/>
    <col min="2" max="2" width="5.7109375" style="343" customWidth="1"/>
    <col min="3" max="3" width="54.5703125" style="343" customWidth="1"/>
    <col min="4" max="8" width="12.7109375" style="343" customWidth="1"/>
    <col min="9" max="9" width="5.7109375" style="343" customWidth="1"/>
    <col min="10" max="13" width="12.7109375" style="343" customWidth="1"/>
    <col min="14" max="14" width="12.7109375" style="146" customWidth="1"/>
    <col min="15" max="15" width="9.140625" style="343"/>
    <col min="16" max="16" width="14.28515625" style="343" customWidth="1"/>
    <col min="17" max="16384" width="9.140625" style="343"/>
  </cols>
  <sheetData>
    <row r="1" spans="2:16" ht="15" customHeight="1">
      <c r="B1" s="1661"/>
      <c r="C1" s="1661"/>
      <c r="D1" s="1661"/>
      <c r="E1" s="1661"/>
      <c r="F1" s="1661"/>
      <c r="G1" s="1661"/>
      <c r="H1" s="1661"/>
      <c r="I1" s="1661"/>
      <c r="J1" s="1661"/>
      <c r="K1" s="1661"/>
      <c r="L1" s="1661"/>
      <c r="M1" s="1661"/>
      <c r="N1" s="1661"/>
      <c r="O1" s="1661"/>
    </row>
    <row r="2" spans="2:16" ht="15" customHeight="1">
      <c r="B2" s="1665" t="s">
        <v>612</v>
      </c>
      <c r="C2" s="1665"/>
      <c r="D2" s="787" t="s">
        <v>1463</v>
      </c>
      <c r="E2" s="729"/>
      <c r="F2" s="729"/>
      <c r="G2" s="729"/>
      <c r="H2" s="1217"/>
      <c r="I2" s="729"/>
      <c r="J2" s="729"/>
      <c r="K2" s="729"/>
      <c r="L2" s="729"/>
      <c r="M2" s="729"/>
      <c r="N2" s="1543"/>
    </row>
    <row r="3" spans="2:16" ht="15" customHeight="1">
      <c r="B3" s="1662" t="s">
        <v>709</v>
      </c>
      <c r="C3" s="1662"/>
      <c r="D3" s="1662"/>
      <c r="E3" s="1662"/>
      <c r="F3" s="1662"/>
      <c r="G3" s="1662"/>
      <c r="H3" s="1662"/>
      <c r="I3" s="1662"/>
      <c r="J3" s="1662"/>
      <c r="K3" s="1662"/>
      <c r="L3" s="1662"/>
      <c r="M3" s="1662"/>
      <c r="N3" s="1542"/>
    </row>
    <row r="4" spans="2:16" ht="15" customHeight="1">
      <c r="B4" s="675"/>
      <c r="C4" s="656"/>
      <c r="D4" s="608"/>
      <c r="E4" s="608"/>
      <c r="F4" s="608"/>
      <c r="G4" s="608"/>
      <c r="H4" s="1216"/>
      <c r="I4" s="608"/>
      <c r="J4" s="608"/>
      <c r="K4" s="608"/>
      <c r="L4" s="608"/>
      <c r="M4" s="608"/>
      <c r="N4" s="1542"/>
    </row>
    <row r="5" spans="2:16" ht="15" customHeight="1">
      <c r="B5" s="408"/>
      <c r="C5" s="408"/>
      <c r="D5" s="408"/>
      <c r="E5" s="408"/>
      <c r="F5" s="408"/>
      <c r="G5" s="408"/>
      <c r="H5" s="1216"/>
      <c r="I5" s="408"/>
      <c r="J5" s="408"/>
      <c r="K5" s="408"/>
    </row>
    <row r="6" spans="2:16" ht="15" customHeight="1">
      <c r="B6" s="675" t="s">
        <v>0</v>
      </c>
      <c r="C6" s="408"/>
      <c r="D6" s="1648" t="s">
        <v>1730</v>
      </c>
      <c r="E6" s="1648"/>
      <c r="F6" s="1648"/>
      <c r="G6" s="1648"/>
      <c r="H6" s="1648"/>
      <c r="I6"/>
      <c r="J6" s="1648" t="s">
        <v>1504</v>
      </c>
      <c r="K6" s="1648"/>
      <c r="L6" s="1648"/>
      <c r="M6" s="1648"/>
      <c r="N6" s="1648"/>
      <c r="P6" s="957" t="s">
        <v>503</v>
      </c>
    </row>
    <row r="7" spans="2:16" ht="15" customHeight="1">
      <c r="B7" s="608"/>
      <c r="C7" s="608"/>
      <c r="D7" s="625" t="s">
        <v>219</v>
      </c>
      <c r="E7" s="625" t="s">
        <v>220</v>
      </c>
      <c r="F7" s="625" t="s">
        <v>221</v>
      </c>
      <c r="G7" s="625" t="s">
        <v>222</v>
      </c>
      <c r="H7" s="625" t="s">
        <v>223</v>
      </c>
      <c r="I7" s="616"/>
      <c r="J7" s="625" t="s">
        <v>219</v>
      </c>
      <c r="K7" s="625" t="s">
        <v>220</v>
      </c>
      <c r="L7" s="625" t="s">
        <v>221</v>
      </c>
      <c r="M7" s="625" t="s">
        <v>222</v>
      </c>
      <c r="N7" s="625" t="s">
        <v>223</v>
      </c>
    </row>
    <row r="8" spans="2:16" ht="24" customHeight="1">
      <c r="B8" s="344"/>
      <c r="C8" s="344"/>
      <c r="D8" s="1663" t="s">
        <v>210</v>
      </c>
      <c r="E8" s="1666" t="s">
        <v>588</v>
      </c>
      <c r="F8" s="1666"/>
      <c r="G8" s="1666"/>
      <c r="H8" s="1666"/>
      <c r="I8"/>
      <c r="J8" s="1663" t="s">
        <v>210</v>
      </c>
      <c r="K8" s="1666" t="s">
        <v>588</v>
      </c>
      <c r="L8" s="1666"/>
      <c r="M8" s="1666"/>
      <c r="N8" s="1666"/>
      <c r="P8"/>
    </row>
    <row r="9" spans="2:16" s="146" customFormat="1" ht="31.5" customHeight="1">
      <c r="B9" s="330"/>
      <c r="C9" s="330"/>
      <c r="D9" s="1664"/>
      <c r="E9" s="405" t="s">
        <v>589</v>
      </c>
      <c r="F9" s="405" t="s">
        <v>1103</v>
      </c>
      <c r="G9" s="405" t="s">
        <v>590</v>
      </c>
      <c r="H9" s="1541" t="s">
        <v>1764</v>
      </c>
      <c r="I9"/>
      <c r="J9" s="1664"/>
      <c r="K9" s="405" t="s">
        <v>589</v>
      </c>
      <c r="L9" s="405" t="s">
        <v>1103</v>
      </c>
      <c r="M9" s="405" t="s">
        <v>590</v>
      </c>
      <c r="N9" s="1541" t="s">
        <v>1764</v>
      </c>
    </row>
    <row r="10" spans="2:16" ht="30" customHeight="1">
      <c r="B10" s="458">
        <v>1</v>
      </c>
      <c r="C10" s="345" t="s">
        <v>1261</v>
      </c>
      <c r="D10" s="1536">
        <v>85240015.039799601</v>
      </c>
      <c r="E10" s="1536">
        <v>82451300.317050189</v>
      </c>
      <c r="F10" s="1536">
        <v>433087.41715093172</v>
      </c>
      <c r="G10" s="1536">
        <v>1533592.84002</v>
      </c>
      <c r="H10" s="1536">
        <v>822034.46557848644</v>
      </c>
      <c r="I10"/>
      <c r="J10" s="1536">
        <v>81632391.397971988</v>
      </c>
      <c r="K10" s="1536">
        <v>77072418.447277755</v>
      </c>
      <c r="L10" s="1536">
        <v>455171.55783806898</v>
      </c>
      <c r="M10" s="1536">
        <v>1952274.6018699999</v>
      </c>
      <c r="N10" s="1546">
        <v>2152526.7909861705</v>
      </c>
      <c r="P10" s="446"/>
    </row>
    <row r="11" spans="2:16" ht="24" customHeight="1">
      <c r="B11" s="459">
        <v>2</v>
      </c>
      <c r="C11" s="347" t="s">
        <v>591</v>
      </c>
      <c r="D11" s="1537">
        <v>29592.172954252852</v>
      </c>
      <c r="E11" s="1537">
        <v>0</v>
      </c>
      <c r="F11" s="1537">
        <v>29592.172954252852</v>
      </c>
      <c r="G11" s="1537">
        <v>0</v>
      </c>
      <c r="H11" s="1537">
        <v>0</v>
      </c>
      <c r="I11"/>
      <c r="J11" s="1537">
        <v>29672.712472154857</v>
      </c>
      <c r="K11" s="1537">
        <v>0</v>
      </c>
      <c r="L11" s="1537">
        <v>29672.712472154857</v>
      </c>
      <c r="M11" s="1537">
        <v>0</v>
      </c>
      <c r="N11" s="1547"/>
    </row>
    <row r="12" spans="2:16" ht="15" customHeight="1">
      <c r="B12" s="459">
        <v>3</v>
      </c>
      <c r="C12" s="347" t="s">
        <v>592</v>
      </c>
      <c r="D12" s="1537">
        <v>85210422.866845354</v>
      </c>
      <c r="E12" s="1537">
        <v>82451300.317050189</v>
      </c>
      <c r="F12" s="1537">
        <v>403495.24419667886</v>
      </c>
      <c r="G12" s="1537">
        <v>1533592.84002</v>
      </c>
      <c r="H12" s="1537">
        <v>822034.46557848644</v>
      </c>
      <c r="I12"/>
      <c r="J12" s="1537">
        <v>81602718.685499832</v>
      </c>
      <c r="K12" s="1537">
        <v>77072418.447277755</v>
      </c>
      <c r="L12" s="1537">
        <v>425498.84536591411</v>
      </c>
      <c r="M12" s="1537">
        <v>1952274.6018699999</v>
      </c>
      <c r="N12" s="1547">
        <v>2152526.7909861705</v>
      </c>
    </row>
    <row r="13" spans="2:16" ht="15" customHeight="1">
      <c r="B13" s="459">
        <v>4</v>
      </c>
      <c r="C13" s="348" t="s">
        <v>1257</v>
      </c>
      <c r="D13" s="1538">
        <v>15780317.223100001</v>
      </c>
      <c r="E13" s="1538">
        <v>6125364.4157799995</v>
      </c>
      <c r="F13" s="1538">
        <v>0</v>
      </c>
      <c r="G13" s="1538">
        <v>0</v>
      </c>
      <c r="H13" s="1538">
        <v>0</v>
      </c>
      <c r="I13"/>
      <c r="J13" s="1538">
        <v>14299919.414769998</v>
      </c>
      <c r="K13" s="1538">
        <v>5255017.8090173109</v>
      </c>
      <c r="L13" s="1538">
        <v>0</v>
      </c>
      <c r="M13" s="1538">
        <v>0</v>
      </c>
      <c r="N13" s="1548"/>
    </row>
    <row r="14" spans="2:16" ht="15" customHeight="1">
      <c r="B14" s="459">
        <v>5</v>
      </c>
      <c r="C14" s="349" t="s">
        <v>593</v>
      </c>
      <c r="D14" s="1537">
        <v>0</v>
      </c>
      <c r="E14" s="1537">
        <v>0</v>
      </c>
      <c r="F14" s="1537">
        <v>0</v>
      </c>
      <c r="G14" s="1537">
        <v>0</v>
      </c>
      <c r="H14" s="1537">
        <v>0</v>
      </c>
      <c r="I14"/>
      <c r="J14" s="1537">
        <v>0</v>
      </c>
      <c r="K14" s="1537">
        <v>0</v>
      </c>
      <c r="L14" s="1537">
        <v>0</v>
      </c>
      <c r="M14" s="1537">
        <v>0</v>
      </c>
      <c r="N14" s="1547"/>
    </row>
    <row r="15" spans="2:16" ht="25.5" customHeight="1">
      <c r="B15" s="459">
        <v>6</v>
      </c>
      <c r="C15" s="347" t="s">
        <v>594</v>
      </c>
      <c r="D15" s="1537">
        <v>0</v>
      </c>
      <c r="E15" s="1537">
        <v>0</v>
      </c>
      <c r="F15" s="1537">
        <v>0</v>
      </c>
      <c r="G15" s="1537">
        <v>0</v>
      </c>
      <c r="H15" s="1537">
        <v>0</v>
      </c>
      <c r="I15"/>
      <c r="J15" s="1537">
        <v>0</v>
      </c>
      <c r="K15" s="1537">
        <v>0</v>
      </c>
      <c r="L15" s="1537">
        <v>0</v>
      </c>
      <c r="M15" s="1537">
        <v>0</v>
      </c>
      <c r="N15" s="1547"/>
    </row>
    <row r="16" spans="2:16" ht="15" customHeight="1">
      <c r="B16" s="459">
        <v>7</v>
      </c>
      <c r="C16" s="348" t="s">
        <v>1258</v>
      </c>
      <c r="D16" s="1538">
        <v>1578224.56431</v>
      </c>
      <c r="E16" s="1538">
        <v>1578224.56431</v>
      </c>
      <c r="F16" s="1538">
        <v>0</v>
      </c>
      <c r="G16" s="1538">
        <v>0</v>
      </c>
      <c r="H16" s="1538">
        <v>0</v>
      </c>
      <c r="I16"/>
      <c r="J16" s="1538">
        <v>1948265.40038</v>
      </c>
      <c r="K16" s="1538">
        <v>1948265.40038</v>
      </c>
      <c r="L16" s="1538">
        <v>0</v>
      </c>
      <c r="M16" s="1538">
        <v>0</v>
      </c>
      <c r="N16" s="1548"/>
    </row>
    <row r="17" spans="2:14" ht="15" customHeight="1">
      <c r="B17" s="459">
        <v>8</v>
      </c>
      <c r="C17" s="349" t="s">
        <v>595</v>
      </c>
      <c r="D17" s="1537">
        <v>0</v>
      </c>
      <c r="E17" s="1537">
        <v>0</v>
      </c>
      <c r="F17" s="1537">
        <v>0</v>
      </c>
      <c r="G17" s="1537">
        <v>0</v>
      </c>
      <c r="H17" s="1537">
        <v>0</v>
      </c>
      <c r="I17"/>
      <c r="J17" s="1537">
        <v>0</v>
      </c>
      <c r="K17" s="1537">
        <v>0</v>
      </c>
      <c r="L17" s="1537">
        <v>0</v>
      </c>
      <c r="M17" s="1537">
        <v>0</v>
      </c>
      <c r="N17" s="1547"/>
    </row>
    <row r="18" spans="2:14" ht="15" customHeight="1">
      <c r="B18" s="459">
        <v>9</v>
      </c>
      <c r="C18" s="348" t="s">
        <v>1259</v>
      </c>
      <c r="D18" s="1539">
        <v>-9654952.8073200025</v>
      </c>
      <c r="E18" s="1539">
        <v>0</v>
      </c>
      <c r="F18" s="1539">
        <v>0</v>
      </c>
      <c r="G18" s="1539">
        <v>0</v>
      </c>
      <c r="H18" s="1539">
        <v>0</v>
      </c>
      <c r="I18"/>
      <c r="J18" s="1539">
        <v>-8920408.3076100089</v>
      </c>
      <c r="K18" s="1539">
        <v>0</v>
      </c>
      <c r="L18" s="1539">
        <v>0</v>
      </c>
      <c r="M18" s="1539">
        <v>0</v>
      </c>
      <c r="N18" s="1549"/>
    </row>
    <row r="19" spans="2:14" ht="15" customHeight="1">
      <c r="B19" s="459">
        <v>10</v>
      </c>
      <c r="C19" s="349" t="s">
        <v>596</v>
      </c>
      <c r="D19" s="1540">
        <v>-419992.67300083826</v>
      </c>
      <c r="E19" s="1540">
        <v>-396590.17324999999</v>
      </c>
      <c r="F19" s="1540">
        <v>230807.35959916175</v>
      </c>
      <c r="G19" s="1540">
        <v>-254209.85934999998</v>
      </c>
      <c r="H19" s="1540">
        <v>0</v>
      </c>
      <c r="I19"/>
      <c r="J19" s="1540">
        <v>-364811.56447270873</v>
      </c>
      <c r="K19" s="1540">
        <v>-491235.95941999892</v>
      </c>
      <c r="L19" s="1540">
        <v>388021.14656729018</v>
      </c>
      <c r="M19" s="1540">
        <v>-261596.75162</v>
      </c>
      <c r="N19" s="1550"/>
    </row>
    <row r="20" spans="2:14" ht="15" customHeight="1">
      <c r="B20" s="459">
        <v>11</v>
      </c>
      <c r="C20" s="349" t="s">
        <v>264</v>
      </c>
      <c r="D20" s="1532">
        <v>500641</v>
      </c>
      <c r="E20" s="1532">
        <v>500641</v>
      </c>
      <c r="F20" s="1532">
        <v>0</v>
      </c>
      <c r="G20" s="1532">
        <v>0</v>
      </c>
      <c r="H20" s="1532">
        <v>0</v>
      </c>
      <c r="I20"/>
      <c r="J20" s="1532">
        <v>-644255.99923861003</v>
      </c>
      <c r="K20" s="1532">
        <v>-519043.37552274799</v>
      </c>
      <c r="L20" s="1532">
        <v>-719</v>
      </c>
      <c r="M20" s="1532">
        <v>0</v>
      </c>
      <c r="N20" s="1551"/>
    </row>
    <row r="21" spans="2:14" ht="30" customHeight="1" thickBot="1">
      <c r="B21" s="460">
        <v>12</v>
      </c>
      <c r="C21" s="346" t="s">
        <v>1260</v>
      </c>
      <c r="D21" s="1535">
        <v>92994660.050260112</v>
      </c>
      <c r="E21" s="1535">
        <v>90258940.000201628</v>
      </c>
      <c r="F21" s="1535">
        <v>634302.60381000012</v>
      </c>
      <c r="G21" s="1535">
        <v>1279382.98067</v>
      </c>
      <c r="H21" s="1535">
        <v>822034.46557848644</v>
      </c>
      <c r="I21"/>
      <c r="J21" s="1535">
        <v>87921427.629328504</v>
      </c>
      <c r="K21" s="1535">
        <v>83265422.321732327</v>
      </c>
      <c r="L21" s="1535">
        <v>812800.66636000003</v>
      </c>
      <c r="M21" s="1535">
        <v>1690677.8502499999</v>
      </c>
      <c r="N21" s="1552">
        <v>2152526.7909861705</v>
      </c>
    </row>
    <row r="22" spans="2:14" ht="11.25" customHeight="1" thickTop="1">
      <c r="B22" s="455"/>
      <c r="C22" s="456"/>
      <c r="D22" s="456"/>
      <c r="E22" s="456"/>
      <c r="F22" s="456"/>
      <c r="G22" s="456"/>
      <c r="H22" s="456"/>
      <c r="I22"/>
      <c r="J22" s="457"/>
      <c r="K22" s="457"/>
      <c r="L22" s="457"/>
      <c r="M22" s="457"/>
      <c r="N22" s="1553"/>
    </row>
    <row r="23" spans="2:14" ht="15" customHeight="1">
      <c r="B23" s="1660" t="s">
        <v>1104</v>
      </c>
      <c r="C23" s="1660"/>
      <c r="D23" s="1660"/>
      <c r="E23" s="1660"/>
      <c r="F23" s="1660"/>
      <c r="G23" s="1660"/>
      <c r="H23" s="1660"/>
      <c r="I23" s="1660"/>
      <c r="J23" s="1660"/>
      <c r="K23" s="1660"/>
      <c r="L23" s="1660"/>
      <c r="M23" s="1660"/>
      <c r="N23" s="1554"/>
    </row>
    <row r="24" spans="2:14" ht="15" customHeight="1">
      <c r="B24" s="1660" t="s">
        <v>597</v>
      </c>
      <c r="C24" s="1660"/>
      <c r="D24" s="1660"/>
      <c r="E24" s="1660"/>
      <c r="F24" s="1660"/>
      <c r="G24" s="1660"/>
      <c r="H24" s="1660"/>
      <c r="I24" s="1660"/>
      <c r="J24" s="1660"/>
      <c r="K24" s="1660"/>
      <c r="L24" s="1660"/>
      <c r="M24" s="1660"/>
      <c r="N24" s="1554"/>
    </row>
    <row r="25" spans="2:14" ht="15" customHeight="1">
      <c r="B25" s="1660" t="s">
        <v>598</v>
      </c>
      <c r="C25" s="1660"/>
      <c r="D25" s="1660"/>
      <c r="E25" s="1660"/>
      <c r="F25" s="1660"/>
      <c r="G25" s="1660"/>
      <c r="H25" s="1660"/>
      <c r="I25" s="1660"/>
      <c r="J25" s="1660"/>
      <c r="K25" s="1660"/>
      <c r="L25" s="1660"/>
      <c r="M25" s="1660"/>
      <c r="N25" s="1554"/>
    </row>
    <row r="26" spans="2:14" ht="15" customHeight="1">
      <c r="B26" s="1660" t="s">
        <v>599</v>
      </c>
      <c r="C26" s="1660"/>
      <c r="D26" s="1660"/>
      <c r="E26" s="1660"/>
      <c r="F26" s="1660"/>
      <c r="G26" s="1660"/>
      <c r="H26" s="1660"/>
      <c r="I26" s="1660"/>
      <c r="J26" s="1660"/>
      <c r="K26" s="1660"/>
      <c r="L26" s="1660"/>
      <c r="M26" s="1660"/>
      <c r="N26" s="1554"/>
    </row>
    <row r="27" spans="2:14" ht="15" customHeight="1">
      <c r="B27" s="1660" t="s">
        <v>2320</v>
      </c>
      <c r="C27" s="1660"/>
      <c r="D27" s="1660"/>
      <c r="E27" s="1660"/>
      <c r="F27" s="1660"/>
      <c r="G27" s="1660"/>
      <c r="H27" s="1660"/>
      <c r="I27" s="1660"/>
      <c r="J27" s="1660"/>
      <c r="K27" s="1660"/>
      <c r="L27" s="1660"/>
      <c r="M27" s="1660"/>
      <c r="N27" s="1554"/>
    </row>
  </sheetData>
  <mergeCells count="14">
    <mergeCell ref="B1:O1"/>
    <mergeCell ref="B3:M3"/>
    <mergeCell ref="J8:J9"/>
    <mergeCell ref="D8:D9"/>
    <mergeCell ref="B2:C2"/>
    <mergeCell ref="E8:H8"/>
    <mergeCell ref="K8:N8"/>
    <mergeCell ref="D6:H6"/>
    <mergeCell ref="J6:N6"/>
    <mergeCell ref="B23:M23"/>
    <mergeCell ref="B24:M24"/>
    <mergeCell ref="B25:M25"/>
    <mergeCell ref="B26:M26"/>
    <mergeCell ref="B27:M27"/>
  </mergeCells>
  <hyperlinks>
    <hyperlink ref="P6" location="Índice!A1" display="Back to the Index" xr:uid="{21AC3989-B7FB-46CD-9F7F-4B50093E2458}"/>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9D268-D8FF-4A62-8EEE-DFF37CCA27EE}">
  <dimension ref="B1:N39"/>
  <sheetViews>
    <sheetView showGridLines="0" showZeros="0" zoomScaleNormal="100" workbookViewId="0">
      <selection activeCell="L6" sqref="L6"/>
    </sheetView>
  </sheetViews>
  <sheetFormatPr defaultColWidth="9.140625" defaultRowHeight="15" customHeight="1"/>
  <cols>
    <col min="1" max="1" width="12.7109375" style="2" customWidth="1"/>
    <col min="2" max="2" width="32.7109375" style="2" customWidth="1"/>
    <col min="3" max="9" width="15.7109375" style="2" customWidth="1"/>
    <col min="10" max="10" width="27.28515625" style="2" customWidth="1"/>
    <col min="11" max="11" width="8.85546875" style="2" customWidth="1"/>
    <col min="12" max="12" width="17" style="2" customWidth="1"/>
    <col min="13" max="16384" width="9.140625" style="2"/>
  </cols>
  <sheetData>
    <row r="1" spans="2:14" ht="15" customHeight="1">
      <c r="B1" s="27"/>
    </row>
    <row r="2" spans="2:14" ht="15" customHeight="1">
      <c r="B2" s="728" t="s">
        <v>1362</v>
      </c>
      <c r="D2" s="728" t="s">
        <v>1361</v>
      </c>
    </row>
    <row r="3" spans="2:14" ht="15" customHeight="1">
      <c r="B3" s="1679" t="s">
        <v>1360</v>
      </c>
      <c r="C3" s="1679"/>
      <c r="D3" s="1679"/>
    </row>
    <row r="4" spans="2:14" ht="15" customHeight="1">
      <c r="B4" s="737" t="s">
        <v>0</v>
      </c>
    </row>
    <row r="5" spans="2:14" ht="15" customHeight="1">
      <c r="B5" s="737"/>
    </row>
    <row r="6" spans="2:14" ht="15" customHeight="1">
      <c r="C6" s="1648" t="s">
        <v>1730</v>
      </c>
      <c r="D6" s="1648"/>
      <c r="E6" s="1648"/>
      <c r="F6" s="1648"/>
      <c r="G6" s="1648"/>
      <c r="H6" s="1648"/>
      <c r="I6" s="1648"/>
      <c r="J6" s="1648"/>
      <c r="L6" s="957" t="s">
        <v>503</v>
      </c>
      <c r="M6" s="958"/>
    </row>
    <row r="7" spans="2:14" s="181" customFormat="1" ht="15" customHeight="1">
      <c r="C7" s="620" t="s">
        <v>219</v>
      </c>
      <c r="D7" s="620" t="s">
        <v>220</v>
      </c>
      <c r="E7" s="620" t="s">
        <v>221</v>
      </c>
      <c r="F7" s="620" t="s">
        <v>222</v>
      </c>
      <c r="G7" s="620" t="s">
        <v>223</v>
      </c>
      <c r="H7" s="620" t="s">
        <v>224</v>
      </c>
      <c r="I7" s="620" t="s">
        <v>225</v>
      </c>
      <c r="J7" s="620" t="s">
        <v>1211</v>
      </c>
      <c r="M7" s="1752"/>
      <c r="N7" s="1752"/>
    </row>
    <row r="8" spans="2:14" ht="49.5" customHeight="1">
      <c r="B8" s="248"/>
      <c r="C8" s="1775" t="s">
        <v>1350</v>
      </c>
      <c r="D8" s="1776"/>
      <c r="E8" s="1776"/>
      <c r="F8" s="1777"/>
      <c r="G8" s="1780" t="s">
        <v>1355</v>
      </c>
      <c r="H8" s="1781"/>
      <c r="I8" s="1780" t="s">
        <v>1358</v>
      </c>
      <c r="J8" s="1781"/>
      <c r="M8" s="958"/>
    </row>
    <row r="9" spans="2:14" ht="20.100000000000001" customHeight="1">
      <c r="B9" s="248"/>
      <c r="C9" s="1767" t="s">
        <v>1351</v>
      </c>
      <c r="D9" s="1769" t="s">
        <v>1352</v>
      </c>
      <c r="E9" s="1770"/>
      <c r="F9" s="1771"/>
      <c r="G9" s="1782" t="s">
        <v>1356</v>
      </c>
      <c r="H9" s="1782" t="s">
        <v>1357</v>
      </c>
      <c r="I9" s="730"/>
      <c r="J9" s="733"/>
      <c r="M9" s="958"/>
    </row>
    <row r="10" spans="2:14" ht="56.25" customHeight="1">
      <c r="B10" s="739"/>
      <c r="C10" s="1768"/>
      <c r="D10" s="734"/>
      <c r="E10" s="202" t="s">
        <v>1353</v>
      </c>
      <c r="F10" s="202" t="s">
        <v>1354</v>
      </c>
      <c r="G10" s="1783"/>
      <c r="H10" s="1783"/>
      <c r="I10" s="203"/>
      <c r="J10" s="754" t="s">
        <v>1359</v>
      </c>
      <c r="M10" s="958"/>
    </row>
    <row r="11" spans="2:14" ht="20.100000000000001" customHeight="1">
      <c r="B11" s="753" t="s">
        <v>1341</v>
      </c>
      <c r="C11" s="252">
        <v>977113.21860999987</v>
      </c>
      <c r="D11" s="253">
        <v>1698089.1043000002</v>
      </c>
      <c r="E11" s="252">
        <v>1693151.8415299999</v>
      </c>
      <c r="F11" s="253">
        <v>1668508.1875600002</v>
      </c>
      <c r="G11" s="252">
        <v>-47623.159879999999</v>
      </c>
      <c r="H11" s="252">
        <v>-851991.27193999989</v>
      </c>
      <c r="I11" s="251">
        <v>1307344.0108100001</v>
      </c>
      <c r="J11" s="252">
        <v>682124.4741600001</v>
      </c>
      <c r="M11" s="958"/>
    </row>
    <row r="12" spans="2:14" ht="20.100000000000001" customHeight="1">
      <c r="B12" s="740" t="s">
        <v>1342</v>
      </c>
      <c r="C12" s="252">
        <v>0</v>
      </c>
      <c r="D12" s="253">
        <v>0</v>
      </c>
      <c r="E12" s="252">
        <v>0</v>
      </c>
      <c r="F12" s="253">
        <v>0</v>
      </c>
      <c r="G12" s="252">
        <v>0</v>
      </c>
      <c r="H12" s="252">
        <v>0</v>
      </c>
      <c r="I12" s="251">
        <v>0</v>
      </c>
      <c r="J12" s="252">
        <v>0</v>
      </c>
      <c r="M12" s="958"/>
    </row>
    <row r="13" spans="2:14" ht="20.100000000000001" customHeight="1">
      <c r="B13" s="740" t="s">
        <v>1343</v>
      </c>
      <c r="C13" s="252">
        <v>53924.959390000004</v>
      </c>
      <c r="D13" s="253">
        <v>0</v>
      </c>
      <c r="E13" s="252">
        <v>0</v>
      </c>
      <c r="F13" s="253">
        <v>0</v>
      </c>
      <c r="G13" s="252">
        <v>-1514.67497</v>
      </c>
      <c r="H13" s="252">
        <v>0</v>
      </c>
      <c r="I13" s="251">
        <v>43309.734899999996</v>
      </c>
      <c r="J13" s="252">
        <v>0</v>
      </c>
      <c r="M13" s="958"/>
    </row>
    <row r="14" spans="2:14" ht="20.100000000000001" customHeight="1">
      <c r="B14" s="740" t="s">
        <v>1344</v>
      </c>
      <c r="C14" s="252">
        <v>0</v>
      </c>
      <c r="D14" s="253">
        <v>0</v>
      </c>
      <c r="E14" s="252">
        <v>0</v>
      </c>
      <c r="F14" s="253">
        <v>0</v>
      </c>
      <c r="G14" s="252">
        <v>0</v>
      </c>
      <c r="H14" s="252">
        <v>0</v>
      </c>
      <c r="I14" s="251">
        <v>0</v>
      </c>
      <c r="J14" s="252">
        <v>0</v>
      </c>
      <c r="M14" s="958"/>
    </row>
    <row r="15" spans="2:14" ht="20.100000000000001" customHeight="1">
      <c r="B15" s="740" t="s">
        <v>1345</v>
      </c>
      <c r="C15" s="252">
        <v>47859.208579999999</v>
      </c>
      <c r="D15" s="253">
        <v>125743.07610999999</v>
      </c>
      <c r="E15" s="252">
        <v>125743.07610999999</v>
      </c>
      <c r="F15" s="253">
        <v>125743.07610999999</v>
      </c>
      <c r="G15" s="252">
        <v>-1720.4802199999999</v>
      </c>
      <c r="H15" s="252">
        <v>-101891.73137000001</v>
      </c>
      <c r="I15" s="251">
        <v>62426.528720000002</v>
      </c>
      <c r="J15" s="252">
        <v>23851.34474</v>
      </c>
      <c r="M15" s="958"/>
    </row>
    <row r="16" spans="2:14" ht="20.100000000000001" customHeight="1">
      <c r="B16" s="740" t="s">
        <v>1346</v>
      </c>
      <c r="C16" s="252">
        <v>541864.80813999998</v>
      </c>
      <c r="D16" s="253">
        <v>1090804.50872</v>
      </c>
      <c r="E16" s="252">
        <v>1087408.4570299999</v>
      </c>
      <c r="F16" s="253">
        <v>1090802.6401300002</v>
      </c>
      <c r="G16" s="252">
        <v>-41731.245750000002</v>
      </c>
      <c r="H16" s="252">
        <v>-602340.96695999987</v>
      </c>
      <c r="I16" s="251">
        <v>707236.99157000007</v>
      </c>
      <c r="J16" s="252">
        <v>449859.17846000002</v>
      </c>
    </row>
    <row r="17" spans="2:14" ht="20.100000000000001" customHeight="1">
      <c r="B17" s="740" t="s">
        <v>1347</v>
      </c>
      <c r="C17" s="252">
        <v>333464.24249999999</v>
      </c>
      <c r="D17" s="253">
        <v>481541.51947000006</v>
      </c>
      <c r="E17" s="252">
        <v>480000.30838999996</v>
      </c>
      <c r="F17" s="253">
        <v>451962.47132000001</v>
      </c>
      <c r="G17" s="252">
        <v>-2656.7589400000002</v>
      </c>
      <c r="H17" s="252">
        <v>-147758.57361000002</v>
      </c>
      <c r="I17" s="251">
        <v>494370.75562000001</v>
      </c>
      <c r="J17" s="252">
        <v>208413.95096000002</v>
      </c>
    </row>
    <row r="18" spans="2:14" ht="20.100000000000001" customHeight="1">
      <c r="B18" s="741" t="s">
        <v>1349</v>
      </c>
      <c r="C18" s="252">
        <v>0</v>
      </c>
      <c r="D18" s="253">
        <v>9035.1290399999998</v>
      </c>
      <c r="E18" s="252">
        <v>9035.1290399999998</v>
      </c>
      <c r="F18" s="253">
        <v>9035.1290399999998</v>
      </c>
      <c r="G18" s="252">
        <v>0</v>
      </c>
      <c r="H18" s="252">
        <v>-2245.23315</v>
      </c>
      <c r="I18" s="251">
        <v>6789.8958899999998</v>
      </c>
      <c r="J18" s="252">
        <v>6789.8958899999998</v>
      </c>
    </row>
    <row r="19" spans="2:14" ht="20.100000000000001" customHeight="1">
      <c r="B19" s="741" t="s">
        <v>1348</v>
      </c>
      <c r="C19" s="252">
        <v>1808.18299</v>
      </c>
      <c r="D19" s="253">
        <v>1092.05753</v>
      </c>
      <c r="E19" s="252">
        <v>1092.05753</v>
      </c>
      <c r="F19" s="253">
        <v>1092.05753</v>
      </c>
      <c r="G19" s="252">
        <v>-11.356059999999999</v>
      </c>
      <c r="H19" s="252">
        <v>-212.72924</v>
      </c>
      <c r="I19" s="251">
        <v>607.15935000000002</v>
      </c>
      <c r="J19" s="252">
        <v>147.78426999999999</v>
      </c>
    </row>
    <row r="20" spans="2:14" ht="20.100000000000001" customHeight="1" thickBot="1">
      <c r="B20" s="762" t="s">
        <v>2</v>
      </c>
      <c r="C20" s="256">
        <v>978921.40159999987</v>
      </c>
      <c r="D20" s="257">
        <v>1708216.2908700004</v>
      </c>
      <c r="E20" s="256">
        <v>1703279.0281</v>
      </c>
      <c r="F20" s="257">
        <v>1678635.3741300004</v>
      </c>
      <c r="G20" s="256">
        <v>-47634.515939999997</v>
      </c>
      <c r="H20" s="256">
        <v>-854449.23432999989</v>
      </c>
      <c r="I20" s="255">
        <v>1314741.0660500003</v>
      </c>
      <c r="J20" s="256">
        <v>689062.15432000009</v>
      </c>
    </row>
    <row r="21" spans="2:14" ht="15" customHeight="1" thickTop="1">
      <c r="B21" s="421"/>
      <c r="C21" s="479"/>
      <c r="D21" s="479"/>
      <c r="E21" s="479"/>
      <c r="F21" s="479"/>
      <c r="G21" s="479"/>
      <c r="H21" s="479"/>
      <c r="I21" s="479"/>
      <c r="J21" s="479"/>
    </row>
    <row r="22" spans="2:14" ht="15" customHeight="1">
      <c r="B22" s="421"/>
      <c r="C22" s="479"/>
      <c r="D22" s="479"/>
      <c r="E22" s="479"/>
      <c r="F22" s="479"/>
      <c r="G22" s="479"/>
      <c r="H22" s="479"/>
      <c r="I22" s="479"/>
      <c r="J22" s="479"/>
    </row>
    <row r="23" spans="2:14" ht="15" customHeight="1">
      <c r="B23" s="421"/>
      <c r="C23" s="479"/>
      <c r="D23" s="479"/>
      <c r="E23" s="479"/>
      <c r="F23" s="479"/>
      <c r="G23" s="479"/>
      <c r="H23" s="479"/>
      <c r="I23" s="479"/>
      <c r="J23" s="479"/>
    </row>
    <row r="24" spans="2:14" ht="15" customHeight="1">
      <c r="C24" s="1702" t="s">
        <v>1685</v>
      </c>
      <c r="D24" s="1702"/>
      <c r="E24" s="1702"/>
      <c r="F24" s="1702"/>
      <c r="G24" s="1702"/>
      <c r="H24" s="1702"/>
      <c r="I24" s="1702"/>
      <c r="J24" s="1702"/>
      <c r="M24" s="1573"/>
    </row>
    <row r="25" spans="2:14" s="1581" customFormat="1" ht="15" customHeight="1">
      <c r="C25" s="1032" t="s">
        <v>219</v>
      </c>
      <c r="D25" s="1032" t="s">
        <v>220</v>
      </c>
      <c r="E25" s="1032" t="s">
        <v>221</v>
      </c>
      <c r="F25" s="1032" t="s">
        <v>222</v>
      </c>
      <c r="G25" s="1032" t="s">
        <v>223</v>
      </c>
      <c r="H25" s="1032" t="s">
        <v>224</v>
      </c>
      <c r="I25" s="1032" t="s">
        <v>225</v>
      </c>
      <c r="J25" s="1032" t="s">
        <v>1211</v>
      </c>
      <c r="M25" s="1774"/>
      <c r="N25" s="1774"/>
    </row>
    <row r="26" spans="2:14" ht="49.5" customHeight="1">
      <c r="B26" s="1582"/>
      <c r="C26" s="1775" t="s">
        <v>1350</v>
      </c>
      <c r="D26" s="1776"/>
      <c r="E26" s="1776"/>
      <c r="F26" s="1777"/>
      <c r="G26" s="1778" t="s">
        <v>1355</v>
      </c>
      <c r="H26" s="1779"/>
      <c r="I26" s="1778" t="s">
        <v>1358</v>
      </c>
      <c r="J26" s="1779"/>
      <c r="M26" s="1573"/>
    </row>
    <row r="27" spans="2:14" ht="20.100000000000001" customHeight="1">
      <c r="B27" s="1582"/>
      <c r="C27" s="1767" t="s">
        <v>1351</v>
      </c>
      <c r="D27" s="1769" t="s">
        <v>1352</v>
      </c>
      <c r="E27" s="1770"/>
      <c r="F27" s="1771"/>
      <c r="G27" s="1772" t="s">
        <v>1356</v>
      </c>
      <c r="H27" s="1772" t="s">
        <v>1357</v>
      </c>
      <c r="I27" s="1574"/>
      <c r="J27" s="1583"/>
      <c r="M27" s="1573"/>
    </row>
    <row r="28" spans="2:14" ht="56.25" customHeight="1">
      <c r="B28" s="1562"/>
      <c r="C28" s="1768"/>
      <c r="D28" s="734"/>
      <c r="E28" s="202" t="s">
        <v>1353</v>
      </c>
      <c r="F28" s="202" t="s">
        <v>1354</v>
      </c>
      <c r="G28" s="1773"/>
      <c r="H28" s="1773"/>
      <c r="I28" s="1584"/>
      <c r="J28" s="1585" t="s">
        <v>1359</v>
      </c>
      <c r="M28" s="1573"/>
    </row>
    <row r="29" spans="2:14" ht="20.100000000000001" customHeight="1">
      <c r="B29" s="753" t="s">
        <v>1341</v>
      </c>
      <c r="C29" s="252">
        <v>1075593.04648</v>
      </c>
      <c r="D29" s="253">
        <v>2001874.5949899999</v>
      </c>
      <c r="E29" s="252">
        <v>1978524.1288699999</v>
      </c>
      <c r="F29" s="253">
        <v>1959464.5411</v>
      </c>
      <c r="G29" s="252">
        <v>-49956.887970000003</v>
      </c>
      <c r="H29" s="252">
        <v>-988020.29968000005</v>
      </c>
      <c r="I29" s="251">
        <v>1543956.8070700001</v>
      </c>
      <c r="J29" s="252">
        <v>826818.56747000001</v>
      </c>
      <c r="M29" s="1573"/>
    </row>
    <row r="30" spans="2:14" ht="20.100000000000001" customHeight="1">
      <c r="B30" s="1586" t="s">
        <v>1342</v>
      </c>
      <c r="C30" s="252">
        <v>0</v>
      </c>
      <c r="D30" s="253">
        <v>0</v>
      </c>
      <c r="E30" s="252">
        <v>0</v>
      </c>
      <c r="F30" s="253">
        <v>0</v>
      </c>
      <c r="G30" s="252">
        <v>0</v>
      </c>
      <c r="H30" s="252">
        <v>0</v>
      </c>
      <c r="I30" s="251">
        <v>0</v>
      </c>
      <c r="J30" s="252">
        <v>0</v>
      </c>
      <c r="M30" s="1573"/>
    </row>
    <row r="31" spans="2:14" ht="20.100000000000001" customHeight="1">
      <c r="B31" s="1586" t="s">
        <v>1343</v>
      </c>
      <c r="C31" s="252">
        <v>70807.184569999998</v>
      </c>
      <c r="D31" s="253">
        <v>0</v>
      </c>
      <c r="E31" s="252">
        <v>0</v>
      </c>
      <c r="F31" s="253">
        <v>0</v>
      </c>
      <c r="G31" s="252">
        <v>-1391.18121</v>
      </c>
      <c r="H31" s="252">
        <v>0</v>
      </c>
      <c r="I31" s="251">
        <v>50391.311969999995</v>
      </c>
      <c r="J31" s="252">
        <v>0</v>
      </c>
      <c r="M31" s="1573"/>
    </row>
    <row r="32" spans="2:14" ht="20.100000000000001" customHeight="1">
      <c r="B32" s="1586" t="s">
        <v>1344</v>
      </c>
      <c r="C32" s="252">
        <v>0</v>
      </c>
      <c r="D32" s="253">
        <v>0</v>
      </c>
      <c r="E32" s="252">
        <v>0</v>
      </c>
      <c r="F32" s="253">
        <v>0</v>
      </c>
      <c r="G32" s="252">
        <v>0</v>
      </c>
      <c r="H32" s="252">
        <v>0</v>
      </c>
      <c r="I32" s="251">
        <v>0</v>
      </c>
      <c r="J32" s="252">
        <v>0</v>
      </c>
      <c r="M32" s="1573"/>
    </row>
    <row r="33" spans="2:13" ht="20.100000000000001" customHeight="1">
      <c r="B33" s="1586" t="s">
        <v>1345</v>
      </c>
      <c r="C33" s="252">
        <v>70615.0435</v>
      </c>
      <c r="D33" s="253">
        <v>175396.30702000001</v>
      </c>
      <c r="E33" s="252">
        <v>175396.30702000001</v>
      </c>
      <c r="F33" s="253">
        <v>175396.30702000001</v>
      </c>
      <c r="G33" s="252">
        <v>-1802.3959499999999</v>
      </c>
      <c r="H33" s="252">
        <v>-122663.99359999999</v>
      </c>
      <c r="I33" s="251">
        <v>110511.66067999999</v>
      </c>
      <c r="J33" s="252">
        <v>49306.381569999998</v>
      </c>
      <c r="M33" s="1573"/>
    </row>
    <row r="34" spans="2:13" ht="20.100000000000001" customHeight="1">
      <c r="B34" s="1586" t="s">
        <v>1346</v>
      </c>
      <c r="C34" s="252">
        <v>572986.37355999998</v>
      </c>
      <c r="D34" s="253">
        <v>1308033.63818</v>
      </c>
      <c r="E34" s="252">
        <v>1304594.1815899999</v>
      </c>
      <c r="F34" s="253">
        <v>1308032.14613</v>
      </c>
      <c r="G34" s="252">
        <v>-42581.727700000003</v>
      </c>
      <c r="H34" s="252">
        <v>-733638.87965999998</v>
      </c>
      <c r="I34" s="251">
        <v>819639.16500000004</v>
      </c>
      <c r="J34" s="252">
        <v>523682.74845999997</v>
      </c>
    </row>
    <row r="35" spans="2:13" ht="20.100000000000001" customHeight="1">
      <c r="B35" s="1586" t="s">
        <v>1347</v>
      </c>
      <c r="C35" s="252">
        <v>361184.44485000003</v>
      </c>
      <c r="D35" s="253">
        <v>518444.64979</v>
      </c>
      <c r="E35" s="252">
        <v>498533.64026000001</v>
      </c>
      <c r="F35" s="253">
        <v>476036.08795000002</v>
      </c>
      <c r="G35" s="252">
        <v>-4181.5831099999996</v>
      </c>
      <c r="H35" s="252">
        <v>-131717.42642</v>
      </c>
      <c r="I35" s="251">
        <v>563414.66941999993</v>
      </c>
      <c r="J35" s="252">
        <v>253829.43744000001</v>
      </c>
    </row>
    <row r="36" spans="2:13" ht="20.100000000000001" customHeight="1">
      <c r="B36" s="1587" t="s">
        <v>1349</v>
      </c>
      <c r="C36" s="252">
        <v>9216.3091400000012</v>
      </c>
      <c r="D36" s="253">
        <v>0</v>
      </c>
      <c r="E36" s="252">
        <v>0</v>
      </c>
      <c r="F36" s="253">
        <v>0</v>
      </c>
      <c r="G36" s="252">
        <v>-71.655020000000007</v>
      </c>
      <c r="H36" s="252">
        <v>0</v>
      </c>
      <c r="I36" s="251">
        <v>9144.6541199999992</v>
      </c>
      <c r="J36" s="252">
        <v>0</v>
      </c>
    </row>
    <row r="37" spans="2:13" ht="20.100000000000001" customHeight="1">
      <c r="B37" s="1587" t="s">
        <v>1348</v>
      </c>
      <c r="C37" s="252">
        <v>2655.0034999999998</v>
      </c>
      <c r="D37" s="253">
        <v>1710.4830400000001</v>
      </c>
      <c r="E37" s="252">
        <v>1710.4830400000001</v>
      </c>
      <c r="F37" s="253">
        <v>1710.1341499999999</v>
      </c>
      <c r="G37" s="252">
        <v>21.018969999999999</v>
      </c>
      <c r="H37" s="252">
        <v>948.23865000000001</v>
      </c>
      <c r="I37" s="251">
        <v>501.13807000000003</v>
      </c>
      <c r="J37" s="252">
        <v>33.318330000000003</v>
      </c>
    </row>
    <row r="38" spans="2:13" ht="20.100000000000001" customHeight="1" thickBot="1">
      <c r="B38" s="762" t="s">
        <v>2</v>
      </c>
      <c r="C38" s="256">
        <v>1087464.3591200002</v>
      </c>
      <c r="D38" s="257">
        <v>2003585.07803</v>
      </c>
      <c r="E38" s="256">
        <v>1980234.61191</v>
      </c>
      <c r="F38" s="257">
        <v>1961174.6752500001</v>
      </c>
      <c r="G38" s="256">
        <v>-50007.524020000004</v>
      </c>
      <c r="H38" s="256">
        <v>-987072.0610300001</v>
      </c>
      <c r="I38" s="255">
        <v>1553602.5992600003</v>
      </c>
      <c r="J38" s="256">
        <v>835996.53992000001</v>
      </c>
    </row>
    <row r="39" spans="2:13" ht="15" customHeight="1" thickTop="1">
      <c r="B39" s="1588"/>
      <c r="C39" s="1589"/>
      <c r="D39" s="1589"/>
      <c r="E39" s="1589"/>
      <c r="F39" s="1589"/>
      <c r="G39" s="1589"/>
      <c r="H39" s="1589"/>
      <c r="I39" s="1589"/>
      <c r="J39" s="1589"/>
    </row>
  </sheetData>
  <mergeCells count="19">
    <mergeCell ref="B3:D3"/>
    <mergeCell ref="C6:J6"/>
    <mergeCell ref="C9:C10"/>
    <mergeCell ref="D9:F9"/>
    <mergeCell ref="C8:F8"/>
    <mergeCell ref="G8:H8"/>
    <mergeCell ref="G9:G10"/>
    <mergeCell ref="H9:H10"/>
    <mergeCell ref="I8:J8"/>
    <mergeCell ref="M25:N25"/>
    <mergeCell ref="C26:F26"/>
    <mergeCell ref="G26:H26"/>
    <mergeCell ref="I26:J26"/>
    <mergeCell ref="M7:N7"/>
    <mergeCell ref="C27:C28"/>
    <mergeCell ref="D27:F27"/>
    <mergeCell ref="G27:G28"/>
    <mergeCell ref="H27:H28"/>
    <mergeCell ref="C24:J24"/>
  </mergeCells>
  <hyperlinks>
    <hyperlink ref="L6" location="Índice!A1" display="Back to the Index" xr:uid="{87CB7949-A0D9-497A-9A06-B8C7F3D826AA}"/>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B5475-557F-4F1F-801B-81B026EC007E}">
  <dimension ref="B1:G38"/>
  <sheetViews>
    <sheetView showGridLines="0" workbookViewId="0">
      <selection activeCell="G6" sqref="G6"/>
    </sheetView>
  </sheetViews>
  <sheetFormatPr defaultColWidth="9.140625" defaultRowHeight="16.5"/>
  <cols>
    <col min="1" max="1" width="12.7109375" style="168" customWidth="1"/>
    <col min="2" max="2" width="56.42578125" style="168" customWidth="1"/>
    <col min="3" max="3" width="20.7109375" style="168" customWidth="1"/>
    <col min="4" max="4" width="5.7109375" style="168" customWidth="1"/>
    <col min="5" max="5" width="20.7109375" style="168" customWidth="1"/>
    <col min="6" max="6" width="5.7109375" style="168" customWidth="1"/>
    <col min="7" max="7" width="15.28515625" style="168" customWidth="1"/>
    <col min="8" max="16384" width="9.140625" style="168"/>
  </cols>
  <sheetData>
    <row r="1" spans="2:7" ht="15" customHeight="1"/>
    <row r="2" spans="2:7" ht="15" customHeight="1">
      <c r="B2" s="742" t="s">
        <v>1363</v>
      </c>
      <c r="D2" s="1560" t="s">
        <v>1361</v>
      </c>
      <c r="F2" s="728"/>
    </row>
    <row r="3" spans="2:7" ht="15" customHeight="1">
      <c r="B3" s="1752" t="s">
        <v>1364</v>
      </c>
      <c r="C3" s="1752"/>
      <c r="E3" s="1565"/>
    </row>
    <row r="4" spans="2:7" ht="15" customHeight="1">
      <c r="B4" s="737" t="s">
        <v>0</v>
      </c>
      <c r="C4" s="737"/>
      <c r="E4" s="1561"/>
    </row>
    <row r="5" spans="2:7" ht="15" customHeight="1">
      <c r="B5" s="737"/>
      <c r="C5" s="737"/>
      <c r="E5" s="1561"/>
      <c r="G5"/>
    </row>
    <row r="6" spans="2:7" ht="15" customHeight="1">
      <c r="B6" s="490"/>
      <c r="C6" s="979" t="s">
        <v>1730</v>
      </c>
      <c r="D6" s="490"/>
      <c r="E6" s="1566" t="s">
        <v>1504</v>
      </c>
      <c r="F6" s="490"/>
      <c r="G6" s="957" t="s">
        <v>503</v>
      </c>
    </row>
    <row r="7" spans="2:7" ht="15" customHeight="1">
      <c r="B7" s="755"/>
      <c r="C7" s="620" t="s">
        <v>219</v>
      </c>
      <c r="D7" s="755"/>
      <c r="E7" s="1032" t="s">
        <v>219</v>
      </c>
      <c r="F7" s="755"/>
      <c r="G7"/>
    </row>
    <row r="8" spans="2:7" ht="39.950000000000003" customHeight="1" thickBot="1">
      <c r="B8" s="743"/>
      <c r="C8" s="1592" t="s">
        <v>1367</v>
      </c>
      <c r="D8" s="756"/>
      <c r="E8" s="757" t="s">
        <v>1367</v>
      </c>
      <c r="F8" s="756"/>
      <c r="G8"/>
    </row>
    <row r="9" spans="2:7" s="230" customFormat="1" ht="30" customHeight="1">
      <c r="B9" s="183" t="s">
        <v>1365</v>
      </c>
      <c r="C9" s="1593">
        <v>196028.94198</v>
      </c>
      <c r="E9" s="1590">
        <v>650246.76446000102</v>
      </c>
      <c r="G9"/>
    </row>
    <row r="10" spans="2:7" s="230" customFormat="1" ht="30" customHeight="1" thickBot="1">
      <c r="B10" s="763" t="s">
        <v>1366</v>
      </c>
      <c r="C10" s="1594">
        <v>945947.37248999998</v>
      </c>
      <c r="D10" s="764"/>
      <c r="E10" s="1591">
        <v>71279.27</v>
      </c>
      <c r="F10" s="764"/>
      <c r="G10"/>
    </row>
    <row r="11" spans="2:7" ht="17.25" thickTop="1">
      <c r="G11"/>
    </row>
    <row r="12" spans="2:7" ht="16.5" customHeight="1"/>
    <row r="16" spans="2:7" ht="24.95" customHeight="1"/>
    <row r="17" spans="2:6" ht="24.95" customHeight="1"/>
    <row r="18" spans="2:6" ht="15" customHeight="1"/>
    <row r="19" spans="2:6" ht="15" customHeight="1"/>
    <row r="20" spans="2:6" ht="15" customHeight="1"/>
    <row r="21" spans="2:6" ht="15" customHeight="1"/>
    <row r="27" spans="2:6">
      <c r="B27"/>
      <c r="C27"/>
      <c r="E27" s="1580"/>
    </row>
    <row r="28" spans="2:6">
      <c r="B28"/>
      <c r="C28"/>
      <c r="E28" s="1580"/>
    </row>
    <row r="29" spans="2:6">
      <c r="B29"/>
      <c r="C29"/>
      <c r="E29" s="1580"/>
    </row>
    <row r="30" spans="2:6">
      <c r="B30"/>
      <c r="C30"/>
      <c r="D30" s="1580"/>
      <c r="E30" s="1580"/>
      <c r="F30"/>
    </row>
    <row r="31" spans="2:6">
      <c r="B31"/>
      <c r="C31"/>
      <c r="E31" s="1580"/>
    </row>
    <row r="32" spans="2:6">
      <c r="B32"/>
      <c r="C32"/>
      <c r="E32" s="1580"/>
    </row>
    <row r="33" spans="2:5">
      <c r="B33"/>
      <c r="C33"/>
      <c r="E33" s="1580"/>
    </row>
    <row r="34" spans="2:5">
      <c r="B34"/>
      <c r="C34"/>
      <c r="E34" s="1580"/>
    </row>
    <row r="35" spans="2:5">
      <c r="B35"/>
      <c r="C35"/>
      <c r="E35" s="1580"/>
    </row>
    <row r="36" spans="2:5">
      <c r="B36"/>
      <c r="C36"/>
      <c r="E36" s="1580"/>
    </row>
    <row r="37" spans="2:5">
      <c r="B37"/>
      <c r="C37"/>
      <c r="E37" s="1580"/>
    </row>
    <row r="38" spans="2:5">
      <c r="B38"/>
      <c r="C38"/>
      <c r="E38" s="1580"/>
    </row>
  </sheetData>
  <mergeCells count="1">
    <mergeCell ref="B3:C3"/>
  </mergeCells>
  <hyperlinks>
    <hyperlink ref="G6" location="Índice!A1" display="Back to the Index" xr:uid="{182D6E36-1415-4AD3-9D27-EA166AB30509}"/>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45E62-F88E-44DA-857C-CDEC1C1E9AFF}">
  <dimension ref="B1:P65"/>
  <sheetViews>
    <sheetView showGridLines="0" showZeros="0" zoomScaleNormal="100" workbookViewId="0">
      <selection activeCell="P6" sqref="P6"/>
    </sheetView>
  </sheetViews>
  <sheetFormatPr defaultColWidth="9.140625" defaultRowHeight="15" customHeight="1"/>
  <cols>
    <col min="1" max="1" width="12.7109375" style="2" customWidth="1"/>
    <col min="2" max="2" width="32.7109375" style="2" customWidth="1"/>
    <col min="3" max="3" width="12" style="2" customWidth="1"/>
    <col min="4" max="14" width="14.7109375" style="2" customWidth="1"/>
    <col min="15" max="15" width="8.85546875" style="2" customWidth="1"/>
    <col min="16" max="16" width="14" style="2" customWidth="1"/>
    <col min="17" max="16384" width="9.140625" style="2"/>
  </cols>
  <sheetData>
    <row r="1" spans="2:16" ht="15" customHeight="1">
      <c r="B1" s="27"/>
    </row>
    <row r="2" spans="2:16" ht="15" customHeight="1">
      <c r="B2" s="728" t="s">
        <v>1368</v>
      </c>
      <c r="D2" s="728" t="s">
        <v>1361</v>
      </c>
    </row>
    <row r="3" spans="2:16" ht="15" customHeight="1">
      <c r="B3" s="1679" t="s">
        <v>1369</v>
      </c>
      <c r="C3" s="1679"/>
      <c r="D3" s="1679"/>
      <c r="E3" s="1679"/>
      <c r="F3" s="1679"/>
    </row>
    <row r="4" spans="2:16" ht="15" customHeight="1">
      <c r="B4" s="737" t="s">
        <v>0</v>
      </c>
    </row>
    <row r="5" spans="2:16" ht="15" customHeight="1">
      <c r="B5" s="737"/>
    </row>
    <row r="6" spans="2:16" ht="15" customHeight="1">
      <c r="C6" s="1648" t="s">
        <v>1730</v>
      </c>
      <c r="D6" s="1648"/>
      <c r="E6" s="1648"/>
      <c r="F6" s="1648"/>
      <c r="G6" s="1648"/>
      <c r="H6" s="1648"/>
      <c r="I6" s="1648"/>
      <c r="J6" s="1648"/>
      <c r="K6" s="1648"/>
      <c r="L6" s="1648"/>
      <c r="M6" s="1648"/>
      <c r="N6" s="1648"/>
      <c r="P6" s="957" t="s">
        <v>503</v>
      </c>
    </row>
    <row r="7" spans="2:16" s="181" customFormat="1" ht="15" customHeight="1">
      <c r="C7" s="620" t="s">
        <v>219</v>
      </c>
      <c r="D7" s="620" t="s">
        <v>220</v>
      </c>
      <c r="E7" s="620" t="s">
        <v>221</v>
      </c>
      <c r="F7" s="620" t="s">
        <v>222</v>
      </c>
      <c r="G7" s="620" t="s">
        <v>223</v>
      </c>
      <c r="H7" s="620" t="s">
        <v>224</v>
      </c>
      <c r="I7" s="620" t="s">
        <v>225</v>
      </c>
      <c r="J7" s="620" t="s">
        <v>1211</v>
      </c>
      <c r="K7" s="620" t="s">
        <v>1212</v>
      </c>
      <c r="L7" s="620" t="s">
        <v>1213</v>
      </c>
      <c r="M7" s="620" t="s">
        <v>1214</v>
      </c>
      <c r="N7" s="620" t="s">
        <v>1215</v>
      </c>
    </row>
    <row r="8" spans="2:16" ht="20.100000000000001" customHeight="1">
      <c r="B8" s="248"/>
      <c r="C8" s="1775" t="s">
        <v>1376</v>
      </c>
      <c r="D8" s="1776"/>
      <c r="E8" s="1776"/>
      <c r="F8" s="1776"/>
      <c r="G8" s="1776"/>
      <c r="H8" s="1776"/>
      <c r="I8" s="1776"/>
      <c r="J8" s="1776"/>
      <c r="K8" s="1776"/>
      <c r="L8" s="1776"/>
      <c r="M8" s="1776"/>
      <c r="N8" s="1777"/>
    </row>
    <row r="9" spans="2:16" ht="20.100000000000001" customHeight="1">
      <c r="B9" s="248"/>
      <c r="C9" s="1769" t="s">
        <v>1370</v>
      </c>
      <c r="D9" s="1770"/>
      <c r="E9" s="1771"/>
      <c r="F9" s="1769" t="s">
        <v>1373</v>
      </c>
      <c r="G9" s="1770"/>
      <c r="H9" s="1770"/>
      <c r="I9" s="1770"/>
      <c r="J9" s="1770"/>
      <c r="K9" s="1770"/>
      <c r="L9" s="1770"/>
      <c r="M9" s="1770"/>
      <c r="N9" s="1771"/>
    </row>
    <row r="10" spans="2:16" ht="84.95" customHeight="1">
      <c r="B10" s="739"/>
      <c r="C10" s="734"/>
      <c r="D10" s="202" t="s">
        <v>1384</v>
      </c>
      <c r="E10" s="202" t="s">
        <v>1385</v>
      </c>
      <c r="F10" s="734"/>
      <c r="G10" s="202" t="s">
        <v>1386</v>
      </c>
      <c r="H10" s="202" t="s">
        <v>1388</v>
      </c>
      <c r="I10" s="202" t="s">
        <v>1389</v>
      </c>
      <c r="J10" s="202" t="s">
        <v>1390</v>
      </c>
      <c r="K10" s="202" t="s">
        <v>1391</v>
      </c>
      <c r="L10" s="202" t="s">
        <v>1392</v>
      </c>
      <c r="M10" s="202" t="s">
        <v>1393</v>
      </c>
      <c r="N10" s="202" t="s">
        <v>1387</v>
      </c>
    </row>
    <row r="11" spans="2:16" ht="20.100000000000001" customHeight="1">
      <c r="B11" s="1277" t="s">
        <v>1812</v>
      </c>
      <c r="C11" s="252">
        <v>4985241.5390400002</v>
      </c>
      <c r="D11" s="252">
        <v>4985241.5390400002</v>
      </c>
      <c r="E11" s="252">
        <v>0</v>
      </c>
      <c r="F11" s="252">
        <v>0</v>
      </c>
      <c r="G11" s="252">
        <v>0</v>
      </c>
      <c r="H11" s="252">
        <v>0</v>
      </c>
      <c r="I11" s="252">
        <v>0</v>
      </c>
      <c r="J11" s="252">
        <v>0</v>
      </c>
      <c r="K11" s="252">
        <v>0</v>
      </c>
      <c r="L11" s="252">
        <v>0</v>
      </c>
      <c r="M11" s="252">
        <v>0</v>
      </c>
      <c r="N11" s="252">
        <v>0</v>
      </c>
    </row>
    <row r="12" spans="2:16" ht="20.100000000000001" customHeight="1">
      <c r="B12" s="1278" t="s">
        <v>1813</v>
      </c>
      <c r="C12" s="252">
        <v>52250199.478880003</v>
      </c>
      <c r="D12" s="252">
        <v>52160232.596019998</v>
      </c>
      <c r="E12" s="253">
        <v>89966.882859999998</v>
      </c>
      <c r="F12" s="252">
        <v>3295271.1858700002</v>
      </c>
      <c r="G12" s="252">
        <v>1551188.68037</v>
      </c>
      <c r="H12" s="253">
        <v>173927.08544</v>
      </c>
      <c r="I12" s="252">
        <v>277514.69449000002</v>
      </c>
      <c r="J12" s="252">
        <v>315884.97279000003</v>
      </c>
      <c r="K12" s="253">
        <v>719655.45213999995</v>
      </c>
      <c r="L12" s="252">
        <v>105362.25591000001</v>
      </c>
      <c r="M12" s="252">
        <v>151738.04473000002</v>
      </c>
      <c r="N12" s="765">
        <v>3278072.2411799999</v>
      </c>
    </row>
    <row r="13" spans="2:16" ht="20.100000000000001" customHeight="1">
      <c r="B13" s="1279" t="s">
        <v>1342</v>
      </c>
      <c r="C13" s="252">
        <v>291586.73248000001</v>
      </c>
      <c r="D13" s="252">
        <v>291586.73248000001</v>
      </c>
      <c r="E13" s="253">
        <v>0</v>
      </c>
      <c r="F13" s="252">
        <v>0</v>
      </c>
      <c r="G13" s="252">
        <v>0</v>
      </c>
      <c r="H13" s="253">
        <v>0</v>
      </c>
      <c r="I13" s="252">
        <v>0</v>
      </c>
      <c r="J13" s="252">
        <v>0</v>
      </c>
      <c r="K13" s="253">
        <v>0</v>
      </c>
      <c r="L13" s="252">
        <v>0</v>
      </c>
      <c r="M13" s="252">
        <v>0</v>
      </c>
      <c r="N13" s="252">
        <v>0</v>
      </c>
    </row>
    <row r="14" spans="2:16" ht="20.100000000000001" customHeight="1">
      <c r="B14" s="1279" t="s">
        <v>1814</v>
      </c>
      <c r="C14" s="252">
        <v>1124732.3283199999</v>
      </c>
      <c r="D14" s="252">
        <v>1124732.3283199999</v>
      </c>
      <c r="E14" s="253">
        <v>0</v>
      </c>
      <c r="F14" s="252">
        <v>1.28477</v>
      </c>
      <c r="G14" s="252">
        <v>0</v>
      </c>
      <c r="H14" s="253">
        <v>5.4800000000000005E-3</v>
      </c>
      <c r="I14" s="252">
        <v>7.0499999999999998E-3</v>
      </c>
      <c r="J14" s="252">
        <v>6.948E-2</v>
      </c>
      <c r="K14" s="253">
        <v>7.8650000000000012E-2</v>
      </c>
      <c r="L14" s="252">
        <v>0</v>
      </c>
      <c r="M14" s="252">
        <v>1.1241099999999999</v>
      </c>
      <c r="N14" s="252">
        <v>1.1241099999999999</v>
      </c>
    </row>
    <row r="15" spans="2:16" ht="20.100000000000001" customHeight="1">
      <c r="B15" s="1279" t="s">
        <v>1815</v>
      </c>
      <c r="C15" s="252">
        <v>683257.62083999999</v>
      </c>
      <c r="D15" s="252">
        <v>683257.62083999999</v>
      </c>
      <c r="E15" s="253">
        <v>0</v>
      </c>
      <c r="F15" s="252">
        <v>0</v>
      </c>
      <c r="G15" s="252">
        <v>0</v>
      </c>
      <c r="H15" s="253">
        <v>0</v>
      </c>
      <c r="I15" s="252">
        <v>0</v>
      </c>
      <c r="J15" s="252">
        <v>0</v>
      </c>
      <c r="K15" s="253">
        <v>0</v>
      </c>
      <c r="L15" s="252">
        <v>0</v>
      </c>
      <c r="M15" s="252">
        <v>0</v>
      </c>
      <c r="N15" s="252">
        <v>0</v>
      </c>
    </row>
    <row r="16" spans="2:16" ht="20.100000000000001" customHeight="1">
      <c r="B16" s="1279" t="s">
        <v>1816</v>
      </c>
      <c r="C16" s="252">
        <v>715185.69430999993</v>
      </c>
      <c r="D16" s="252">
        <v>715185.09003999992</v>
      </c>
      <c r="E16" s="253">
        <v>0.60426999999999997</v>
      </c>
      <c r="F16" s="252">
        <v>220694.26065000001</v>
      </c>
      <c r="G16" s="252">
        <v>129833.60648</v>
      </c>
      <c r="H16" s="253">
        <v>1758.6881699999999</v>
      </c>
      <c r="I16" s="252">
        <v>69.403490000000005</v>
      </c>
      <c r="J16" s="252">
        <v>19973.59965</v>
      </c>
      <c r="K16" s="253">
        <v>59413.408929999998</v>
      </c>
      <c r="L16" s="252">
        <v>9586.5161499999995</v>
      </c>
      <c r="M16" s="252">
        <v>59.037779999999998</v>
      </c>
      <c r="N16" s="252">
        <v>220694.26048</v>
      </c>
    </row>
    <row r="17" spans="2:14" ht="20.100000000000001" customHeight="1">
      <c r="B17" s="1279" t="s">
        <v>1817</v>
      </c>
      <c r="C17" s="252">
        <v>17730541.17977</v>
      </c>
      <c r="D17" s="252">
        <v>17725550.240119997</v>
      </c>
      <c r="E17" s="253">
        <v>4990.9396500000003</v>
      </c>
      <c r="F17" s="252">
        <v>1812790.1413099999</v>
      </c>
      <c r="G17" s="252">
        <v>864822.12673000002</v>
      </c>
      <c r="H17" s="253">
        <v>71209.803169999999</v>
      </c>
      <c r="I17" s="252">
        <v>156024.07322999998</v>
      </c>
      <c r="J17" s="252">
        <v>120637.46831</v>
      </c>
      <c r="K17" s="253">
        <v>485592.66596999997</v>
      </c>
      <c r="L17" s="252">
        <v>44668.678030000003</v>
      </c>
      <c r="M17" s="252">
        <v>69835.325870000001</v>
      </c>
      <c r="N17" s="252">
        <v>1805107.82647</v>
      </c>
    </row>
    <row r="18" spans="2:14" ht="20.100000000000001" customHeight="1">
      <c r="B18" s="1279" t="s">
        <v>1818</v>
      </c>
      <c r="C18" s="252">
        <v>13581095.863219999</v>
      </c>
      <c r="D18" s="252">
        <v>13576140.45927</v>
      </c>
      <c r="E18" s="253">
        <v>4955.4039499999999</v>
      </c>
      <c r="F18" s="252">
        <v>1117968.4680000001</v>
      </c>
      <c r="G18" s="252">
        <v>717290.63329999999</v>
      </c>
      <c r="H18" s="253">
        <v>59930.027470000008</v>
      </c>
      <c r="I18" s="252">
        <v>99352.916890000008</v>
      </c>
      <c r="J18" s="252">
        <v>88330.760859999995</v>
      </c>
      <c r="K18" s="253">
        <v>87059.692370000004</v>
      </c>
      <c r="L18" s="252">
        <v>33139.216699999997</v>
      </c>
      <c r="M18" s="252">
        <v>32865.220410000002</v>
      </c>
      <c r="N18" s="252">
        <v>1113258.2491299999</v>
      </c>
    </row>
    <row r="19" spans="2:14" ht="20.100000000000001" customHeight="1">
      <c r="B19" s="1279" t="s">
        <v>1819</v>
      </c>
      <c r="C19" s="252">
        <v>31704895.923160002</v>
      </c>
      <c r="D19" s="252">
        <v>31619920.58422</v>
      </c>
      <c r="E19" s="253">
        <v>84975.338940000001</v>
      </c>
      <c r="F19" s="252">
        <v>1261785.49914</v>
      </c>
      <c r="G19" s="252">
        <v>556532.94715999998</v>
      </c>
      <c r="H19" s="253">
        <v>100958.58862000001</v>
      </c>
      <c r="I19" s="252">
        <v>121421.21072</v>
      </c>
      <c r="J19" s="252">
        <v>175273.83535000001</v>
      </c>
      <c r="K19" s="253">
        <v>174649.29858999999</v>
      </c>
      <c r="L19" s="252">
        <v>51107.061730000001</v>
      </c>
      <c r="M19" s="252">
        <v>81842.556970000005</v>
      </c>
      <c r="N19" s="252">
        <v>1252269.03012</v>
      </c>
    </row>
    <row r="20" spans="2:14" ht="20.100000000000001" customHeight="1">
      <c r="B20" s="1279" t="s">
        <v>1820</v>
      </c>
      <c r="C20" s="252">
        <v>19533340.542580001</v>
      </c>
      <c r="D20" s="252">
        <v>19533340.542580001</v>
      </c>
      <c r="E20" s="253">
        <v>0</v>
      </c>
      <c r="F20" s="252">
        <v>100320.4615</v>
      </c>
      <c r="G20" s="252">
        <v>98559.08948000001</v>
      </c>
      <c r="H20" s="253">
        <v>0</v>
      </c>
      <c r="I20" s="252">
        <v>0</v>
      </c>
      <c r="J20" s="252">
        <v>1721.51872</v>
      </c>
      <c r="K20" s="253">
        <v>0</v>
      </c>
      <c r="L20" s="252">
        <v>39.853300000000004</v>
      </c>
      <c r="M20" s="252">
        <v>0</v>
      </c>
      <c r="N20" s="252">
        <v>100320.4615</v>
      </c>
    </row>
    <row r="21" spans="2:14" ht="20.100000000000001" customHeight="1">
      <c r="B21" s="1279" t="s">
        <v>1821</v>
      </c>
      <c r="C21" s="252">
        <v>269823.40352999995</v>
      </c>
      <c r="D21" s="252">
        <v>269823.40352999995</v>
      </c>
      <c r="E21" s="253">
        <v>0</v>
      </c>
      <c r="F21" s="252">
        <v>0</v>
      </c>
      <c r="G21" s="252">
        <v>0</v>
      </c>
      <c r="H21" s="253">
        <v>0</v>
      </c>
      <c r="I21" s="252">
        <v>0</v>
      </c>
      <c r="J21" s="252">
        <v>0</v>
      </c>
      <c r="K21" s="253">
        <v>0</v>
      </c>
      <c r="L21" s="252">
        <v>0</v>
      </c>
      <c r="M21" s="252">
        <v>0</v>
      </c>
      <c r="N21" s="252">
        <v>0</v>
      </c>
    </row>
    <row r="22" spans="2:14" ht="20.100000000000001" customHeight="1">
      <c r="B22" s="1279" t="s">
        <v>1822</v>
      </c>
      <c r="C22" s="252">
        <v>14624945.16759</v>
      </c>
      <c r="D22" s="252">
        <v>14624945.16759</v>
      </c>
      <c r="E22" s="253">
        <v>0</v>
      </c>
      <c r="F22" s="252">
        <v>0</v>
      </c>
      <c r="G22" s="252">
        <v>0</v>
      </c>
      <c r="H22" s="253">
        <v>0</v>
      </c>
      <c r="I22" s="252">
        <v>0</v>
      </c>
      <c r="J22" s="252">
        <v>0</v>
      </c>
      <c r="K22" s="253">
        <v>0</v>
      </c>
      <c r="L22" s="252">
        <v>0</v>
      </c>
      <c r="M22" s="252">
        <v>0</v>
      </c>
      <c r="N22" s="252">
        <v>0</v>
      </c>
    </row>
    <row r="23" spans="2:14" ht="20.100000000000001" customHeight="1">
      <c r="B23" s="1279" t="s">
        <v>1823</v>
      </c>
      <c r="C23" s="252">
        <v>358983.72977999999</v>
      </c>
      <c r="D23" s="252">
        <v>358983.72977999999</v>
      </c>
      <c r="E23" s="253">
        <v>0</v>
      </c>
      <c r="F23" s="252">
        <v>0.73054999999999992</v>
      </c>
      <c r="G23" s="252">
        <v>0.73054999999999992</v>
      </c>
      <c r="H23" s="253">
        <v>0</v>
      </c>
      <c r="I23" s="252">
        <v>0</v>
      </c>
      <c r="J23" s="252">
        <v>0</v>
      </c>
      <c r="K23" s="253">
        <v>0</v>
      </c>
      <c r="L23" s="252">
        <v>0</v>
      </c>
      <c r="M23" s="252">
        <v>0</v>
      </c>
      <c r="N23" s="252">
        <v>0.73054999999999992</v>
      </c>
    </row>
    <row r="24" spans="2:14" ht="20.100000000000001" customHeight="1">
      <c r="B24" s="1279" t="s">
        <v>1824</v>
      </c>
      <c r="C24" s="252">
        <v>1396473.3915200001</v>
      </c>
      <c r="D24" s="252">
        <v>1396473.3915200001</v>
      </c>
      <c r="E24" s="253">
        <v>0</v>
      </c>
      <c r="F24" s="252">
        <v>0</v>
      </c>
      <c r="G24" s="252">
        <v>0</v>
      </c>
      <c r="H24" s="253">
        <v>0</v>
      </c>
      <c r="I24" s="252">
        <v>0</v>
      </c>
      <c r="J24" s="252">
        <v>0</v>
      </c>
      <c r="K24" s="253">
        <v>0</v>
      </c>
      <c r="L24" s="252">
        <v>0</v>
      </c>
      <c r="M24" s="252">
        <v>0</v>
      </c>
      <c r="N24" s="252">
        <v>0</v>
      </c>
    </row>
    <row r="25" spans="2:14" ht="20.100000000000001" customHeight="1">
      <c r="B25" s="1279" t="s">
        <v>1825</v>
      </c>
      <c r="C25" s="252">
        <v>2883114.8501599999</v>
      </c>
      <c r="D25" s="1270">
        <v>2883114.8501599999</v>
      </c>
      <c r="E25" s="1271">
        <v>0</v>
      </c>
      <c r="F25" s="1270">
        <v>100319.73095</v>
      </c>
      <c r="G25" s="1270">
        <v>98558.358930000002</v>
      </c>
      <c r="H25" s="1271">
        <v>0</v>
      </c>
      <c r="I25" s="1270">
        <v>0</v>
      </c>
      <c r="J25" s="1270">
        <v>1721.51872</v>
      </c>
      <c r="K25" s="1271">
        <v>0</v>
      </c>
      <c r="L25" s="1270">
        <v>39.853300000000004</v>
      </c>
      <c r="M25" s="1270">
        <v>0</v>
      </c>
      <c r="N25" s="252">
        <v>100319.73095</v>
      </c>
    </row>
    <row r="26" spans="2:14" ht="20.100000000000001" customHeight="1">
      <c r="B26" s="1279" t="s">
        <v>1826</v>
      </c>
      <c r="C26" s="252">
        <v>15398007.848960001</v>
      </c>
      <c r="D26" s="775"/>
      <c r="E26" s="785"/>
      <c r="F26" s="252">
        <v>442710.71119</v>
      </c>
      <c r="G26" s="775"/>
      <c r="H26" s="785"/>
      <c r="I26" s="775"/>
      <c r="J26" s="775"/>
      <c r="K26" s="785"/>
      <c r="L26" s="775"/>
      <c r="M26" s="775"/>
      <c r="N26" s="252">
        <v>434308.72472</v>
      </c>
    </row>
    <row r="27" spans="2:14" ht="20.100000000000001" customHeight="1">
      <c r="B27" s="1279" t="s">
        <v>1827</v>
      </c>
      <c r="C27" s="252">
        <v>0</v>
      </c>
      <c r="D27" s="775"/>
      <c r="E27" s="785"/>
      <c r="F27" s="252">
        <v>0</v>
      </c>
      <c r="G27" s="775"/>
      <c r="H27" s="785"/>
      <c r="I27" s="775"/>
      <c r="J27" s="775"/>
      <c r="K27" s="785"/>
      <c r="L27" s="775"/>
      <c r="M27" s="775"/>
      <c r="N27" s="252">
        <v>0</v>
      </c>
    </row>
    <row r="28" spans="2:14" ht="20.100000000000001" customHeight="1">
      <c r="B28" s="1279" t="s">
        <v>1828</v>
      </c>
      <c r="C28" s="252">
        <v>115299.04170999999</v>
      </c>
      <c r="D28" s="775"/>
      <c r="E28" s="785"/>
      <c r="F28" s="252">
        <v>0</v>
      </c>
      <c r="G28" s="775"/>
      <c r="H28" s="785"/>
      <c r="I28" s="775"/>
      <c r="J28" s="775"/>
      <c r="K28" s="785"/>
      <c r="L28" s="775"/>
      <c r="M28" s="775"/>
      <c r="N28" s="252">
        <v>0</v>
      </c>
    </row>
    <row r="29" spans="2:14" ht="20.100000000000001" customHeight="1">
      <c r="B29" s="1279" t="s">
        <v>1829</v>
      </c>
      <c r="C29" s="252">
        <v>730122.46550000005</v>
      </c>
      <c r="D29" s="775"/>
      <c r="E29" s="785"/>
      <c r="F29" s="252">
        <v>0</v>
      </c>
      <c r="G29" s="775"/>
      <c r="H29" s="785"/>
      <c r="I29" s="775"/>
      <c r="J29" s="775"/>
      <c r="K29" s="785"/>
      <c r="L29" s="775"/>
      <c r="M29" s="775"/>
      <c r="N29" s="252">
        <v>0</v>
      </c>
    </row>
    <row r="30" spans="2:14" ht="20.100000000000001" customHeight="1">
      <c r="B30" s="1279" t="s">
        <v>1830</v>
      </c>
      <c r="C30" s="252">
        <v>622734.52136000001</v>
      </c>
      <c r="D30" s="775"/>
      <c r="E30" s="785"/>
      <c r="F30" s="252">
        <v>16063.811180000001</v>
      </c>
      <c r="G30" s="775"/>
      <c r="H30" s="785"/>
      <c r="I30" s="775"/>
      <c r="J30" s="775"/>
      <c r="K30" s="785"/>
      <c r="L30" s="775"/>
      <c r="M30" s="775"/>
      <c r="N30" s="252">
        <v>16063.811180000001</v>
      </c>
    </row>
    <row r="31" spans="2:14" ht="20.100000000000001" customHeight="1">
      <c r="B31" s="1279" t="s">
        <v>1831</v>
      </c>
      <c r="C31" s="252">
        <v>11111300.62136</v>
      </c>
      <c r="D31" s="775"/>
      <c r="E31" s="785"/>
      <c r="F31" s="252">
        <v>411020.82890999998</v>
      </c>
      <c r="G31" s="775"/>
      <c r="H31" s="785"/>
      <c r="I31" s="775"/>
      <c r="J31" s="775"/>
      <c r="K31" s="785"/>
      <c r="L31" s="775"/>
      <c r="M31" s="775"/>
      <c r="N31" s="252">
        <v>403758.58682999999</v>
      </c>
    </row>
    <row r="32" spans="2:14" ht="20.100000000000001" customHeight="1">
      <c r="B32" s="1280" t="s">
        <v>1832</v>
      </c>
      <c r="C32" s="760">
        <v>2818551.1990300003</v>
      </c>
      <c r="D32" s="953"/>
      <c r="E32" s="1272"/>
      <c r="F32" s="760">
        <v>15626.071099999999</v>
      </c>
      <c r="G32" s="953"/>
      <c r="H32" s="1272"/>
      <c r="I32" s="953"/>
      <c r="J32" s="953"/>
      <c r="K32" s="1272"/>
      <c r="L32" s="953"/>
      <c r="M32" s="953"/>
      <c r="N32" s="760">
        <v>14486.326710000001</v>
      </c>
    </row>
    <row r="33" spans="2:14" ht="20.100000000000001" customHeight="1" thickBot="1">
      <c r="B33" s="761" t="s">
        <v>2</v>
      </c>
      <c r="C33" s="256">
        <v>87181547.870420009</v>
      </c>
      <c r="D33" s="256">
        <v>71693573.138599992</v>
      </c>
      <c r="E33" s="257">
        <v>89966.882859999998</v>
      </c>
      <c r="F33" s="256">
        <v>3838302.3585600001</v>
      </c>
      <c r="G33" s="256">
        <v>1649747.76985</v>
      </c>
      <c r="H33" s="257">
        <v>173927.08544</v>
      </c>
      <c r="I33" s="256">
        <v>277514.69449000002</v>
      </c>
      <c r="J33" s="256">
        <v>317606.49151000002</v>
      </c>
      <c r="K33" s="257">
        <v>719655.45213999995</v>
      </c>
      <c r="L33" s="256">
        <v>105402.10921000001</v>
      </c>
      <c r="M33" s="256">
        <v>151738.04473000002</v>
      </c>
      <c r="N33" s="256">
        <v>3812701.4273999999</v>
      </c>
    </row>
    <row r="34" spans="2:14" ht="20.100000000000001" customHeight="1" thickTop="1" thickBot="1">
      <c r="B34" s="761" t="s">
        <v>1810</v>
      </c>
      <c r="C34" s="1273"/>
      <c r="D34" s="1273"/>
      <c r="E34" s="1274">
        <f>+F12/(C12+F12)</f>
        <v>5.9325650614411467E-2</v>
      </c>
      <c r="F34" s="1273"/>
      <c r="G34" s="1273"/>
      <c r="H34" s="1273"/>
      <c r="I34" s="1273"/>
      <c r="J34" s="1273"/>
      <c r="K34" s="1273"/>
      <c r="L34" s="1273"/>
      <c r="M34" s="1273"/>
      <c r="N34" s="1273"/>
    </row>
    <row r="35" spans="2:14" ht="31.5" customHeight="1" thickTop="1">
      <c r="B35" s="1784" t="s">
        <v>1809</v>
      </c>
      <c r="C35" s="1784"/>
      <c r="D35" s="1784"/>
      <c r="E35" s="1784"/>
      <c r="F35" s="1784"/>
      <c r="G35" s="1784"/>
      <c r="H35" s="1784"/>
      <c r="I35" s="1784"/>
      <c r="J35" s="1784"/>
      <c r="K35" s="1784"/>
      <c r="L35" s="1784"/>
      <c r="M35" s="1784"/>
      <c r="N35" s="1784"/>
    </row>
    <row r="36" spans="2:14" ht="20.25" customHeight="1">
      <c r="B36" s="1785"/>
      <c r="C36" s="1785"/>
      <c r="D36" s="1785"/>
      <c r="E36" s="1785"/>
    </row>
    <row r="37" spans="2:14" ht="15" customHeight="1">
      <c r="C37" s="1702" t="s">
        <v>1685</v>
      </c>
      <c r="D37" s="1702"/>
      <c r="E37" s="1702"/>
      <c r="F37" s="1702"/>
      <c r="G37" s="1702"/>
      <c r="H37" s="1702"/>
      <c r="I37" s="1702"/>
      <c r="J37" s="1702"/>
      <c r="K37" s="1702"/>
      <c r="L37" s="1702"/>
      <c r="M37" s="1702"/>
      <c r="N37" s="1702"/>
    </row>
    <row r="38" spans="2:14" s="1581" customFormat="1" ht="15" customHeight="1">
      <c r="C38" s="1032" t="s">
        <v>219</v>
      </c>
      <c r="D38" s="1032" t="s">
        <v>220</v>
      </c>
      <c r="E38" s="1032" t="s">
        <v>221</v>
      </c>
      <c r="F38" s="1032" t="s">
        <v>222</v>
      </c>
      <c r="G38" s="1032" t="s">
        <v>223</v>
      </c>
      <c r="H38" s="1032" t="s">
        <v>224</v>
      </c>
      <c r="I38" s="1032" t="s">
        <v>225</v>
      </c>
      <c r="J38" s="1032" t="s">
        <v>1211</v>
      </c>
      <c r="K38" s="1032" t="s">
        <v>1212</v>
      </c>
      <c r="L38" s="1032" t="s">
        <v>1213</v>
      </c>
      <c r="M38" s="1032" t="s">
        <v>1214</v>
      </c>
      <c r="N38" s="1032" t="s">
        <v>1215</v>
      </c>
    </row>
    <row r="39" spans="2:14" ht="20.100000000000001" customHeight="1">
      <c r="B39" s="1582"/>
      <c r="C39" s="1775" t="s">
        <v>1376</v>
      </c>
      <c r="D39" s="1776"/>
      <c r="E39" s="1776"/>
      <c r="F39" s="1776"/>
      <c r="G39" s="1776"/>
      <c r="H39" s="1776"/>
      <c r="I39" s="1776"/>
      <c r="J39" s="1776"/>
      <c r="K39" s="1776"/>
      <c r="L39" s="1776"/>
      <c r="M39" s="1776"/>
      <c r="N39" s="1777"/>
    </row>
    <row r="40" spans="2:14" ht="20.100000000000001" customHeight="1">
      <c r="B40" s="1582"/>
      <c r="C40" s="1769" t="s">
        <v>1370</v>
      </c>
      <c r="D40" s="1770"/>
      <c r="E40" s="1771"/>
      <c r="F40" s="1769" t="s">
        <v>1373</v>
      </c>
      <c r="G40" s="1770"/>
      <c r="H40" s="1770"/>
      <c r="I40" s="1770"/>
      <c r="J40" s="1770"/>
      <c r="K40" s="1770"/>
      <c r="L40" s="1770"/>
      <c r="M40" s="1770"/>
      <c r="N40" s="1771"/>
    </row>
    <row r="41" spans="2:14" ht="84.95" customHeight="1">
      <c r="B41" s="1562"/>
      <c r="C41" s="734"/>
      <c r="D41" s="202" t="s">
        <v>1384</v>
      </c>
      <c r="E41" s="202" t="s">
        <v>1385</v>
      </c>
      <c r="F41" s="734"/>
      <c r="G41" s="202" t="s">
        <v>1386</v>
      </c>
      <c r="H41" s="202" t="s">
        <v>1388</v>
      </c>
      <c r="I41" s="202" t="s">
        <v>1389</v>
      </c>
      <c r="J41" s="202" t="s">
        <v>1390</v>
      </c>
      <c r="K41" s="202" t="s">
        <v>1391</v>
      </c>
      <c r="L41" s="202" t="s">
        <v>1392</v>
      </c>
      <c r="M41" s="202" t="s">
        <v>1393</v>
      </c>
      <c r="N41" s="202" t="s">
        <v>1387</v>
      </c>
    </row>
    <row r="42" spans="2:14" ht="20.100000000000001" customHeight="1">
      <c r="B42" s="753" t="s">
        <v>1341</v>
      </c>
      <c r="C42" s="252">
        <v>50995427.931610003</v>
      </c>
      <c r="D42" s="252">
        <v>50865825.70194</v>
      </c>
      <c r="E42" s="253">
        <v>129602.22967</v>
      </c>
      <c r="F42" s="252">
        <v>3934106.55271</v>
      </c>
      <c r="G42" s="252">
        <v>1873064.5694900001</v>
      </c>
      <c r="H42" s="253">
        <v>310220.06446999998</v>
      </c>
      <c r="I42" s="252">
        <v>314939.03489000001</v>
      </c>
      <c r="J42" s="252">
        <v>335847.39908999996</v>
      </c>
      <c r="K42" s="253">
        <v>827599.57945999992</v>
      </c>
      <c r="L42" s="252">
        <v>99464.342769999988</v>
      </c>
      <c r="M42" s="252">
        <v>172971.56254000001</v>
      </c>
      <c r="N42" s="765">
        <v>3884883.6783600003</v>
      </c>
    </row>
    <row r="43" spans="2:14" ht="20.100000000000001" customHeight="1">
      <c r="B43" s="1586" t="s">
        <v>1342</v>
      </c>
      <c r="C43" s="252">
        <v>111493.23493000001</v>
      </c>
      <c r="D43" s="252">
        <v>111493.23493000001</v>
      </c>
      <c r="E43" s="253">
        <v>0</v>
      </c>
      <c r="F43" s="252">
        <v>0</v>
      </c>
      <c r="G43" s="252">
        <v>0</v>
      </c>
      <c r="H43" s="253">
        <v>0</v>
      </c>
      <c r="I43" s="252">
        <v>0</v>
      </c>
      <c r="J43" s="252">
        <v>0</v>
      </c>
      <c r="K43" s="253">
        <v>0</v>
      </c>
      <c r="L43" s="252">
        <v>0</v>
      </c>
      <c r="M43" s="252">
        <v>0</v>
      </c>
      <c r="N43" s="252">
        <v>0</v>
      </c>
    </row>
    <row r="44" spans="2:14" ht="20.100000000000001" customHeight="1">
      <c r="B44" s="1586" t="s">
        <v>2321</v>
      </c>
      <c r="C44" s="252">
        <v>1192178.0239600001</v>
      </c>
      <c r="D44" s="252">
        <v>1192178.0201099999</v>
      </c>
      <c r="E44" s="253">
        <v>3.8500000000000001E-3</v>
      </c>
      <c r="F44" s="252">
        <v>1.29504</v>
      </c>
      <c r="G44" s="252">
        <v>0</v>
      </c>
      <c r="H44" s="253">
        <v>2.98E-3</v>
      </c>
      <c r="I44" s="252">
        <v>5.7770000000000002E-2</v>
      </c>
      <c r="J44" s="252">
        <v>6.2170000000000003E-2</v>
      </c>
      <c r="K44" s="253">
        <v>4.8009999999999997E-2</v>
      </c>
      <c r="L44" s="252">
        <v>0</v>
      </c>
      <c r="M44" s="252">
        <v>1.1241099999999999</v>
      </c>
      <c r="N44" s="252">
        <v>1.1241099999999999</v>
      </c>
    </row>
    <row r="45" spans="2:14" ht="20.100000000000001" customHeight="1">
      <c r="B45" s="1586" t="s">
        <v>1344</v>
      </c>
      <c r="C45" s="252">
        <v>923154.64873000002</v>
      </c>
      <c r="D45" s="252">
        <v>923154.64873000002</v>
      </c>
      <c r="E45" s="253">
        <v>0</v>
      </c>
      <c r="F45" s="252">
        <v>0.13406000000000001</v>
      </c>
      <c r="G45" s="252">
        <v>0</v>
      </c>
      <c r="H45" s="253">
        <v>0.13406000000000001</v>
      </c>
      <c r="I45" s="252">
        <v>0</v>
      </c>
      <c r="J45" s="252">
        <v>0</v>
      </c>
      <c r="K45" s="253">
        <v>0</v>
      </c>
      <c r="L45" s="252">
        <v>0</v>
      </c>
      <c r="M45" s="252">
        <v>0</v>
      </c>
      <c r="N45" s="252">
        <v>0</v>
      </c>
    </row>
    <row r="46" spans="2:14" ht="20.100000000000001" customHeight="1">
      <c r="B46" s="1586" t="s">
        <v>1345</v>
      </c>
      <c r="C46" s="252">
        <v>779183.50737000001</v>
      </c>
      <c r="D46" s="252">
        <v>779175.68001000001</v>
      </c>
      <c r="E46" s="253">
        <v>7.8273599999999997</v>
      </c>
      <c r="F46" s="252">
        <v>276440.14214999997</v>
      </c>
      <c r="G46" s="252">
        <v>150654.44503</v>
      </c>
      <c r="H46" s="253">
        <v>1822.2732699999999</v>
      </c>
      <c r="I46" s="252">
        <v>1181.8706100000002</v>
      </c>
      <c r="J46" s="252">
        <v>53719.970560000002</v>
      </c>
      <c r="K46" s="253">
        <v>63368.467720000001</v>
      </c>
      <c r="L46" s="252">
        <v>5634.0771799999993</v>
      </c>
      <c r="M46" s="252">
        <v>59.037779999999998</v>
      </c>
      <c r="N46" s="252">
        <v>276440.14197000006</v>
      </c>
    </row>
    <row r="47" spans="2:14" ht="20.100000000000001" customHeight="1">
      <c r="B47" s="1586" t="s">
        <v>1346</v>
      </c>
      <c r="C47" s="252">
        <v>16735215.051520001</v>
      </c>
      <c r="D47" s="252">
        <v>16719936.332389999</v>
      </c>
      <c r="E47" s="253">
        <v>15278.719130000001</v>
      </c>
      <c r="F47" s="252">
        <v>2288318.2559799999</v>
      </c>
      <c r="G47" s="252">
        <v>1156035.5873</v>
      </c>
      <c r="H47" s="253">
        <v>157838.70215999999</v>
      </c>
      <c r="I47" s="252">
        <v>172317.60863</v>
      </c>
      <c r="J47" s="252">
        <v>125615.93388</v>
      </c>
      <c r="K47" s="253">
        <v>566989.27439999999</v>
      </c>
      <c r="L47" s="252">
        <v>38540.998890000003</v>
      </c>
      <c r="M47" s="252">
        <v>70980.150720000005</v>
      </c>
      <c r="N47" s="252">
        <v>2272705.1355300001</v>
      </c>
    </row>
    <row r="48" spans="2:14" ht="20.100000000000001" customHeight="1">
      <c r="B48" s="1595" t="s">
        <v>2322</v>
      </c>
      <c r="C48" s="252">
        <v>12969679.589579999</v>
      </c>
      <c r="D48" s="252">
        <v>12955692.53242</v>
      </c>
      <c r="E48" s="253">
        <v>13987.05716</v>
      </c>
      <c r="F48" s="252">
        <v>1368485.7650800003</v>
      </c>
      <c r="G48" s="252">
        <v>932953.28451000003</v>
      </c>
      <c r="H48" s="253">
        <v>122232.00347</v>
      </c>
      <c r="I48" s="252">
        <v>66526.983259999994</v>
      </c>
      <c r="J48" s="252">
        <v>87334.347160000005</v>
      </c>
      <c r="K48" s="253">
        <v>106828.78337999999</v>
      </c>
      <c r="L48" s="252">
        <v>18596.381219999999</v>
      </c>
      <c r="M48" s="252">
        <v>34013.982080000002</v>
      </c>
      <c r="N48" s="252">
        <v>1358462.8767500001</v>
      </c>
    </row>
    <row r="49" spans="2:14" ht="20.100000000000001" customHeight="1">
      <c r="B49" s="1586" t="s">
        <v>2323</v>
      </c>
      <c r="C49" s="252">
        <v>31254203.465099998</v>
      </c>
      <c r="D49" s="252">
        <v>31139887.785769999</v>
      </c>
      <c r="E49" s="253">
        <v>114315.67933</v>
      </c>
      <c r="F49" s="252">
        <v>1369346.72548</v>
      </c>
      <c r="G49" s="252">
        <v>566374.53716000007</v>
      </c>
      <c r="H49" s="253">
        <v>150558.95199999999</v>
      </c>
      <c r="I49" s="252">
        <v>141439.49787999998</v>
      </c>
      <c r="J49" s="252">
        <v>156511.43247999999</v>
      </c>
      <c r="K49" s="253">
        <v>197241.78932999997</v>
      </c>
      <c r="L49" s="252">
        <v>55289.266699999993</v>
      </c>
      <c r="M49" s="252">
        <v>101931.24992999999</v>
      </c>
      <c r="N49" s="252">
        <v>1335737.27675</v>
      </c>
    </row>
    <row r="50" spans="2:14" ht="20.100000000000001" customHeight="1">
      <c r="B50" s="1587" t="s">
        <v>2324</v>
      </c>
      <c r="C50" s="252">
        <v>20278435.189589996</v>
      </c>
      <c r="D50" s="252">
        <v>20278435.189589996</v>
      </c>
      <c r="E50" s="253">
        <v>0</v>
      </c>
      <c r="F50" s="252">
        <v>94092.073329999999</v>
      </c>
      <c r="G50" s="252">
        <v>92293.275590000005</v>
      </c>
      <c r="H50" s="253">
        <v>0</v>
      </c>
      <c r="I50" s="252">
        <v>1758.94444</v>
      </c>
      <c r="J50" s="252">
        <v>0</v>
      </c>
      <c r="K50" s="253">
        <v>0</v>
      </c>
      <c r="L50" s="252">
        <v>39.853300000000004</v>
      </c>
      <c r="M50" s="252">
        <v>0</v>
      </c>
      <c r="N50" s="252">
        <v>94092.073329999999</v>
      </c>
    </row>
    <row r="51" spans="2:14" ht="20.100000000000001" customHeight="1">
      <c r="B51" s="1586" t="s">
        <v>2325</v>
      </c>
      <c r="C51" s="252">
        <v>539110.95813000004</v>
      </c>
      <c r="D51" s="252">
        <v>539110.95813000004</v>
      </c>
      <c r="E51" s="253">
        <v>0</v>
      </c>
      <c r="F51" s="252">
        <v>0</v>
      </c>
      <c r="G51" s="252">
        <v>0</v>
      </c>
      <c r="H51" s="253">
        <v>0</v>
      </c>
      <c r="I51" s="252">
        <v>0</v>
      </c>
      <c r="J51" s="252">
        <v>0</v>
      </c>
      <c r="K51" s="253">
        <v>0</v>
      </c>
      <c r="L51" s="252">
        <v>0</v>
      </c>
      <c r="M51" s="252">
        <v>0</v>
      </c>
      <c r="N51" s="252">
        <v>0</v>
      </c>
    </row>
    <row r="52" spans="2:14" ht="20.100000000000001" customHeight="1">
      <c r="B52" s="1586" t="s">
        <v>2326</v>
      </c>
      <c r="C52" s="252">
        <v>14640602.936710002</v>
      </c>
      <c r="D52" s="252">
        <v>14640602.936710002</v>
      </c>
      <c r="E52" s="253">
        <v>0</v>
      </c>
      <c r="F52" s="252">
        <v>0</v>
      </c>
      <c r="G52" s="252">
        <v>0</v>
      </c>
      <c r="H52" s="253">
        <v>0</v>
      </c>
      <c r="I52" s="252">
        <v>0</v>
      </c>
      <c r="J52" s="252">
        <v>0</v>
      </c>
      <c r="K52" s="253">
        <v>0</v>
      </c>
      <c r="L52" s="252">
        <v>0</v>
      </c>
      <c r="M52" s="252">
        <v>0</v>
      </c>
      <c r="N52" s="252">
        <v>0</v>
      </c>
    </row>
    <row r="53" spans="2:14" ht="20.100000000000001" customHeight="1">
      <c r="B53" s="1586" t="s">
        <v>2327</v>
      </c>
      <c r="C53" s="252">
        <v>281598.43439999997</v>
      </c>
      <c r="D53" s="252">
        <v>281598.43439999997</v>
      </c>
      <c r="E53" s="253">
        <v>0</v>
      </c>
      <c r="F53" s="252">
        <v>0</v>
      </c>
      <c r="G53" s="252">
        <v>0</v>
      </c>
      <c r="H53" s="253">
        <v>0</v>
      </c>
      <c r="I53" s="252">
        <v>0</v>
      </c>
      <c r="J53" s="252">
        <v>0</v>
      </c>
      <c r="K53" s="253">
        <v>0</v>
      </c>
      <c r="L53" s="252">
        <v>0</v>
      </c>
      <c r="M53" s="252">
        <v>0</v>
      </c>
      <c r="N53" s="252">
        <v>0</v>
      </c>
    </row>
    <row r="54" spans="2:14" ht="20.100000000000001" customHeight="1">
      <c r="B54" s="1586" t="s">
        <v>2328</v>
      </c>
      <c r="C54" s="252">
        <v>1732512.1500200001</v>
      </c>
      <c r="D54" s="252">
        <v>1732512.1500200001</v>
      </c>
      <c r="E54" s="253">
        <v>0</v>
      </c>
      <c r="F54" s="252">
        <v>7750.4305599999998</v>
      </c>
      <c r="G54" s="252">
        <v>7750.4305599999998</v>
      </c>
      <c r="H54" s="253">
        <v>0</v>
      </c>
      <c r="I54" s="252">
        <v>0</v>
      </c>
      <c r="J54" s="252">
        <v>0</v>
      </c>
      <c r="K54" s="253">
        <v>0</v>
      </c>
      <c r="L54" s="252">
        <v>0</v>
      </c>
      <c r="M54" s="252">
        <v>0</v>
      </c>
      <c r="N54" s="252">
        <v>7750.4305599999998</v>
      </c>
    </row>
    <row r="55" spans="2:14" ht="20.100000000000001" customHeight="1">
      <c r="B55" s="1586" t="s">
        <v>2329</v>
      </c>
      <c r="C55" s="252">
        <v>3084610.7103300001</v>
      </c>
      <c r="D55" s="1270">
        <v>3084610.7103300001</v>
      </c>
      <c r="E55" s="1271">
        <v>0</v>
      </c>
      <c r="F55" s="1270">
        <v>86341.642769999991</v>
      </c>
      <c r="G55" s="1270">
        <v>84542.845029999997</v>
      </c>
      <c r="H55" s="1271">
        <v>0</v>
      </c>
      <c r="I55" s="1270">
        <v>1758.94444</v>
      </c>
      <c r="J55" s="1270">
        <v>0</v>
      </c>
      <c r="K55" s="1271">
        <v>0</v>
      </c>
      <c r="L55" s="1270">
        <v>39.853300000000004</v>
      </c>
      <c r="M55" s="1270">
        <v>0</v>
      </c>
      <c r="N55" s="252">
        <v>86341.642769999991</v>
      </c>
    </row>
    <row r="56" spans="2:14" ht="20.100000000000001" customHeight="1">
      <c r="B56" s="1587" t="s">
        <v>2330</v>
      </c>
      <c r="C56" s="252">
        <v>14747374.092579998</v>
      </c>
      <c r="D56" s="775"/>
      <c r="E56" s="785"/>
      <c r="F56" s="252">
        <v>505208.44757000002</v>
      </c>
      <c r="G56" s="775"/>
      <c r="H56" s="785"/>
      <c r="I56" s="775"/>
      <c r="J56" s="775"/>
      <c r="K56" s="785"/>
      <c r="L56" s="775"/>
      <c r="M56" s="775"/>
      <c r="N56" s="252">
        <v>496264.3553</v>
      </c>
    </row>
    <row r="57" spans="2:14" ht="20.100000000000001" customHeight="1">
      <c r="B57" s="1586" t="s">
        <v>2331</v>
      </c>
      <c r="C57" s="252">
        <v>0</v>
      </c>
      <c r="D57" s="775"/>
      <c r="E57" s="785"/>
      <c r="F57" s="252">
        <v>0</v>
      </c>
      <c r="G57" s="775"/>
      <c r="H57" s="785"/>
      <c r="I57" s="775"/>
      <c r="J57" s="775"/>
      <c r="K57" s="785"/>
      <c r="L57" s="775"/>
      <c r="M57" s="775"/>
      <c r="N57" s="252">
        <v>0</v>
      </c>
    </row>
    <row r="58" spans="2:14" ht="20.100000000000001" customHeight="1">
      <c r="B58" s="1586" t="s">
        <v>2332</v>
      </c>
      <c r="C58" s="252">
        <v>110828.37784999999</v>
      </c>
      <c r="D58" s="775"/>
      <c r="E58" s="785"/>
      <c r="F58" s="252">
        <v>9.5657199999999989</v>
      </c>
      <c r="G58" s="775"/>
      <c r="H58" s="785"/>
      <c r="I58" s="775"/>
      <c r="J58" s="775"/>
      <c r="K58" s="785"/>
      <c r="L58" s="775"/>
      <c r="M58" s="775"/>
      <c r="N58" s="252">
        <v>0</v>
      </c>
    </row>
    <row r="59" spans="2:14" ht="20.100000000000001" customHeight="1">
      <c r="B59" s="1586" t="s">
        <v>2333</v>
      </c>
      <c r="C59" s="252">
        <v>723914.88010000007</v>
      </c>
      <c r="D59" s="775"/>
      <c r="E59" s="785"/>
      <c r="F59" s="252">
        <v>0</v>
      </c>
      <c r="G59" s="775"/>
      <c r="H59" s="785"/>
      <c r="I59" s="775"/>
      <c r="J59" s="775"/>
      <c r="K59" s="785"/>
      <c r="L59" s="775"/>
      <c r="M59" s="775"/>
      <c r="N59" s="252">
        <v>0</v>
      </c>
    </row>
    <row r="60" spans="2:14" ht="20.100000000000001" customHeight="1">
      <c r="B60" s="1586" t="s">
        <v>2334</v>
      </c>
      <c r="C60" s="252">
        <v>433867.06374999997</v>
      </c>
      <c r="D60" s="775"/>
      <c r="E60" s="785"/>
      <c r="F60" s="252">
        <v>17745.19181</v>
      </c>
      <c r="G60" s="775"/>
      <c r="H60" s="785"/>
      <c r="I60" s="775"/>
      <c r="J60" s="775"/>
      <c r="K60" s="785"/>
      <c r="L60" s="775"/>
      <c r="M60" s="775"/>
      <c r="N60" s="252">
        <v>17745.19181</v>
      </c>
    </row>
    <row r="61" spans="2:14" ht="20.100000000000001" customHeight="1">
      <c r="B61" s="1586" t="s">
        <v>2335</v>
      </c>
      <c r="C61" s="252">
        <v>10712115.87043</v>
      </c>
      <c r="D61" s="775"/>
      <c r="E61" s="785"/>
      <c r="F61" s="252">
        <v>472483.83017999999</v>
      </c>
      <c r="G61" s="775"/>
      <c r="H61" s="785"/>
      <c r="I61" s="775"/>
      <c r="J61" s="775"/>
      <c r="K61" s="785"/>
      <c r="L61" s="775"/>
      <c r="M61" s="775"/>
      <c r="N61" s="252">
        <v>463851.8322</v>
      </c>
    </row>
    <row r="62" spans="2:14" ht="20.100000000000001" customHeight="1">
      <c r="B62" s="1596" t="s">
        <v>2336</v>
      </c>
      <c r="C62" s="760">
        <v>2766647.9004499996</v>
      </c>
      <c r="D62" s="953"/>
      <c r="E62" s="1272"/>
      <c r="F62" s="760">
        <v>14969.859859999999</v>
      </c>
      <c r="G62" s="953"/>
      <c r="H62" s="1272"/>
      <c r="I62" s="953"/>
      <c r="J62" s="953"/>
      <c r="K62" s="1272"/>
      <c r="L62" s="953"/>
      <c r="M62" s="953"/>
      <c r="N62" s="760">
        <v>14667.331289999998</v>
      </c>
    </row>
    <row r="63" spans="2:14" ht="20.100000000000001" customHeight="1" thickBot="1">
      <c r="B63" s="761" t="s">
        <v>2</v>
      </c>
      <c r="C63" s="256">
        <v>86021237.213780001</v>
      </c>
      <c r="D63" s="256">
        <v>71144260.891529992</v>
      </c>
      <c r="E63" s="257">
        <v>129602.22967</v>
      </c>
      <c r="F63" s="256">
        <v>4533407.0736100003</v>
      </c>
      <c r="G63" s="256">
        <v>1965357.8450800001</v>
      </c>
      <c r="H63" s="257">
        <v>310220.06446999998</v>
      </c>
      <c r="I63" s="256">
        <v>316697.97933</v>
      </c>
      <c r="J63" s="256">
        <v>335847.39908999996</v>
      </c>
      <c r="K63" s="257">
        <v>827599.57945999992</v>
      </c>
      <c r="L63" s="256">
        <v>99504.196069999991</v>
      </c>
      <c r="M63" s="256">
        <v>172971.56254000001</v>
      </c>
      <c r="N63" s="256">
        <v>4475240.1069900002</v>
      </c>
    </row>
    <row r="64" spans="2:14" ht="15" customHeight="1" thickTop="1" thickBot="1">
      <c r="B64" s="761" t="s">
        <v>1810</v>
      </c>
      <c r="C64" s="1273"/>
      <c r="D64" s="1273"/>
      <c r="E64" s="1274">
        <f>+F42/(C42+F42)</f>
        <v>7.1620970205618931E-2</v>
      </c>
      <c r="F64" s="1273"/>
      <c r="G64" s="1273"/>
      <c r="H64" s="1273"/>
      <c r="I64" s="1273"/>
      <c r="J64" s="1273"/>
      <c r="K64" s="1273"/>
      <c r="L64" s="1273"/>
      <c r="M64" s="1273"/>
      <c r="N64" s="1273"/>
    </row>
    <row r="65" ht="15" customHeight="1" thickTop="1"/>
  </sheetData>
  <mergeCells count="11">
    <mergeCell ref="B3:F3"/>
    <mergeCell ref="B36:E36"/>
    <mergeCell ref="C6:N6"/>
    <mergeCell ref="C9:E9"/>
    <mergeCell ref="C8:N8"/>
    <mergeCell ref="F9:N9"/>
    <mergeCell ref="C37:N37"/>
    <mergeCell ref="C39:N39"/>
    <mergeCell ref="C40:E40"/>
    <mergeCell ref="F40:N40"/>
    <mergeCell ref="B35:N35"/>
  </mergeCells>
  <hyperlinks>
    <hyperlink ref="P6" location="Índice!A1" display="Back to the Index" xr:uid="{F09C19F8-1DDE-4DFA-B7BB-3CDB463FC8A5}"/>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2025F-2E7C-4C3F-9655-37781A618075}">
  <dimension ref="B1:S63"/>
  <sheetViews>
    <sheetView showGridLines="0" showZeros="0" zoomScaleNormal="100" workbookViewId="0">
      <selection activeCell="S6" sqref="S6"/>
    </sheetView>
  </sheetViews>
  <sheetFormatPr defaultColWidth="9.140625" defaultRowHeight="15" customHeight="1"/>
  <cols>
    <col min="1" max="1" width="12.7109375" style="2" customWidth="1"/>
    <col min="2" max="2" width="32.7109375" style="2" customWidth="1"/>
    <col min="3" max="14" width="10.7109375" style="2" customWidth="1"/>
    <col min="15" max="17" width="12.7109375" style="2" customWidth="1"/>
    <col min="18" max="18" width="8.85546875" style="2" customWidth="1"/>
    <col min="19" max="19" width="15.140625" style="2" customWidth="1"/>
    <col min="20" max="16384" width="9.140625" style="2"/>
  </cols>
  <sheetData>
    <row r="1" spans="2:19" ht="15" customHeight="1">
      <c r="B1" s="27"/>
    </row>
    <row r="2" spans="2:19" ht="15" customHeight="1">
      <c r="B2" s="728" t="s">
        <v>1383</v>
      </c>
      <c r="D2" s="728" t="s">
        <v>1361</v>
      </c>
    </row>
    <row r="3" spans="2:19" ht="15" customHeight="1">
      <c r="B3" s="1679" t="s">
        <v>1382</v>
      </c>
      <c r="C3" s="1679"/>
      <c r="D3" s="1679"/>
      <c r="E3" s="1679"/>
    </row>
    <row r="4" spans="2:19" ht="15" customHeight="1">
      <c r="B4" s="737" t="s">
        <v>0</v>
      </c>
    </row>
    <row r="5" spans="2:19" ht="15" customHeight="1">
      <c r="B5" s="737"/>
    </row>
    <row r="6" spans="2:19" ht="15" customHeight="1">
      <c r="C6" s="1648" t="s">
        <v>1730</v>
      </c>
      <c r="D6" s="1648"/>
      <c r="E6" s="1648"/>
      <c r="F6" s="1648"/>
      <c r="G6" s="1648"/>
      <c r="H6" s="1648"/>
      <c r="I6" s="1648"/>
      <c r="J6" s="1648"/>
      <c r="K6" s="1648"/>
      <c r="L6" s="1648"/>
      <c r="M6" s="1648"/>
      <c r="N6" s="1648"/>
      <c r="O6" s="1648"/>
      <c r="P6" s="1648"/>
      <c r="Q6" s="1648"/>
      <c r="S6" s="957" t="s">
        <v>503</v>
      </c>
    </row>
    <row r="7" spans="2:19" s="181" customFormat="1" ht="15" customHeight="1">
      <c r="C7" s="620" t="s">
        <v>219</v>
      </c>
      <c r="D7" s="620" t="s">
        <v>220</v>
      </c>
      <c r="E7" s="620" t="s">
        <v>221</v>
      </c>
      <c r="F7" s="620" t="s">
        <v>222</v>
      </c>
      <c r="G7" s="620" t="s">
        <v>223</v>
      </c>
      <c r="H7" s="620" t="s">
        <v>224</v>
      </c>
      <c r="I7" s="620" t="s">
        <v>225</v>
      </c>
      <c r="J7" s="620" t="s">
        <v>1211</v>
      </c>
      <c r="K7" s="620" t="s">
        <v>1212</v>
      </c>
      <c r="L7" s="620" t="s">
        <v>1213</v>
      </c>
      <c r="M7" s="620" t="s">
        <v>1214</v>
      </c>
      <c r="N7" s="620" t="s">
        <v>1215</v>
      </c>
      <c r="O7" s="620" t="s">
        <v>1208</v>
      </c>
      <c r="P7" s="620" t="s">
        <v>1209</v>
      </c>
      <c r="Q7" s="620" t="s">
        <v>1381</v>
      </c>
    </row>
    <row r="8" spans="2:19" ht="39.950000000000003" customHeight="1">
      <c r="B8" s="248"/>
      <c r="C8" s="1775" t="s">
        <v>1376</v>
      </c>
      <c r="D8" s="1776"/>
      <c r="E8" s="1776"/>
      <c r="F8" s="1776"/>
      <c r="G8" s="1776"/>
      <c r="H8" s="1777"/>
      <c r="I8" s="1775" t="s">
        <v>1355</v>
      </c>
      <c r="J8" s="1776"/>
      <c r="K8" s="1776"/>
      <c r="L8" s="1776"/>
      <c r="M8" s="1776"/>
      <c r="N8" s="1777"/>
      <c r="O8" s="1794" t="s">
        <v>1377</v>
      </c>
      <c r="P8" s="1780" t="s">
        <v>1378</v>
      </c>
      <c r="Q8" s="1781"/>
    </row>
    <row r="9" spans="2:19" ht="57" customHeight="1">
      <c r="B9" s="248"/>
      <c r="C9" s="1769" t="s">
        <v>1370</v>
      </c>
      <c r="D9" s="1770"/>
      <c r="E9" s="1771"/>
      <c r="F9" s="1769" t="s">
        <v>1373</v>
      </c>
      <c r="G9" s="1770"/>
      <c r="H9" s="1771"/>
      <c r="I9" s="1789" t="s">
        <v>1374</v>
      </c>
      <c r="J9" s="1790"/>
      <c r="K9" s="1791"/>
      <c r="L9" s="1789" t="s">
        <v>1375</v>
      </c>
      <c r="M9" s="1790"/>
      <c r="N9" s="1791"/>
      <c r="O9" s="1795"/>
      <c r="P9" s="1797" t="s">
        <v>1379</v>
      </c>
      <c r="Q9" s="1797" t="s">
        <v>1380</v>
      </c>
    </row>
    <row r="10" spans="2:19" ht="30" customHeight="1">
      <c r="B10" s="739"/>
      <c r="C10" s="734"/>
      <c r="D10" s="202" t="s">
        <v>1371</v>
      </c>
      <c r="E10" s="202" t="s">
        <v>1372</v>
      </c>
      <c r="F10" s="734"/>
      <c r="G10" s="202" t="s">
        <v>1372</v>
      </c>
      <c r="H10" s="202" t="s">
        <v>1811</v>
      </c>
      <c r="I10" s="734"/>
      <c r="J10" s="202" t="s">
        <v>1371</v>
      </c>
      <c r="K10" s="202" t="s">
        <v>1372</v>
      </c>
      <c r="L10" s="734"/>
      <c r="M10" s="202" t="s">
        <v>1372</v>
      </c>
      <c r="N10" s="202" t="s">
        <v>1811</v>
      </c>
      <c r="O10" s="1796"/>
      <c r="P10" s="1798"/>
      <c r="Q10" s="1798"/>
    </row>
    <row r="11" spans="2:19" ht="20.100000000000001" customHeight="1">
      <c r="B11" s="1277" t="s">
        <v>1812</v>
      </c>
      <c r="C11" s="252">
        <v>4985241.5390400002</v>
      </c>
      <c r="D11" s="252">
        <v>4985241.5390400002</v>
      </c>
      <c r="E11" s="252">
        <v>0</v>
      </c>
      <c r="F11" s="252">
        <v>0</v>
      </c>
      <c r="G11" s="252">
        <v>0</v>
      </c>
      <c r="H11" s="252">
        <v>0</v>
      </c>
      <c r="I11" s="252">
        <v>0</v>
      </c>
      <c r="J11" s="252">
        <v>0</v>
      </c>
      <c r="K11" s="252">
        <v>0</v>
      </c>
      <c r="L11" s="252">
        <v>0</v>
      </c>
      <c r="M11" s="252">
        <v>0</v>
      </c>
      <c r="N11" s="252">
        <v>0</v>
      </c>
      <c r="O11" s="252">
        <v>0</v>
      </c>
      <c r="P11" s="252">
        <v>0</v>
      </c>
      <c r="Q11" s="252">
        <v>0</v>
      </c>
    </row>
    <row r="12" spans="2:19" ht="20.100000000000001" customHeight="1">
      <c r="B12" s="1278" t="s">
        <v>1813</v>
      </c>
      <c r="C12" s="252">
        <v>52250199.478880003</v>
      </c>
      <c r="D12" s="252">
        <v>44720871.440640002</v>
      </c>
      <c r="E12" s="253">
        <v>7182605.6911399998</v>
      </c>
      <c r="F12" s="252">
        <v>3295271.1858700002</v>
      </c>
      <c r="G12" s="252">
        <v>5177.1851200000001</v>
      </c>
      <c r="H12" s="253">
        <v>3267263.5708400002</v>
      </c>
      <c r="I12" s="252">
        <v>-406851.98810000002</v>
      </c>
      <c r="J12" s="252">
        <v>-169339.70926</v>
      </c>
      <c r="K12" s="253">
        <v>-237512.27884000001</v>
      </c>
      <c r="L12" s="252">
        <v>-1643539.7742999999</v>
      </c>
      <c r="M12" s="252">
        <v>-1256.73856</v>
      </c>
      <c r="N12" s="253">
        <v>-1628715.48386</v>
      </c>
      <c r="O12" s="252">
        <v>0</v>
      </c>
      <c r="P12" s="252">
        <v>37858109.119630001</v>
      </c>
      <c r="Q12" s="252">
        <v>1202007.2817500001</v>
      </c>
    </row>
    <row r="13" spans="2:19" ht="20.100000000000001" customHeight="1">
      <c r="B13" s="1279" t="s">
        <v>1342</v>
      </c>
      <c r="C13" s="252">
        <v>291586.73248000001</v>
      </c>
      <c r="D13" s="252">
        <v>291586.73248000001</v>
      </c>
      <c r="E13" s="253">
        <v>0</v>
      </c>
      <c r="F13" s="252">
        <v>0</v>
      </c>
      <c r="G13" s="252">
        <v>0</v>
      </c>
      <c r="H13" s="253">
        <v>0</v>
      </c>
      <c r="I13" s="252">
        <v>0</v>
      </c>
      <c r="J13" s="252">
        <v>0</v>
      </c>
      <c r="K13" s="253">
        <v>0</v>
      </c>
      <c r="L13" s="252">
        <v>0</v>
      </c>
      <c r="M13" s="252">
        <v>0</v>
      </c>
      <c r="N13" s="253">
        <v>0</v>
      </c>
      <c r="O13" s="252">
        <v>0</v>
      </c>
      <c r="P13" s="252">
        <v>0</v>
      </c>
      <c r="Q13" s="252">
        <v>0</v>
      </c>
    </row>
    <row r="14" spans="2:19" ht="20.100000000000001" customHeight="1">
      <c r="B14" s="1279" t="s">
        <v>1814</v>
      </c>
      <c r="C14" s="252">
        <v>1124732.3283199999</v>
      </c>
      <c r="D14" s="252">
        <v>906419.06871000002</v>
      </c>
      <c r="E14" s="253">
        <v>218312.28650999998</v>
      </c>
      <c r="F14" s="252">
        <v>1.28477</v>
      </c>
      <c r="G14" s="252">
        <v>0.16065000000000002</v>
      </c>
      <c r="H14" s="253">
        <v>1.1241099999999999</v>
      </c>
      <c r="I14" s="252">
        <v>-4444.3630599999997</v>
      </c>
      <c r="J14" s="252">
        <v>-763.12563999999998</v>
      </c>
      <c r="K14" s="253">
        <v>-3681.2374199999999</v>
      </c>
      <c r="L14" s="252">
        <v>-0.83140000000000003</v>
      </c>
      <c r="M14" s="252">
        <v>-0.15693000000000001</v>
      </c>
      <c r="N14" s="253">
        <v>-0.67447000000000001</v>
      </c>
      <c r="O14" s="252">
        <v>0</v>
      </c>
      <c r="P14" s="252">
        <v>331103.95506999997</v>
      </c>
      <c r="Q14" s="252">
        <v>0</v>
      </c>
    </row>
    <row r="15" spans="2:19" ht="20.100000000000001" customHeight="1">
      <c r="B15" s="1279" t="s">
        <v>1815</v>
      </c>
      <c r="C15" s="252">
        <v>683257.62083999999</v>
      </c>
      <c r="D15" s="252">
        <v>683199.28636999999</v>
      </c>
      <c r="E15" s="253">
        <v>58.334470000000003</v>
      </c>
      <c r="F15" s="252">
        <v>0</v>
      </c>
      <c r="G15" s="252">
        <v>0</v>
      </c>
      <c r="H15" s="253">
        <v>0</v>
      </c>
      <c r="I15" s="252">
        <v>-44.84525</v>
      </c>
      <c r="J15" s="252">
        <v>-41.901069999999997</v>
      </c>
      <c r="K15" s="253">
        <v>-2.9441799999999998</v>
      </c>
      <c r="L15" s="252">
        <v>0</v>
      </c>
      <c r="M15" s="252">
        <v>0</v>
      </c>
      <c r="N15" s="253">
        <v>0</v>
      </c>
      <c r="O15" s="252">
        <v>0</v>
      </c>
      <c r="P15" s="252">
        <v>5.5345800000000001</v>
      </c>
      <c r="Q15" s="252">
        <v>0</v>
      </c>
    </row>
    <row r="16" spans="2:19" ht="20.100000000000001" customHeight="1">
      <c r="B16" s="1279" t="s">
        <v>1816</v>
      </c>
      <c r="C16" s="252">
        <v>715185.69430999993</v>
      </c>
      <c r="D16" s="252">
        <v>517218.94767999998</v>
      </c>
      <c r="E16" s="253">
        <v>197966.74663000001</v>
      </c>
      <c r="F16" s="252">
        <v>220694.26065000001</v>
      </c>
      <c r="G16" s="252">
        <v>1.7000000000000001E-4</v>
      </c>
      <c r="H16" s="253">
        <v>220694.26048</v>
      </c>
      <c r="I16" s="252">
        <v>-8523.7132700000002</v>
      </c>
      <c r="J16" s="252">
        <v>-2402.8857200000002</v>
      </c>
      <c r="K16" s="253">
        <v>-6120.82755</v>
      </c>
      <c r="L16" s="252">
        <v>-187175.22198</v>
      </c>
      <c r="M16" s="252">
        <v>0</v>
      </c>
      <c r="N16" s="253">
        <v>-187175.22198</v>
      </c>
      <c r="O16" s="252">
        <v>0</v>
      </c>
      <c r="P16" s="252">
        <v>509915.59260999999</v>
      </c>
      <c r="Q16" s="252">
        <v>32352.085480000002</v>
      </c>
    </row>
    <row r="17" spans="2:17" ht="20.100000000000001" customHeight="1">
      <c r="B17" s="1279" t="s">
        <v>1817</v>
      </c>
      <c r="C17" s="252">
        <v>17730541.17977</v>
      </c>
      <c r="D17" s="252">
        <v>14049531.872809999</v>
      </c>
      <c r="E17" s="253">
        <v>3671541.73612</v>
      </c>
      <c r="F17" s="252">
        <v>1812790.1413099999</v>
      </c>
      <c r="G17" s="252">
        <v>170.57729999999998</v>
      </c>
      <c r="H17" s="253">
        <v>1812048.3370699999</v>
      </c>
      <c r="I17" s="252">
        <v>-266637.77603000001</v>
      </c>
      <c r="J17" s="252">
        <v>-105063.19126000001</v>
      </c>
      <c r="K17" s="253">
        <v>-161574.58477000002</v>
      </c>
      <c r="L17" s="252">
        <v>-986658.76274999999</v>
      </c>
      <c r="M17" s="252">
        <v>-60.907110000000003</v>
      </c>
      <c r="N17" s="253">
        <v>-986336.57552999991</v>
      </c>
      <c r="O17" s="252">
        <v>0</v>
      </c>
      <c r="P17" s="252">
        <v>12587764.947829999</v>
      </c>
      <c r="Q17" s="252">
        <v>682314.09875999996</v>
      </c>
    </row>
    <row r="18" spans="2:17" ht="20.100000000000001" customHeight="1">
      <c r="B18" s="1279" t="s">
        <v>1818</v>
      </c>
      <c r="C18" s="252">
        <v>13581095.863219999</v>
      </c>
      <c r="D18" s="252">
        <v>10495983.061700001</v>
      </c>
      <c r="E18" s="253">
        <v>3075830.5372100002</v>
      </c>
      <c r="F18" s="252">
        <v>1117968.4680000001</v>
      </c>
      <c r="G18" s="252">
        <v>168.11856</v>
      </c>
      <c r="H18" s="253">
        <v>1117229.9506600001</v>
      </c>
      <c r="I18" s="252">
        <v>-218862.69673</v>
      </c>
      <c r="J18" s="252">
        <v>-82397.781770000001</v>
      </c>
      <c r="K18" s="253">
        <v>-136464.91495999999</v>
      </c>
      <c r="L18" s="252">
        <v>-556545.27691999997</v>
      </c>
      <c r="M18" s="252">
        <v>-60.81579</v>
      </c>
      <c r="N18" s="253">
        <v>-556223.54038000002</v>
      </c>
      <c r="O18" s="252">
        <v>0</v>
      </c>
      <c r="P18" s="252">
        <v>10272314.571290001</v>
      </c>
      <c r="Q18" s="252">
        <v>466262.52600999997</v>
      </c>
    </row>
    <row r="19" spans="2:17" ht="20.100000000000001" customHeight="1">
      <c r="B19" s="1279" t="s">
        <v>1819</v>
      </c>
      <c r="C19" s="252">
        <v>31704895.923160002</v>
      </c>
      <c r="D19" s="252">
        <v>28272915.532590002</v>
      </c>
      <c r="E19" s="253">
        <v>3094726.5874099997</v>
      </c>
      <c r="F19" s="252">
        <v>1261785.49914</v>
      </c>
      <c r="G19" s="252">
        <v>5006.4470000000001</v>
      </c>
      <c r="H19" s="253">
        <v>1234519.8491800001</v>
      </c>
      <c r="I19" s="252">
        <v>-127201.29049</v>
      </c>
      <c r="J19" s="252">
        <v>-61068.60557</v>
      </c>
      <c r="K19" s="253">
        <v>-66132.68492</v>
      </c>
      <c r="L19" s="252">
        <v>-469704.95817</v>
      </c>
      <c r="M19" s="252">
        <v>-1195.67452</v>
      </c>
      <c r="N19" s="253">
        <v>-455203.01188000001</v>
      </c>
      <c r="O19" s="252">
        <v>0</v>
      </c>
      <c r="P19" s="252">
        <v>24429319.089540001</v>
      </c>
      <c r="Q19" s="252">
        <v>487341.09750999999</v>
      </c>
    </row>
    <row r="20" spans="2:17" ht="20.100000000000001" customHeight="1">
      <c r="B20" s="1279" t="s">
        <v>1820</v>
      </c>
      <c r="C20" s="252">
        <v>19533340.542580001</v>
      </c>
      <c r="D20" s="252">
        <v>18197633.779959999</v>
      </c>
      <c r="E20" s="253">
        <v>124388.86801999999</v>
      </c>
      <c r="F20" s="252">
        <v>100320.4615</v>
      </c>
      <c r="G20" s="252">
        <v>0</v>
      </c>
      <c r="H20" s="253">
        <v>16903.5085</v>
      </c>
      <c r="I20" s="252">
        <v>-10416.353370000001</v>
      </c>
      <c r="J20" s="252">
        <v>-9614.3437400000003</v>
      </c>
      <c r="K20" s="253">
        <v>-802.00963000000002</v>
      </c>
      <c r="L20" s="252">
        <v>-73754.521389999994</v>
      </c>
      <c r="M20" s="252">
        <v>0</v>
      </c>
      <c r="N20" s="253">
        <v>-7020.9592899999998</v>
      </c>
      <c r="O20" s="252">
        <v>0</v>
      </c>
      <c r="P20" s="252">
        <v>570155.98036000005</v>
      </c>
      <c r="Q20" s="252">
        <v>9870.1141500000012</v>
      </c>
    </row>
    <row r="21" spans="2:17" ht="20.100000000000001" customHeight="1">
      <c r="B21" s="1279" t="s">
        <v>1821</v>
      </c>
      <c r="C21" s="252">
        <v>269823.40352999995</v>
      </c>
      <c r="D21" s="252">
        <v>269823.40352999995</v>
      </c>
      <c r="E21" s="253">
        <v>0</v>
      </c>
      <c r="F21" s="252">
        <v>0</v>
      </c>
      <c r="G21" s="252">
        <v>0</v>
      </c>
      <c r="H21" s="253">
        <v>0</v>
      </c>
      <c r="I21" s="252">
        <v>-214.50548000000001</v>
      </c>
      <c r="J21" s="252">
        <v>-214.50548000000001</v>
      </c>
      <c r="K21" s="253">
        <v>0</v>
      </c>
      <c r="L21" s="252">
        <v>0</v>
      </c>
      <c r="M21" s="252">
        <v>0</v>
      </c>
      <c r="N21" s="253">
        <v>0</v>
      </c>
      <c r="O21" s="252">
        <v>0</v>
      </c>
      <c r="P21" s="252">
        <v>0</v>
      </c>
      <c r="Q21" s="252">
        <v>0</v>
      </c>
    </row>
    <row r="22" spans="2:17" ht="20.100000000000001" customHeight="1">
      <c r="B22" s="1279" t="s">
        <v>1822</v>
      </c>
      <c r="C22" s="252">
        <v>14624945.16759</v>
      </c>
      <c r="D22" s="252">
        <v>14624792.46991</v>
      </c>
      <c r="E22" s="253">
        <v>0</v>
      </c>
      <c r="F22" s="252">
        <v>0</v>
      </c>
      <c r="G22" s="252">
        <v>0</v>
      </c>
      <c r="H22" s="253">
        <v>0</v>
      </c>
      <c r="I22" s="252">
        <v>-4659.7215300000007</v>
      </c>
      <c r="J22" s="252">
        <v>-4659.7215300000007</v>
      </c>
      <c r="K22" s="253">
        <v>0</v>
      </c>
      <c r="L22" s="252">
        <v>0</v>
      </c>
      <c r="M22" s="252">
        <v>0</v>
      </c>
      <c r="N22" s="253">
        <v>0</v>
      </c>
      <c r="O22" s="252">
        <v>0</v>
      </c>
      <c r="P22" s="252">
        <v>0</v>
      </c>
      <c r="Q22" s="252">
        <v>0</v>
      </c>
    </row>
    <row r="23" spans="2:17" ht="20.100000000000001" customHeight="1">
      <c r="B23" s="1279" t="s">
        <v>1823</v>
      </c>
      <c r="C23" s="252">
        <v>358983.72977999999</v>
      </c>
      <c r="D23" s="252">
        <v>358983.72977999999</v>
      </c>
      <c r="E23" s="253">
        <v>0</v>
      </c>
      <c r="F23" s="252">
        <v>0.73054999999999992</v>
      </c>
      <c r="G23" s="252">
        <v>0</v>
      </c>
      <c r="H23" s="253">
        <v>0.73054999999999992</v>
      </c>
      <c r="I23" s="252">
        <v>0</v>
      </c>
      <c r="J23" s="252">
        <v>0</v>
      </c>
      <c r="K23" s="253">
        <v>0</v>
      </c>
      <c r="L23" s="252">
        <v>0</v>
      </c>
      <c r="M23" s="252">
        <v>0</v>
      </c>
      <c r="N23" s="253">
        <v>0</v>
      </c>
      <c r="O23" s="252">
        <v>0</v>
      </c>
      <c r="P23" s="252">
        <v>0</v>
      </c>
      <c r="Q23" s="252">
        <v>0</v>
      </c>
    </row>
    <row r="24" spans="2:17" ht="20.100000000000001" customHeight="1">
      <c r="B24" s="1279" t="s">
        <v>1824</v>
      </c>
      <c r="C24" s="252">
        <v>1396473.3915200001</v>
      </c>
      <c r="D24" s="252">
        <v>182564.65874000001</v>
      </c>
      <c r="E24" s="253">
        <v>14512.948609999999</v>
      </c>
      <c r="F24" s="252">
        <v>0</v>
      </c>
      <c r="G24" s="252">
        <v>0</v>
      </c>
      <c r="H24" s="253">
        <v>0</v>
      </c>
      <c r="I24" s="252">
        <v>-291.26736</v>
      </c>
      <c r="J24" s="252">
        <v>-248.85568000000001</v>
      </c>
      <c r="K24" s="253">
        <v>-42.411679999999997</v>
      </c>
      <c r="L24" s="252">
        <v>0</v>
      </c>
      <c r="M24" s="252">
        <v>0</v>
      </c>
      <c r="N24" s="253">
        <v>0</v>
      </c>
      <c r="O24" s="252">
        <v>0</v>
      </c>
      <c r="P24" s="252">
        <v>49398.319109999997</v>
      </c>
      <c r="Q24" s="252">
        <v>0</v>
      </c>
    </row>
    <row r="25" spans="2:17" ht="20.100000000000001" customHeight="1">
      <c r="B25" s="1279" t="s">
        <v>1825</v>
      </c>
      <c r="C25" s="252">
        <v>2883114.8501599999</v>
      </c>
      <c r="D25" s="252">
        <v>2761469.5180000002</v>
      </c>
      <c r="E25" s="253">
        <v>109875.91941</v>
      </c>
      <c r="F25" s="252">
        <v>100319.73095</v>
      </c>
      <c r="G25" s="252">
        <v>0</v>
      </c>
      <c r="H25" s="253">
        <v>16902.77795</v>
      </c>
      <c r="I25" s="252">
        <v>-5250.8590000000004</v>
      </c>
      <c r="J25" s="252">
        <v>-4491.2610500000001</v>
      </c>
      <c r="K25" s="253">
        <v>-759.59794999999997</v>
      </c>
      <c r="L25" s="252">
        <v>-73754.521389999994</v>
      </c>
      <c r="M25" s="252">
        <v>0</v>
      </c>
      <c r="N25" s="253">
        <v>-7020.9592899999998</v>
      </c>
      <c r="O25" s="252">
        <v>0</v>
      </c>
      <c r="P25" s="252">
        <v>520757.66125</v>
      </c>
      <c r="Q25" s="252">
        <v>9870.1141500000012</v>
      </c>
    </row>
    <row r="26" spans="2:17" ht="20.100000000000001" customHeight="1">
      <c r="B26" s="1279" t="s">
        <v>1826</v>
      </c>
      <c r="C26" s="252">
        <v>15398007.848960001</v>
      </c>
      <c r="D26" s="252"/>
      <c r="E26" s="253"/>
      <c r="F26" s="252">
        <v>442710.71119</v>
      </c>
      <c r="G26" s="252"/>
      <c r="H26" s="253"/>
      <c r="I26" s="252"/>
      <c r="J26" s="252"/>
      <c r="K26" s="253"/>
      <c r="L26" s="252"/>
      <c r="M26" s="252"/>
      <c r="N26" s="253">
        <v>81101.778459999987</v>
      </c>
      <c r="O26" s="768"/>
      <c r="P26" s="252">
        <v>2755226.6913199998</v>
      </c>
      <c r="Q26" s="252">
        <v>192431.98467000001</v>
      </c>
    </row>
    <row r="27" spans="2:17" ht="20.100000000000001" customHeight="1">
      <c r="B27" s="1279" t="s">
        <v>1827</v>
      </c>
      <c r="C27" s="252">
        <v>0</v>
      </c>
      <c r="D27" s="252"/>
      <c r="E27" s="253"/>
      <c r="F27" s="252">
        <v>0</v>
      </c>
      <c r="G27" s="252"/>
      <c r="H27" s="253"/>
      <c r="I27" s="252"/>
      <c r="J27" s="252"/>
      <c r="K27" s="253"/>
      <c r="L27" s="252"/>
      <c r="M27" s="252"/>
      <c r="N27" s="253">
        <v>0</v>
      </c>
      <c r="O27" s="768"/>
      <c r="P27" s="252">
        <v>0</v>
      </c>
      <c r="Q27" s="252">
        <v>0</v>
      </c>
    </row>
    <row r="28" spans="2:17" ht="20.100000000000001" customHeight="1">
      <c r="B28" s="1279" t="s">
        <v>1828</v>
      </c>
      <c r="C28" s="252">
        <v>115299.04170999999</v>
      </c>
      <c r="D28" s="252"/>
      <c r="E28" s="253"/>
      <c r="F28" s="252">
        <v>0</v>
      </c>
      <c r="G28" s="252"/>
      <c r="H28" s="253"/>
      <c r="I28" s="252"/>
      <c r="J28" s="252"/>
      <c r="K28" s="253"/>
      <c r="L28" s="252"/>
      <c r="M28" s="252"/>
      <c r="N28" s="253">
        <v>0</v>
      </c>
      <c r="O28" s="768"/>
      <c r="P28" s="252">
        <v>694.34474999999998</v>
      </c>
      <c r="Q28" s="252">
        <v>0</v>
      </c>
    </row>
    <row r="29" spans="2:17" ht="20.100000000000001" customHeight="1">
      <c r="B29" s="1279" t="s">
        <v>1829</v>
      </c>
      <c r="C29" s="252">
        <v>730122.46550000005</v>
      </c>
      <c r="D29" s="252"/>
      <c r="E29" s="253"/>
      <c r="F29" s="252">
        <v>0</v>
      </c>
      <c r="G29" s="252"/>
      <c r="H29" s="253"/>
      <c r="I29" s="252"/>
      <c r="J29" s="252"/>
      <c r="K29" s="253"/>
      <c r="L29" s="252"/>
      <c r="M29" s="252"/>
      <c r="N29" s="253">
        <v>0</v>
      </c>
      <c r="O29" s="768"/>
      <c r="P29" s="252">
        <v>41994.140039999998</v>
      </c>
      <c r="Q29" s="252">
        <v>0</v>
      </c>
    </row>
    <row r="30" spans="2:17" ht="20.100000000000001" customHeight="1">
      <c r="B30" s="1279" t="s">
        <v>1830</v>
      </c>
      <c r="C30" s="252">
        <v>622734.52136000001</v>
      </c>
      <c r="D30" s="252"/>
      <c r="E30" s="253"/>
      <c r="F30" s="252">
        <v>16063.811180000001</v>
      </c>
      <c r="G30" s="252"/>
      <c r="H30" s="253"/>
      <c r="I30" s="252"/>
      <c r="J30" s="252"/>
      <c r="K30" s="253"/>
      <c r="L30" s="252"/>
      <c r="M30" s="252"/>
      <c r="N30" s="253">
        <v>2971.0371799999998</v>
      </c>
      <c r="O30" s="768"/>
      <c r="P30" s="252">
        <v>105260.91681</v>
      </c>
      <c r="Q30" s="252">
        <v>0</v>
      </c>
    </row>
    <row r="31" spans="2:17" ht="20.100000000000001" customHeight="1">
      <c r="B31" s="1279" t="s">
        <v>1831</v>
      </c>
      <c r="C31" s="252">
        <v>11111300.62136</v>
      </c>
      <c r="D31" s="252"/>
      <c r="E31" s="253"/>
      <c r="F31" s="252">
        <v>411020.82890999998</v>
      </c>
      <c r="G31" s="252"/>
      <c r="H31" s="253"/>
      <c r="I31" s="252"/>
      <c r="J31" s="252"/>
      <c r="K31" s="253"/>
      <c r="L31" s="252"/>
      <c r="M31" s="252"/>
      <c r="N31" s="253">
        <v>76279.838369999983</v>
      </c>
      <c r="O31" s="768"/>
      <c r="P31" s="252">
        <v>2568612.5670799999</v>
      </c>
      <c r="Q31" s="252">
        <v>191300.21737</v>
      </c>
    </row>
    <row r="32" spans="2:17" ht="20.100000000000001" customHeight="1">
      <c r="B32" s="1280" t="s">
        <v>1832</v>
      </c>
      <c r="C32" s="760">
        <v>2818551.1990300003</v>
      </c>
      <c r="D32" s="760"/>
      <c r="E32" s="1281"/>
      <c r="F32" s="760">
        <v>15626.071099999999</v>
      </c>
      <c r="G32" s="760"/>
      <c r="H32" s="1281"/>
      <c r="I32" s="760"/>
      <c r="J32" s="760"/>
      <c r="K32" s="1281"/>
      <c r="L32" s="760"/>
      <c r="M32" s="760"/>
      <c r="N32" s="1281">
        <v>1850.9029100000002</v>
      </c>
      <c r="O32" s="769"/>
      <c r="P32" s="760">
        <v>38664.72264</v>
      </c>
      <c r="Q32" s="760">
        <v>1131.7673</v>
      </c>
    </row>
    <row r="33" spans="2:17" ht="20.100000000000001" customHeight="1" thickBot="1">
      <c r="B33" s="761" t="s">
        <v>2</v>
      </c>
      <c r="C33" s="256">
        <v>87181547.870420009</v>
      </c>
      <c r="D33" s="256">
        <v>62918505.220600002</v>
      </c>
      <c r="E33" s="257">
        <v>7306994.5591599997</v>
      </c>
      <c r="F33" s="256">
        <v>3838302.3585600001</v>
      </c>
      <c r="G33" s="256">
        <v>5177.1851200000001</v>
      </c>
      <c r="H33" s="257">
        <v>3284167.0793400002</v>
      </c>
      <c r="I33" s="256">
        <v>-417268.34147000004</v>
      </c>
      <c r="J33" s="256">
        <v>-178954.05300000001</v>
      </c>
      <c r="K33" s="257">
        <v>-238314.28847</v>
      </c>
      <c r="L33" s="256">
        <v>-1717294.2956899998</v>
      </c>
      <c r="M33" s="256">
        <v>-1256.73856</v>
      </c>
      <c r="N33" s="257">
        <v>-1554634.66469</v>
      </c>
      <c r="O33" s="256">
        <v>0</v>
      </c>
      <c r="P33" s="256">
        <v>41183491.791309997</v>
      </c>
      <c r="Q33" s="256">
        <v>1404309.38057</v>
      </c>
    </row>
    <row r="34" spans="2:17" ht="15" customHeight="1" thickTop="1">
      <c r="B34" s="421"/>
      <c r="C34" s="479"/>
      <c r="D34" s="479"/>
      <c r="E34" s="479"/>
      <c r="F34" s="479"/>
      <c r="G34" s="479"/>
      <c r="H34" s="479"/>
      <c r="I34" s="479"/>
      <c r="J34" s="479"/>
      <c r="K34" s="479"/>
      <c r="L34" s="479"/>
      <c r="M34" s="479"/>
      <c r="N34" s="479"/>
      <c r="O34" s="479"/>
      <c r="P34" s="479"/>
      <c r="Q34" s="479"/>
    </row>
    <row r="36" spans="2:17" ht="15" customHeight="1">
      <c r="C36" s="1702" t="s">
        <v>1685</v>
      </c>
      <c r="D36" s="1702"/>
      <c r="E36" s="1702"/>
      <c r="F36" s="1702"/>
      <c r="G36" s="1702"/>
      <c r="H36" s="1702"/>
      <c r="I36" s="1702"/>
      <c r="J36" s="1702"/>
      <c r="K36" s="1702"/>
      <c r="L36" s="1702"/>
      <c r="M36" s="1702"/>
      <c r="N36" s="1702"/>
      <c r="O36" s="1702"/>
      <c r="P36" s="1702"/>
      <c r="Q36" s="1702"/>
    </row>
    <row r="37" spans="2:17" s="1581" customFormat="1" ht="15" customHeight="1">
      <c r="C37" s="1032" t="s">
        <v>219</v>
      </c>
      <c r="D37" s="1032" t="s">
        <v>220</v>
      </c>
      <c r="E37" s="1032" t="s">
        <v>221</v>
      </c>
      <c r="F37" s="1032" t="s">
        <v>222</v>
      </c>
      <c r="G37" s="1032" t="s">
        <v>223</v>
      </c>
      <c r="H37" s="1032" t="s">
        <v>224</v>
      </c>
      <c r="I37" s="1032" t="s">
        <v>225</v>
      </c>
      <c r="J37" s="1032" t="s">
        <v>1211</v>
      </c>
      <c r="K37" s="1032" t="s">
        <v>1212</v>
      </c>
      <c r="L37" s="1032" t="s">
        <v>1213</v>
      </c>
      <c r="M37" s="1032" t="s">
        <v>1214</v>
      </c>
      <c r="N37" s="1032" t="s">
        <v>1215</v>
      </c>
      <c r="O37" s="1032" t="s">
        <v>1208</v>
      </c>
      <c r="P37" s="1032" t="s">
        <v>1209</v>
      </c>
      <c r="Q37" s="1032" t="s">
        <v>1381</v>
      </c>
    </row>
    <row r="38" spans="2:17" ht="39.950000000000003" customHeight="1">
      <c r="B38" s="1582"/>
      <c r="C38" s="1775" t="s">
        <v>1376</v>
      </c>
      <c r="D38" s="1776"/>
      <c r="E38" s="1776"/>
      <c r="F38" s="1776"/>
      <c r="G38" s="1776"/>
      <c r="H38" s="1777"/>
      <c r="I38" s="1775" t="s">
        <v>1355</v>
      </c>
      <c r="J38" s="1776"/>
      <c r="K38" s="1776"/>
      <c r="L38" s="1776"/>
      <c r="M38" s="1776"/>
      <c r="N38" s="1777"/>
      <c r="O38" s="1786" t="s">
        <v>1377</v>
      </c>
      <c r="P38" s="1778" t="s">
        <v>1378</v>
      </c>
      <c r="Q38" s="1779"/>
    </row>
    <row r="39" spans="2:17" ht="57" customHeight="1">
      <c r="B39" s="1582"/>
      <c r="C39" s="1769" t="s">
        <v>1370</v>
      </c>
      <c r="D39" s="1770"/>
      <c r="E39" s="1771"/>
      <c r="F39" s="1769" t="s">
        <v>1373</v>
      </c>
      <c r="G39" s="1770"/>
      <c r="H39" s="1771"/>
      <c r="I39" s="1789" t="s">
        <v>1374</v>
      </c>
      <c r="J39" s="1790"/>
      <c r="K39" s="1791"/>
      <c r="L39" s="1789" t="s">
        <v>1375</v>
      </c>
      <c r="M39" s="1790"/>
      <c r="N39" s="1791"/>
      <c r="O39" s="1787"/>
      <c r="P39" s="1792" t="s">
        <v>1379</v>
      </c>
      <c r="Q39" s="1792" t="s">
        <v>1380</v>
      </c>
    </row>
    <row r="40" spans="2:17" ht="30" customHeight="1">
      <c r="B40" s="1562"/>
      <c r="C40" s="734"/>
      <c r="D40" s="202" t="s">
        <v>1371</v>
      </c>
      <c r="E40" s="202" t="s">
        <v>1372</v>
      </c>
      <c r="F40" s="734"/>
      <c r="G40" s="202" t="s">
        <v>1371</v>
      </c>
      <c r="H40" s="202" t="s">
        <v>1372</v>
      </c>
      <c r="I40" s="734"/>
      <c r="J40" s="202" t="s">
        <v>1371</v>
      </c>
      <c r="K40" s="202" t="s">
        <v>1372</v>
      </c>
      <c r="L40" s="734"/>
      <c r="M40" s="202" t="s">
        <v>1371</v>
      </c>
      <c r="N40" s="202" t="s">
        <v>1372</v>
      </c>
      <c r="O40" s="1788"/>
      <c r="P40" s="1793"/>
      <c r="Q40" s="1793"/>
    </row>
    <row r="41" spans="2:17" ht="20.100000000000001" customHeight="1">
      <c r="B41" s="753" t="s">
        <v>1341</v>
      </c>
      <c r="C41" s="252">
        <v>50995427.931610003</v>
      </c>
      <c r="D41" s="252">
        <v>43817246.835330002</v>
      </c>
      <c r="E41" s="253">
        <v>6851966.8138500005</v>
      </c>
      <c r="F41" s="252">
        <v>3934106.55271</v>
      </c>
      <c r="G41" s="252">
        <v>12150.779629999999</v>
      </c>
      <c r="H41" s="253">
        <v>3880448.7639199998</v>
      </c>
      <c r="I41" s="252">
        <v>-351027.82884999999</v>
      </c>
      <c r="J41" s="252">
        <v>-153742.67005000002</v>
      </c>
      <c r="K41" s="253">
        <v>-197285.1588</v>
      </c>
      <c r="L41" s="252">
        <v>-1897495.4768899996</v>
      </c>
      <c r="M41" s="252">
        <v>-3293.5866499999997</v>
      </c>
      <c r="N41" s="253">
        <v>-1878247.1318000001</v>
      </c>
      <c r="O41" s="252">
        <v>0</v>
      </c>
      <c r="P41" s="252">
        <v>36310787.934200004</v>
      </c>
      <c r="Q41" s="252">
        <v>1556491.7067100001</v>
      </c>
    </row>
    <row r="42" spans="2:17" ht="20.100000000000001" customHeight="1">
      <c r="B42" s="1586" t="s">
        <v>1342</v>
      </c>
      <c r="C42" s="252">
        <v>111493.23493000001</v>
      </c>
      <c r="D42" s="252">
        <v>111493.23493000001</v>
      </c>
      <c r="E42" s="253">
        <v>0</v>
      </c>
      <c r="F42" s="252">
        <v>0</v>
      </c>
      <c r="G42" s="252">
        <v>0</v>
      </c>
      <c r="H42" s="253">
        <v>0</v>
      </c>
      <c r="I42" s="252">
        <v>0</v>
      </c>
      <c r="J42" s="252">
        <v>0</v>
      </c>
      <c r="K42" s="253">
        <v>0</v>
      </c>
      <c r="L42" s="252">
        <v>0</v>
      </c>
      <c r="M42" s="252">
        <v>0</v>
      </c>
      <c r="N42" s="253">
        <v>0</v>
      </c>
      <c r="O42" s="252">
        <v>0</v>
      </c>
      <c r="P42" s="252">
        <v>0</v>
      </c>
      <c r="Q42" s="252">
        <v>0</v>
      </c>
    </row>
    <row r="43" spans="2:17" ht="20.100000000000001" customHeight="1">
      <c r="B43" s="1586" t="s">
        <v>2321</v>
      </c>
      <c r="C43" s="252">
        <v>1192178.0239600001</v>
      </c>
      <c r="D43" s="252">
        <v>940641.60305999999</v>
      </c>
      <c r="E43" s="253">
        <v>251534.55765999999</v>
      </c>
      <c r="F43" s="252">
        <v>1.29504</v>
      </c>
      <c r="G43" s="252">
        <v>0.17093</v>
      </c>
      <c r="H43" s="253">
        <v>1.1241099999999999</v>
      </c>
      <c r="I43" s="252">
        <v>-4513.2807599999996</v>
      </c>
      <c r="J43" s="252">
        <v>-1032.0467900000001</v>
      </c>
      <c r="K43" s="253">
        <v>-3481.2339700000002</v>
      </c>
      <c r="L43" s="252">
        <v>-0.45730999999999999</v>
      </c>
      <c r="M43" s="252">
        <v>-0.16800999999999999</v>
      </c>
      <c r="N43" s="253">
        <v>-0.2893</v>
      </c>
      <c r="O43" s="252">
        <v>0</v>
      </c>
      <c r="P43" s="252">
        <v>367097.89914999995</v>
      </c>
      <c r="Q43" s="252">
        <v>0</v>
      </c>
    </row>
    <row r="44" spans="2:17" ht="20.100000000000001" customHeight="1">
      <c r="B44" s="1586" t="s">
        <v>1344</v>
      </c>
      <c r="C44" s="252">
        <v>923154.64873000002</v>
      </c>
      <c r="D44" s="252">
        <v>922968.99687999999</v>
      </c>
      <c r="E44" s="253">
        <v>185.65185</v>
      </c>
      <c r="F44" s="252">
        <v>0.13406000000000001</v>
      </c>
      <c r="G44" s="252">
        <v>0</v>
      </c>
      <c r="H44" s="253">
        <v>0</v>
      </c>
      <c r="I44" s="252">
        <v>-74.96383999999999</v>
      </c>
      <c r="J44" s="252">
        <v>-62.518419999999999</v>
      </c>
      <c r="K44" s="253">
        <v>-12.44542</v>
      </c>
      <c r="L44" s="252">
        <v>0</v>
      </c>
      <c r="M44" s="252">
        <v>0</v>
      </c>
      <c r="N44" s="253">
        <v>0</v>
      </c>
      <c r="O44" s="252">
        <v>0</v>
      </c>
      <c r="P44" s="252">
        <v>376.58190999999999</v>
      </c>
      <c r="Q44" s="252">
        <v>0</v>
      </c>
    </row>
    <row r="45" spans="2:17" ht="20.100000000000001" customHeight="1">
      <c r="B45" s="1597" t="s">
        <v>1345</v>
      </c>
      <c r="C45" s="252">
        <v>779183.50737000001</v>
      </c>
      <c r="D45" s="252">
        <v>557276.83045000001</v>
      </c>
      <c r="E45" s="253">
        <v>221905.57390000002</v>
      </c>
      <c r="F45" s="252">
        <v>276440.14214999997</v>
      </c>
      <c r="G45" s="252">
        <v>1.7999999999999998E-4</v>
      </c>
      <c r="H45" s="253">
        <v>276440.14197000006</v>
      </c>
      <c r="I45" s="252">
        <v>-10513.726869999999</v>
      </c>
      <c r="J45" s="252">
        <v>-3211.43667</v>
      </c>
      <c r="K45" s="253">
        <v>-7302.2902000000004</v>
      </c>
      <c r="L45" s="252">
        <v>-206539.22975999999</v>
      </c>
      <c r="M45" s="252">
        <v>0</v>
      </c>
      <c r="N45" s="253">
        <v>-206539.22975999999</v>
      </c>
      <c r="O45" s="252">
        <v>0</v>
      </c>
      <c r="P45" s="252">
        <v>427952.56017000001</v>
      </c>
      <c r="Q45" s="252">
        <v>65317.09964</v>
      </c>
    </row>
    <row r="46" spans="2:17" ht="20.100000000000001" customHeight="1">
      <c r="B46" s="1586" t="s">
        <v>1346</v>
      </c>
      <c r="C46" s="252">
        <v>16735215.051520001</v>
      </c>
      <c r="D46" s="252">
        <v>13688899.657740001</v>
      </c>
      <c r="E46" s="253">
        <v>3043096.8786799996</v>
      </c>
      <c r="F46" s="252">
        <v>2288318.2559799999</v>
      </c>
      <c r="G46" s="252">
        <v>135.22162</v>
      </c>
      <c r="H46" s="253">
        <v>2287194.5207399996</v>
      </c>
      <c r="I46" s="252">
        <v>-217899.35993999999</v>
      </c>
      <c r="J46" s="252">
        <v>-87149.164180000007</v>
      </c>
      <c r="K46" s="253">
        <v>-130750.19576</v>
      </c>
      <c r="L46" s="252">
        <v>-1245483.9724699997</v>
      </c>
      <c r="M46" s="252">
        <v>-29.513680000000001</v>
      </c>
      <c r="N46" s="253">
        <v>-1245133.4680599999</v>
      </c>
      <c r="O46" s="252">
        <v>0</v>
      </c>
      <c r="P46" s="252">
        <v>11220273.756840002</v>
      </c>
      <c r="Q46" s="252">
        <v>903172.80348</v>
      </c>
    </row>
    <row r="47" spans="2:17" ht="20.100000000000001" customHeight="1">
      <c r="B47" s="1595" t="s">
        <v>2322</v>
      </c>
      <c r="C47" s="252">
        <v>12969679.589579999</v>
      </c>
      <c r="D47" s="252">
        <v>10448319.49281</v>
      </c>
      <c r="E47" s="253">
        <v>2518290.5276500001</v>
      </c>
      <c r="F47" s="252">
        <v>1368485.7650800003</v>
      </c>
      <c r="G47" s="252">
        <v>133.71726000000001</v>
      </c>
      <c r="H47" s="253">
        <v>1367376.1407300001</v>
      </c>
      <c r="I47" s="252">
        <v>-170939.11933000002</v>
      </c>
      <c r="J47" s="252">
        <v>-62420.705520000003</v>
      </c>
      <c r="K47" s="253">
        <v>-108518.41381</v>
      </c>
      <c r="L47" s="252">
        <v>-645141.26409000007</v>
      </c>
      <c r="M47" s="252">
        <v>-29.451560000000001</v>
      </c>
      <c r="N47" s="253">
        <v>-644791.17000000004</v>
      </c>
      <c r="O47" s="252">
        <v>0</v>
      </c>
      <c r="P47" s="252">
        <v>9496615.6851999983</v>
      </c>
      <c r="Q47" s="252">
        <v>630286.25157999992</v>
      </c>
    </row>
    <row r="48" spans="2:17" ht="20.100000000000001" customHeight="1">
      <c r="B48" s="1586" t="s">
        <v>2323</v>
      </c>
      <c r="C48" s="252">
        <v>31254203.465099998</v>
      </c>
      <c r="D48" s="252">
        <v>27595966.51227</v>
      </c>
      <c r="E48" s="253">
        <v>3335244.1517600003</v>
      </c>
      <c r="F48" s="252">
        <v>1369346.72548</v>
      </c>
      <c r="G48" s="252">
        <v>12015.3869</v>
      </c>
      <c r="H48" s="253">
        <v>1316812.9771</v>
      </c>
      <c r="I48" s="252">
        <v>-118026.49743999999</v>
      </c>
      <c r="J48" s="252">
        <v>-62287.503990000005</v>
      </c>
      <c r="K48" s="253">
        <v>-55738.993450000002</v>
      </c>
      <c r="L48" s="252">
        <v>-445471.81735000003</v>
      </c>
      <c r="M48" s="252">
        <v>-3263.9049599999998</v>
      </c>
      <c r="N48" s="253">
        <v>-426574.14468000003</v>
      </c>
      <c r="O48" s="252">
        <v>0</v>
      </c>
      <c r="P48" s="252">
        <v>24295087.136129998</v>
      </c>
      <c r="Q48" s="252">
        <v>588001.80359000002</v>
      </c>
    </row>
    <row r="49" spans="2:17" ht="20.100000000000001" customHeight="1">
      <c r="B49" s="1587" t="s">
        <v>2324</v>
      </c>
      <c r="C49" s="252">
        <v>20278435.189589996</v>
      </c>
      <c r="D49" s="252">
        <v>18905070.653209999</v>
      </c>
      <c r="E49" s="253">
        <v>71835.71286</v>
      </c>
      <c r="F49" s="252">
        <v>94092.073329999999</v>
      </c>
      <c r="G49" s="252">
        <v>0</v>
      </c>
      <c r="H49" s="253">
        <v>10675.12033</v>
      </c>
      <c r="I49" s="252">
        <v>-13835.85584</v>
      </c>
      <c r="J49" s="252">
        <v>-12878.569440000001</v>
      </c>
      <c r="K49" s="253">
        <v>-957.28640000000007</v>
      </c>
      <c r="L49" s="252">
        <v>-77339.86159</v>
      </c>
      <c r="M49" s="252">
        <v>0</v>
      </c>
      <c r="N49" s="253">
        <v>-10606.299489999998</v>
      </c>
      <c r="O49" s="252">
        <v>0</v>
      </c>
      <c r="P49" s="252">
        <v>794461.44152000011</v>
      </c>
      <c r="Q49" s="252">
        <v>68.82083999999999</v>
      </c>
    </row>
    <row r="50" spans="2:17" ht="20.100000000000001" customHeight="1">
      <c r="B50" s="1586" t="s">
        <v>2325</v>
      </c>
      <c r="C50" s="252">
        <v>539110.95813000004</v>
      </c>
      <c r="D50" s="252">
        <v>539110.95813000004</v>
      </c>
      <c r="E50" s="253">
        <v>0</v>
      </c>
      <c r="F50" s="252">
        <v>0</v>
      </c>
      <c r="G50" s="252">
        <v>0</v>
      </c>
      <c r="H50" s="253">
        <v>0</v>
      </c>
      <c r="I50" s="252">
        <v>-487.0872</v>
      </c>
      <c r="J50" s="252">
        <v>-487.0872</v>
      </c>
      <c r="K50" s="253">
        <v>0</v>
      </c>
      <c r="L50" s="252">
        <v>0</v>
      </c>
      <c r="M50" s="252">
        <v>0</v>
      </c>
      <c r="N50" s="253">
        <v>0</v>
      </c>
      <c r="O50" s="252">
        <v>0</v>
      </c>
      <c r="P50" s="252">
        <v>0</v>
      </c>
      <c r="Q50" s="252">
        <v>0</v>
      </c>
    </row>
    <row r="51" spans="2:17" ht="20.100000000000001" customHeight="1">
      <c r="B51" s="1586" t="s">
        <v>2326</v>
      </c>
      <c r="C51" s="252">
        <v>14640602.936710002</v>
      </c>
      <c r="D51" s="252">
        <v>14640488.541050002</v>
      </c>
      <c r="E51" s="253">
        <v>0</v>
      </c>
      <c r="F51" s="252">
        <v>0</v>
      </c>
      <c r="G51" s="252">
        <v>0</v>
      </c>
      <c r="H51" s="253">
        <v>0</v>
      </c>
      <c r="I51" s="252">
        <v>-4705.9317300000002</v>
      </c>
      <c r="J51" s="252">
        <v>-4705.9317300000002</v>
      </c>
      <c r="K51" s="253">
        <v>0</v>
      </c>
      <c r="L51" s="252">
        <v>0</v>
      </c>
      <c r="M51" s="252">
        <v>0</v>
      </c>
      <c r="N51" s="253">
        <v>0</v>
      </c>
      <c r="O51" s="252">
        <v>0</v>
      </c>
      <c r="P51" s="252">
        <v>0</v>
      </c>
      <c r="Q51" s="252">
        <v>0</v>
      </c>
    </row>
    <row r="52" spans="2:17" ht="20.100000000000001" customHeight="1">
      <c r="B52" s="1586" t="s">
        <v>2327</v>
      </c>
      <c r="C52" s="252">
        <v>281598.43439999997</v>
      </c>
      <c r="D52" s="252">
        <v>281598.43439999997</v>
      </c>
      <c r="E52" s="253">
        <v>0</v>
      </c>
      <c r="F52" s="252">
        <v>0</v>
      </c>
      <c r="G52" s="252">
        <v>0</v>
      </c>
      <c r="H52" s="253">
        <v>0</v>
      </c>
      <c r="I52" s="252">
        <v>0</v>
      </c>
      <c r="J52" s="252">
        <v>0</v>
      </c>
      <c r="K52" s="253">
        <v>0</v>
      </c>
      <c r="L52" s="252">
        <v>0</v>
      </c>
      <c r="M52" s="252">
        <v>0</v>
      </c>
      <c r="N52" s="253">
        <v>0</v>
      </c>
      <c r="O52" s="252">
        <v>0</v>
      </c>
      <c r="P52" s="252">
        <v>0</v>
      </c>
      <c r="Q52" s="252">
        <v>0</v>
      </c>
    </row>
    <row r="53" spans="2:17" ht="20.100000000000001" customHeight="1">
      <c r="B53" s="1586" t="s">
        <v>2328</v>
      </c>
      <c r="C53" s="252">
        <v>1732512.1500200001</v>
      </c>
      <c r="D53" s="252">
        <v>438111.72230000002</v>
      </c>
      <c r="E53" s="253">
        <v>5000.1041699999996</v>
      </c>
      <c r="F53" s="252">
        <v>7750.4305599999998</v>
      </c>
      <c r="G53" s="252">
        <v>0</v>
      </c>
      <c r="H53" s="253">
        <v>7750.4305599999998</v>
      </c>
      <c r="I53" s="252">
        <v>-854.67885000000001</v>
      </c>
      <c r="J53" s="252">
        <v>-853.76595999999995</v>
      </c>
      <c r="K53" s="253">
        <v>-0.91288999999999998</v>
      </c>
      <c r="L53" s="252">
        <v>-7750.4305599999998</v>
      </c>
      <c r="M53" s="252">
        <v>0</v>
      </c>
      <c r="N53" s="253">
        <v>-7750.4305599999998</v>
      </c>
      <c r="O53" s="252">
        <v>0</v>
      </c>
      <c r="P53" s="252">
        <v>183988.07384</v>
      </c>
      <c r="Q53" s="252">
        <v>0</v>
      </c>
    </row>
    <row r="54" spans="2:17" ht="20.100000000000001" customHeight="1">
      <c r="B54" s="1586" t="s">
        <v>2329</v>
      </c>
      <c r="C54" s="252">
        <v>3084610.7103300001</v>
      </c>
      <c r="D54" s="252">
        <v>3005760.9973299997</v>
      </c>
      <c r="E54" s="253">
        <v>66835.608689999994</v>
      </c>
      <c r="F54" s="252">
        <v>86341.642769999991</v>
      </c>
      <c r="G54" s="252">
        <v>0</v>
      </c>
      <c r="H54" s="253">
        <v>2924.68977</v>
      </c>
      <c r="I54" s="252">
        <v>-7788.1580599999998</v>
      </c>
      <c r="J54" s="252">
        <v>-6831.7845499999994</v>
      </c>
      <c r="K54" s="253">
        <v>-956.37351000000001</v>
      </c>
      <c r="L54" s="252">
        <v>-69589.431030000007</v>
      </c>
      <c r="M54" s="252">
        <v>0</v>
      </c>
      <c r="N54" s="253">
        <v>-2855.8689299999996</v>
      </c>
      <c r="O54" s="252">
        <v>0</v>
      </c>
      <c r="P54" s="252">
        <v>610473.36768000002</v>
      </c>
      <c r="Q54" s="252">
        <v>68.82083999999999</v>
      </c>
    </row>
    <row r="55" spans="2:17" ht="20.100000000000001" customHeight="1">
      <c r="B55" s="1587" t="s">
        <v>2330</v>
      </c>
      <c r="C55" s="252">
        <v>14747374.092579998</v>
      </c>
      <c r="D55" s="252"/>
      <c r="E55" s="253"/>
      <c r="F55" s="252">
        <v>505208.44757000002</v>
      </c>
      <c r="G55" s="252"/>
      <c r="H55" s="253"/>
      <c r="I55" s="252"/>
      <c r="J55" s="252"/>
      <c r="K55" s="253"/>
      <c r="L55" s="252"/>
      <c r="M55" s="252"/>
      <c r="N55" s="253">
        <v>89457.816089999993</v>
      </c>
      <c r="O55" s="768"/>
      <c r="P55" s="252">
        <v>2571881.79214</v>
      </c>
      <c r="Q55" s="252">
        <v>188677.17963000003</v>
      </c>
    </row>
    <row r="56" spans="2:17" ht="20.100000000000001" customHeight="1">
      <c r="B56" s="1586" t="s">
        <v>2331</v>
      </c>
      <c r="C56" s="252">
        <v>0</v>
      </c>
      <c r="D56" s="252"/>
      <c r="E56" s="253"/>
      <c r="F56" s="252">
        <v>0</v>
      </c>
      <c r="G56" s="252"/>
      <c r="H56" s="253"/>
      <c r="I56" s="252"/>
      <c r="J56" s="252"/>
      <c r="K56" s="253"/>
      <c r="L56" s="252"/>
      <c r="M56" s="252"/>
      <c r="N56" s="253">
        <v>0</v>
      </c>
      <c r="O56" s="768"/>
      <c r="P56" s="252">
        <v>0</v>
      </c>
      <c r="Q56" s="252">
        <v>0</v>
      </c>
    </row>
    <row r="57" spans="2:17" ht="20.100000000000001" customHeight="1">
      <c r="B57" s="1586" t="s">
        <v>2332</v>
      </c>
      <c r="C57" s="252">
        <v>110828.37784999999</v>
      </c>
      <c r="D57" s="252"/>
      <c r="E57" s="253"/>
      <c r="F57" s="252">
        <v>9.5657199999999989</v>
      </c>
      <c r="G57" s="252"/>
      <c r="H57" s="253"/>
      <c r="I57" s="252"/>
      <c r="J57" s="252"/>
      <c r="K57" s="253"/>
      <c r="L57" s="252"/>
      <c r="M57" s="252"/>
      <c r="N57" s="253">
        <v>0</v>
      </c>
      <c r="O57" s="768"/>
      <c r="P57" s="252">
        <v>518.79358000000002</v>
      </c>
      <c r="Q57" s="252">
        <v>0</v>
      </c>
    </row>
    <row r="58" spans="2:17" ht="20.100000000000001" customHeight="1">
      <c r="B58" s="1586" t="s">
        <v>2333</v>
      </c>
      <c r="C58" s="252">
        <v>723914.88010000007</v>
      </c>
      <c r="D58" s="252"/>
      <c r="E58" s="253"/>
      <c r="F58" s="252">
        <v>0</v>
      </c>
      <c r="G58" s="252"/>
      <c r="H58" s="253"/>
      <c r="I58" s="252"/>
      <c r="J58" s="252"/>
      <c r="K58" s="253"/>
      <c r="L58" s="252"/>
      <c r="M58" s="252"/>
      <c r="N58" s="253">
        <v>0</v>
      </c>
      <c r="O58" s="768"/>
      <c r="P58" s="252">
        <v>48756.984810000002</v>
      </c>
      <c r="Q58" s="252">
        <v>0</v>
      </c>
    </row>
    <row r="59" spans="2:17" ht="20.100000000000001" customHeight="1">
      <c r="B59" s="1586" t="s">
        <v>2334</v>
      </c>
      <c r="C59" s="252">
        <v>433867.06374999997</v>
      </c>
      <c r="D59" s="252"/>
      <c r="E59" s="253"/>
      <c r="F59" s="252">
        <v>17745.19181</v>
      </c>
      <c r="G59" s="252"/>
      <c r="H59" s="253"/>
      <c r="I59" s="252"/>
      <c r="J59" s="252"/>
      <c r="K59" s="253"/>
      <c r="L59" s="252"/>
      <c r="M59" s="252"/>
      <c r="N59" s="253">
        <v>2825.7968500000002</v>
      </c>
      <c r="O59" s="768"/>
      <c r="P59" s="252">
        <v>127248.06443000001</v>
      </c>
      <c r="Q59" s="252">
        <v>402.35345000000001</v>
      </c>
    </row>
    <row r="60" spans="2:17" ht="20.100000000000001" customHeight="1">
      <c r="B60" s="1586" t="s">
        <v>2335</v>
      </c>
      <c r="C60" s="252">
        <v>10712115.87043</v>
      </c>
      <c r="D60" s="252"/>
      <c r="E60" s="253"/>
      <c r="F60" s="252">
        <v>472483.83017999999</v>
      </c>
      <c r="G60" s="252"/>
      <c r="H60" s="253"/>
      <c r="I60" s="252"/>
      <c r="J60" s="252"/>
      <c r="K60" s="253"/>
      <c r="L60" s="252"/>
      <c r="M60" s="252"/>
      <c r="N60" s="253">
        <v>85503.542699999991</v>
      </c>
      <c r="O60" s="768"/>
      <c r="P60" s="252">
        <v>2350837.4378400003</v>
      </c>
      <c r="Q60" s="252">
        <v>187059.50322000004</v>
      </c>
    </row>
    <row r="61" spans="2:17" ht="20.100000000000001" customHeight="1">
      <c r="B61" s="1596" t="s">
        <v>2336</v>
      </c>
      <c r="C61" s="760">
        <v>2766647.9004499996</v>
      </c>
      <c r="D61" s="760"/>
      <c r="E61" s="1281"/>
      <c r="F61" s="760">
        <v>14969.859859999999</v>
      </c>
      <c r="G61" s="760"/>
      <c r="H61" s="1281"/>
      <c r="I61" s="760"/>
      <c r="J61" s="760"/>
      <c r="K61" s="1281"/>
      <c r="L61" s="760"/>
      <c r="M61" s="760"/>
      <c r="N61" s="1281">
        <v>1128.4765400000001</v>
      </c>
      <c r="O61" s="769"/>
      <c r="P61" s="760">
        <v>44520.511480000001</v>
      </c>
      <c r="Q61" s="760">
        <v>1215.32296</v>
      </c>
    </row>
    <row r="62" spans="2:17" ht="20.100000000000001" customHeight="1" thickBot="1">
      <c r="B62" s="761" t="s">
        <v>2</v>
      </c>
      <c r="C62" s="256">
        <v>86021237.213780001</v>
      </c>
      <c r="D62" s="256">
        <v>62722317.488540001</v>
      </c>
      <c r="E62" s="257">
        <v>6923802.5267100008</v>
      </c>
      <c r="F62" s="256">
        <v>4533407.0736100003</v>
      </c>
      <c r="G62" s="256">
        <v>12150.779629999999</v>
      </c>
      <c r="H62" s="257">
        <v>3891123.8842499997</v>
      </c>
      <c r="I62" s="256">
        <v>-364863.68468999997</v>
      </c>
      <c r="J62" s="256">
        <v>-166621.23949000001</v>
      </c>
      <c r="K62" s="257">
        <v>-198242.44520000002</v>
      </c>
      <c r="L62" s="256">
        <v>-1974835.3384799997</v>
      </c>
      <c r="M62" s="256">
        <v>-3293.5866499999997</v>
      </c>
      <c r="N62" s="257">
        <v>-1799395.6152000001</v>
      </c>
      <c r="O62" s="256">
        <v>0</v>
      </c>
      <c r="P62" s="256">
        <v>39677131.167860001</v>
      </c>
      <c r="Q62" s="256">
        <v>1745237.7071800001</v>
      </c>
    </row>
    <row r="63" spans="2:17" ht="15" customHeight="1" thickTop="1"/>
  </sheetData>
  <mergeCells count="23">
    <mergeCell ref="B3:E3"/>
    <mergeCell ref="C6:Q6"/>
    <mergeCell ref="C8:H8"/>
    <mergeCell ref="I8:N8"/>
    <mergeCell ref="O8:O10"/>
    <mergeCell ref="P8:Q8"/>
    <mergeCell ref="C9:E9"/>
    <mergeCell ref="F9:H9"/>
    <mergeCell ref="I9:K9"/>
    <mergeCell ref="L9:N9"/>
    <mergeCell ref="P9:P10"/>
    <mergeCell ref="Q9:Q10"/>
    <mergeCell ref="C36:Q36"/>
    <mergeCell ref="C38:H38"/>
    <mergeCell ref="I38:N38"/>
    <mergeCell ref="O38:O40"/>
    <mergeCell ref="P38:Q38"/>
    <mergeCell ref="C39:E39"/>
    <mergeCell ref="F39:H39"/>
    <mergeCell ref="I39:K39"/>
    <mergeCell ref="L39:N39"/>
    <mergeCell ref="P39:P40"/>
    <mergeCell ref="Q39:Q40"/>
  </mergeCells>
  <hyperlinks>
    <hyperlink ref="S6" location="Índice!A1" display="Back to the Index" xr:uid="{E10ECAF6-D7A0-4B7A-8413-4F2A31A9FE2A}"/>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921C1-998D-4459-A068-EA29F2E57940}">
  <dimension ref="B1:K40"/>
  <sheetViews>
    <sheetView showGridLines="0" showZeros="0" zoomScaleNormal="100" workbookViewId="0">
      <selection activeCell="K6" sqref="K6"/>
    </sheetView>
  </sheetViews>
  <sheetFormatPr defaultColWidth="9.140625" defaultRowHeight="15" customHeight="1"/>
  <cols>
    <col min="1" max="1" width="12.7109375" style="2" customWidth="1"/>
    <col min="2" max="2" width="7.7109375" style="2" customWidth="1"/>
    <col min="3" max="3" width="26.5703125" style="2" customWidth="1"/>
    <col min="4" max="7" width="13.7109375" style="2" customWidth="1"/>
    <col min="8" max="8" width="17.5703125" style="2" customWidth="1"/>
    <col min="9" max="9" width="20.28515625" style="2" customWidth="1"/>
    <col min="10" max="10" width="9.140625" style="2"/>
    <col min="11" max="11" width="13.5703125" style="2" customWidth="1"/>
    <col min="12" max="16384" width="9.140625" style="2"/>
  </cols>
  <sheetData>
    <row r="1" spans="2:11" ht="15" customHeight="1">
      <c r="C1" s="27"/>
    </row>
    <row r="2" spans="2:11" ht="15" customHeight="1">
      <c r="B2" s="1679" t="s">
        <v>1395</v>
      </c>
      <c r="C2" s="1679"/>
      <c r="D2" s="728" t="s">
        <v>1361</v>
      </c>
    </row>
    <row r="3" spans="2:11" ht="15" customHeight="1">
      <c r="B3" s="1679" t="s">
        <v>1394</v>
      </c>
      <c r="C3" s="1679"/>
      <c r="D3" s="1679"/>
      <c r="E3" s="1679"/>
    </row>
    <row r="4" spans="2:11" ht="15" customHeight="1">
      <c r="B4" s="737" t="s">
        <v>0</v>
      </c>
    </row>
    <row r="5" spans="2:11" ht="15" customHeight="1">
      <c r="C5" s="737"/>
    </row>
    <row r="6" spans="2:11" ht="15" customHeight="1">
      <c r="D6" s="1648" t="s">
        <v>1730</v>
      </c>
      <c r="E6" s="1648"/>
      <c r="F6" s="1648"/>
      <c r="G6" s="1648"/>
      <c r="H6" s="1648"/>
      <c r="I6" s="1648"/>
      <c r="K6" s="957" t="s">
        <v>503</v>
      </c>
    </row>
    <row r="7" spans="2:11" s="181" customFormat="1" ht="15" customHeight="1">
      <c r="D7" s="620" t="s">
        <v>219</v>
      </c>
      <c r="E7" s="620" t="s">
        <v>220</v>
      </c>
      <c r="F7" s="620" t="s">
        <v>222</v>
      </c>
      <c r="G7" s="620" t="s">
        <v>223</v>
      </c>
      <c r="H7" s="620" t="s">
        <v>224</v>
      </c>
      <c r="I7" s="620" t="s">
        <v>225</v>
      </c>
    </row>
    <row r="8" spans="2:11" ht="20.100000000000001" customHeight="1">
      <c r="C8" s="248"/>
      <c r="D8" s="1789" t="s">
        <v>1376</v>
      </c>
      <c r="E8" s="1790"/>
      <c r="F8" s="1791"/>
      <c r="G8" s="1797" t="s">
        <v>1405</v>
      </c>
      <c r="H8" s="1797" t="s">
        <v>1406</v>
      </c>
      <c r="I8" s="1797" t="s">
        <v>1407</v>
      </c>
    </row>
    <row r="9" spans="2:11" ht="20.100000000000001" customHeight="1">
      <c r="C9" s="248"/>
      <c r="D9" s="773"/>
      <c r="E9" s="1800" t="s">
        <v>1403</v>
      </c>
      <c r="F9" s="1800" t="s">
        <v>1404</v>
      </c>
      <c r="G9" s="1799"/>
      <c r="H9" s="1799"/>
      <c r="I9" s="1799"/>
    </row>
    <row r="10" spans="2:11" ht="33" customHeight="1">
      <c r="C10" s="739"/>
      <c r="D10" s="774"/>
      <c r="E10" s="1801"/>
      <c r="F10" s="1801"/>
      <c r="G10" s="1798"/>
      <c r="H10" s="1798"/>
      <c r="I10" s="1798"/>
    </row>
    <row r="11" spans="2:11" ht="20.100000000000001" customHeight="1">
      <c r="B11" s="767" t="s">
        <v>1396</v>
      </c>
      <c r="C11" s="753" t="s">
        <v>1401</v>
      </c>
      <c r="D11" s="252">
        <v>81377876.885779992</v>
      </c>
      <c r="E11" s="252">
        <v>3395591.6473699966</v>
      </c>
      <c r="F11" s="252">
        <v>78501764.185680047</v>
      </c>
      <c r="G11" s="252">
        <v>-2054263.4159199991</v>
      </c>
      <c r="H11" s="775"/>
      <c r="I11" s="252">
        <v>-80299.221240000013</v>
      </c>
    </row>
    <row r="12" spans="2:11" ht="20.100000000000001" customHeight="1">
      <c r="B12" s="740" t="s">
        <v>1397</v>
      </c>
      <c r="C12" s="766" t="s">
        <v>267</v>
      </c>
      <c r="D12" s="252">
        <v>50241273.644819997</v>
      </c>
      <c r="E12" s="252">
        <v>2272189.7319899998</v>
      </c>
      <c r="F12" s="252">
        <v>48754934.760530002</v>
      </c>
      <c r="G12" s="252">
        <v>-1365659.6979799999</v>
      </c>
      <c r="H12" s="775"/>
      <c r="I12" s="252">
        <v>-66752.892290000003</v>
      </c>
    </row>
    <row r="13" spans="2:11" ht="20.100000000000001" customHeight="1">
      <c r="B13" s="740" t="s">
        <v>1398</v>
      </c>
      <c r="C13" s="766" t="s">
        <v>268</v>
      </c>
      <c r="D13" s="252">
        <v>20742430.758889999</v>
      </c>
      <c r="E13" s="252">
        <v>799903.88004999992</v>
      </c>
      <c r="F13" s="252">
        <v>20268987.686629996</v>
      </c>
      <c r="G13" s="252">
        <v>-491028.59085000004</v>
      </c>
      <c r="H13" s="775"/>
      <c r="I13" s="252">
        <v>-11265.503060000001</v>
      </c>
    </row>
    <row r="14" spans="2:11" ht="20.100000000000001" customHeight="1">
      <c r="B14" s="740" t="s">
        <v>1399</v>
      </c>
      <c r="C14" s="766" t="s">
        <v>1644</v>
      </c>
      <c r="D14" s="252">
        <v>10394172.482069999</v>
      </c>
      <c r="E14" s="252">
        <v>323498.03532999684</v>
      </c>
      <c r="F14" s="252">
        <v>9477841.738520043</v>
      </c>
      <c r="G14" s="252">
        <v>-197575.12708999909</v>
      </c>
      <c r="H14" s="775"/>
      <c r="I14" s="252">
        <v>-2280.8258900000101</v>
      </c>
    </row>
    <row r="15" spans="2:11" ht="20.100000000000001" customHeight="1">
      <c r="B15" s="770" t="s">
        <v>1400</v>
      </c>
      <c r="C15" s="771" t="s">
        <v>1402</v>
      </c>
      <c r="D15" s="252">
        <v>15840718.560149992</v>
      </c>
      <c r="E15" s="252">
        <v>442710.71119</v>
      </c>
      <c r="F15" s="775"/>
      <c r="G15" s="775"/>
      <c r="H15" s="252">
        <v>-103829.9807</v>
      </c>
      <c r="I15" s="775"/>
    </row>
    <row r="16" spans="2:11" ht="20.100000000000001" customHeight="1">
      <c r="B16" s="740" t="s">
        <v>1411</v>
      </c>
      <c r="C16" s="766" t="s">
        <v>267</v>
      </c>
      <c r="D16" s="252">
        <v>11823508.91371</v>
      </c>
      <c r="E16" s="252">
        <v>424682.32472999999</v>
      </c>
      <c r="F16" s="775"/>
      <c r="G16" s="775"/>
      <c r="H16" s="252">
        <v>-89329.988890000008</v>
      </c>
      <c r="I16" s="775"/>
    </row>
    <row r="17" spans="2:9" ht="20.100000000000001" customHeight="1">
      <c r="B17" s="740" t="s">
        <v>1412</v>
      </c>
      <c r="C17" s="766" t="s">
        <v>268</v>
      </c>
      <c r="D17" s="252">
        <v>3069681.7682099999</v>
      </c>
      <c r="E17" s="252">
        <v>7417.0837300000003</v>
      </c>
      <c r="F17" s="775"/>
      <c r="G17" s="775"/>
      <c r="H17" s="252">
        <v>-11095.753419999999</v>
      </c>
      <c r="I17" s="775"/>
    </row>
    <row r="18" spans="2:9" ht="20.100000000000001" customHeight="1">
      <c r="B18" s="740" t="s">
        <v>1413</v>
      </c>
      <c r="C18" s="766" t="s">
        <v>1644</v>
      </c>
      <c r="D18" s="252">
        <v>947527.87822999281</v>
      </c>
      <c r="E18" s="252">
        <v>10611.302729999978</v>
      </c>
      <c r="F18" s="775"/>
      <c r="G18" s="775"/>
      <c r="H18" s="252">
        <v>-3404.2383900000023</v>
      </c>
      <c r="I18" s="775"/>
    </row>
    <row r="19" spans="2:9" ht="20.100000000000001" customHeight="1" thickBot="1">
      <c r="B19" s="184" t="s">
        <v>2</v>
      </c>
      <c r="C19" s="761"/>
      <c r="D19" s="256">
        <v>97218595.445929989</v>
      </c>
      <c r="E19" s="256">
        <v>3838302.3585599968</v>
      </c>
      <c r="F19" s="256">
        <v>78501764.185680047</v>
      </c>
      <c r="G19" s="256">
        <v>-2054263.4159199991</v>
      </c>
      <c r="H19" s="256">
        <v>-103829.9807</v>
      </c>
      <c r="I19" s="256">
        <v>-80299.221240000013</v>
      </c>
    </row>
    <row r="20" spans="2:9" ht="15" customHeight="1" thickTop="1">
      <c r="C20" s="421"/>
      <c r="D20" s="479"/>
      <c r="E20" s="479"/>
      <c r="F20" s="479"/>
      <c r="G20" s="479"/>
      <c r="H20" s="479"/>
      <c r="I20" s="479"/>
    </row>
    <row r="21" spans="2:9" ht="15" customHeight="1">
      <c r="C21" s="2" t="s">
        <v>1833</v>
      </c>
      <c r="D21" s="1"/>
      <c r="E21" s="1"/>
      <c r="F21" s="1"/>
      <c r="G21" s="109"/>
      <c r="H21" s="3"/>
      <c r="I21" s="3"/>
    </row>
    <row r="22" spans="2:9" ht="15" customHeight="1">
      <c r="C22" s="2" t="s">
        <v>1834</v>
      </c>
    </row>
    <row r="25" spans="2:9" ht="15" customHeight="1">
      <c r="D25" s="1648" t="s">
        <v>1504</v>
      </c>
      <c r="E25" s="1648"/>
      <c r="F25" s="1648"/>
      <c r="G25" s="1648"/>
      <c r="H25" s="1648"/>
      <c r="I25" s="1648"/>
    </row>
    <row r="26" spans="2:9" s="181" customFormat="1" ht="15" customHeight="1">
      <c r="D26" s="620" t="s">
        <v>219</v>
      </c>
      <c r="E26" s="620" t="s">
        <v>220</v>
      </c>
      <c r="F26" s="620" t="s">
        <v>222</v>
      </c>
      <c r="G26" s="620" t="s">
        <v>223</v>
      </c>
      <c r="H26" s="620" t="s">
        <v>224</v>
      </c>
      <c r="I26" s="620" t="s">
        <v>225</v>
      </c>
    </row>
    <row r="27" spans="2:9" ht="20.100000000000001" customHeight="1">
      <c r="C27" s="248"/>
      <c r="D27" s="1789" t="s">
        <v>1376</v>
      </c>
      <c r="E27" s="1790"/>
      <c r="F27" s="1791"/>
      <c r="G27" s="1797" t="s">
        <v>1405</v>
      </c>
      <c r="H27" s="1797" t="s">
        <v>1406</v>
      </c>
      <c r="I27" s="1797" t="s">
        <v>1407</v>
      </c>
    </row>
    <row r="28" spans="2:9" ht="20.100000000000001" customHeight="1">
      <c r="C28" s="248"/>
      <c r="D28" s="773"/>
      <c r="E28" s="1800" t="s">
        <v>1403</v>
      </c>
      <c r="F28" s="1800" t="s">
        <v>1404</v>
      </c>
      <c r="G28" s="1799"/>
      <c r="H28" s="1799"/>
      <c r="I28" s="1799"/>
    </row>
    <row r="29" spans="2:9" ht="33" customHeight="1">
      <c r="C29" s="1562"/>
      <c r="D29" s="774"/>
      <c r="E29" s="1801"/>
      <c r="F29" s="1801"/>
      <c r="G29" s="1798"/>
      <c r="H29" s="1798"/>
      <c r="I29" s="1798"/>
    </row>
    <row r="30" spans="2:9" ht="20.100000000000001" customHeight="1">
      <c r="B30" s="767" t="s">
        <v>1396</v>
      </c>
      <c r="C30" s="753" t="s">
        <v>1401</v>
      </c>
      <c r="D30" s="252">
        <v>77250144.864160001</v>
      </c>
      <c r="E30" s="252">
        <v>4300300.7729500011</v>
      </c>
      <c r="F30" s="252">
        <v>74387893.014469996</v>
      </c>
      <c r="G30" s="252">
        <v>-2433096.9385200003</v>
      </c>
      <c r="H30" s="775"/>
      <c r="I30" s="252">
        <v>-78392.734220000013</v>
      </c>
    </row>
    <row r="31" spans="2:9" ht="20.100000000000001" customHeight="1">
      <c r="B31" s="1563" t="s">
        <v>1397</v>
      </c>
      <c r="C31" s="766" t="s">
        <v>267</v>
      </c>
      <c r="D31" s="252">
        <v>47228959.635460004</v>
      </c>
      <c r="E31" s="252">
        <v>3031812.3509700005</v>
      </c>
      <c r="F31" s="252">
        <v>45881631.940589994</v>
      </c>
      <c r="G31" s="252">
        <v>-1692950.3153300001</v>
      </c>
      <c r="H31" s="775"/>
      <c r="I31" s="252">
        <v>-66734.509620000012</v>
      </c>
    </row>
    <row r="32" spans="2:9" ht="20.100000000000001" customHeight="1">
      <c r="B32" s="1563" t="s">
        <v>1398</v>
      </c>
      <c r="C32" s="766" t="s">
        <v>268</v>
      </c>
      <c r="D32" s="252">
        <v>22306026.480730001</v>
      </c>
      <c r="E32" s="252">
        <v>770517.85566999996</v>
      </c>
      <c r="F32" s="252">
        <v>21721571.573129997</v>
      </c>
      <c r="G32" s="252">
        <v>-443640.64071999997</v>
      </c>
      <c r="H32" s="775"/>
      <c r="I32" s="252">
        <v>-10446.29112</v>
      </c>
    </row>
    <row r="33" spans="2:9" ht="20.100000000000001" customHeight="1">
      <c r="B33" s="1563" t="s">
        <v>1399</v>
      </c>
      <c r="C33" s="766" t="s">
        <v>1644</v>
      </c>
      <c r="D33" s="252">
        <v>7715158.7479700018</v>
      </c>
      <c r="E33" s="252">
        <v>497970.56631000014</v>
      </c>
      <c r="F33" s="252">
        <v>6784689.5007500015</v>
      </c>
      <c r="G33" s="252">
        <v>-296505.98246999993</v>
      </c>
      <c r="H33" s="775"/>
      <c r="I33" s="252">
        <v>-1211.9334799999999</v>
      </c>
    </row>
    <row r="34" spans="2:9" ht="20.100000000000001" customHeight="1">
      <c r="B34" s="770" t="s">
        <v>1400</v>
      </c>
      <c r="C34" s="771" t="s">
        <v>1402</v>
      </c>
      <c r="D34" s="252">
        <v>14299965.861119999</v>
      </c>
      <c r="E34" s="252">
        <v>484029.29048999993</v>
      </c>
      <c r="F34" s="775"/>
      <c r="G34" s="775"/>
      <c r="H34" s="252">
        <v>-116560.16956000002</v>
      </c>
      <c r="I34" s="775"/>
    </row>
    <row r="35" spans="2:9" ht="20.100000000000001" customHeight="1">
      <c r="B35" s="1563" t="s">
        <v>1411</v>
      </c>
      <c r="C35" s="766" t="s">
        <v>267</v>
      </c>
      <c r="D35" s="252">
        <v>10610309.546200002</v>
      </c>
      <c r="E35" s="252">
        <v>467405.32598999998</v>
      </c>
      <c r="F35" s="775"/>
      <c r="G35" s="775"/>
      <c r="H35" s="252">
        <v>-101721.24174000001</v>
      </c>
      <c r="I35" s="775"/>
    </row>
    <row r="36" spans="2:9" ht="20.100000000000001" customHeight="1">
      <c r="B36" s="1563" t="s">
        <v>1412</v>
      </c>
      <c r="C36" s="766" t="s">
        <v>268</v>
      </c>
      <c r="D36" s="252">
        <v>2693624.5668299999</v>
      </c>
      <c r="E36" s="252">
        <v>10017.313050000001</v>
      </c>
      <c r="F36" s="775"/>
      <c r="G36" s="775"/>
      <c r="H36" s="252">
        <v>-12388.05141</v>
      </c>
      <c r="I36" s="775"/>
    </row>
    <row r="37" spans="2:9" ht="20.100000000000001" customHeight="1">
      <c r="B37" s="1563" t="s">
        <v>1413</v>
      </c>
      <c r="C37" s="766" t="s">
        <v>1644</v>
      </c>
      <c r="D37" s="252">
        <v>996031.74808999628</v>
      </c>
      <c r="E37" s="252">
        <v>6606.6514499999394</v>
      </c>
      <c r="F37" s="775"/>
      <c r="G37" s="775"/>
      <c r="H37" s="252">
        <v>-2450.8764100000076</v>
      </c>
      <c r="I37" s="775"/>
    </row>
    <row r="38" spans="2:9" ht="20.100000000000001" customHeight="1" thickBot="1">
      <c r="B38" s="184" t="s">
        <v>2</v>
      </c>
      <c r="C38" s="761"/>
      <c r="D38" s="256">
        <v>91550110.725280002</v>
      </c>
      <c r="E38" s="256">
        <v>4784330.0634400006</v>
      </c>
      <c r="F38" s="256">
        <v>74387893.014469996</v>
      </c>
      <c r="G38" s="256">
        <v>-2433096.9385200003</v>
      </c>
      <c r="H38" s="256">
        <v>-116560.16956000002</v>
      </c>
      <c r="I38" s="256">
        <v>-78392.734220000013</v>
      </c>
    </row>
    <row r="39" spans="2:9" ht="15" customHeight="1" thickTop="1">
      <c r="C39" s="421"/>
      <c r="D39" s="479"/>
      <c r="E39" s="479"/>
      <c r="F39" s="479"/>
      <c r="G39" s="479"/>
      <c r="H39" s="479"/>
      <c r="I39" s="479"/>
    </row>
    <row r="40" spans="2:9" ht="15" customHeight="1">
      <c r="D40" s="1"/>
      <c r="E40" s="1"/>
      <c r="F40" s="1"/>
      <c r="G40" s="109"/>
      <c r="H40" s="3"/>
      <c r="I40" s="3"/>
    </row>
  </sheetData>
  <mergeCells count="16">
    <mergeCell ref="B2:C2"/>
    <mergeCell ref="F9:F10"/>
    <mergeCell ref="H8:H10"/>
    <mergeCell ref="I8:I10"/>
    <mergeCell ref="D6:I6"/>
    <mergeCell ref="D8:F8"/>
    <mergeCell ref="G8:G10"/>
    <mergeCell ref="E9:E10"/>
    <mergeCell ref="B3:E3"/>
    <mergeCell ref="D25:I25"/>
    <mergeCell ref="D27:F27"/>
    <mergeCell ref="G27:G29"/>
    <mergeCell ref="H27:H29"/>
    <mergeCell ref="I27:I29"/>
    <mergeCell ref="E28:E29"/>
    <mergeCell ref="F28:F29"/>
  </mergeCells>
  <hyperlinks>
    <hyperlink ref="K6" location="Índice!A1" display="Back to the Index" xr:uid="{F6FEF6EC-38CB-4444-B3A5-6E91BB2904D0}"/>
  </hyperlinks>
  <pageMargins left="0.7" right="0.7" top="0.75" bottom="0.75" header="0.3" footer="0.3"/>
  <pageSetup paperSize="9" orientation="portrait" r:id="rId1"/>
  <ignoredErrors>
    <ignoredError sqref="B11:B18 B30:B38"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1B58F-B5B9-429D-8AD7-EDBC7F669C0D}">
  <dimension ref="B1:P32"/>
  <sheetViews>
    <sheetView showGridLines="0" showZeros="0" zoomScaleNormal="100" workbookViewId="0">
      <selection activeCell="P6" sqref="P6"/>
    </sheetView>
  </sheetViews>
  <sheetFormatPr defaultColWidth="9.140625" defaultRowHeight="15" customHeight="1"/>
  <cols>
    <col min="1" max="1" width="12.7109375" style="2" customWidth="1"/>
    <col min="2" max="2" width="5.28515625" style="2" customWidth="1"/>
    <col min="3" max="3" width="47.85546875" style="2" customWidth="1"/>
    <col min="4" max="8" width="12.140625" style="2" customWidth="1"/>
    <col min="9" max="9" width="6.42578125" style="2" customWidth="1"/>
    <col min="10" max="14" width="12.140625" style="2" customWidth="1"/>
    <col min="15" max="15" width="9.140625" style="2"/>
    <col min="16" max="16" width="17.140625" style="2" customWidth="1"/>
    <col min="17" max="16384" width="9.140625" style="2"/>
  </cols>
  <sheetData>
    <row r="1" spans="2:16" ht="15" customHeight="1">
      <c r="C1" s="27"/>
    </row>
    <row r="2" spans="2:16" ht="15" customHeight="1">
      <c r="B2" s="1679" t="s">
        <v>1443</v>
      </c>
      <c r="C2" s="1679"/>
      <c r="D2" s="728" t="s">
        <v>1361</v>
      </c>
    </row>
    <row r="3" spans="2:16" ht="15" customHeight="1">
      <c r="B3" s="1679" t="s">
        <v>1444</v>
      </c>
      <c r="C3" s="1679"/>
      <c r="D3" s="1679"/>
      <c r="E3" s="1679"/>
    </row>
    <row r="4" spans="2:16" ht="15" customHeight="1">
      <c r="B4" s="737" t="s">
        <v>0</v>
      </c>
    </row>
    <row r="5" spans="2:16" ht="15" customHeight="1">
      <c r="C5" s="737"/>
    </row>
    <row r="6" spans="2:16" ht="15" customHeight="1">
      <c r="D6" s="1648" t="s">
        <v>1730</v>
      </c>
      <c r="E6" s="1648"/>
      <c r="F6" s="1648"/>
      <c r="G6" s="1648"/>
      <c r="H6" s="1648"/>
      <c r="J6" s="1648" t="s">
        <v>1504</v>
      </c>
      <c r="K6" s="1648"/>
      <c r="L6" s="1648"/>
      <c r="M6" s="1648"/>
      <c r="N6" s="1648"/>
      <c r="P6" s="957" t="s">
        <v>503</v>
      </c>
    </row>
    <row r="7" spans="2:16" s="181" customFormat="1" ht="15" customHeight="1">
      <c r="D7" s="620" t="s">
        <v>219</v>
      </c>
      <c r="E7" s="620" t="s">
        <v>220</v>
      </c>
      <c r="F7" s="620" t="s">
        <v>222</v>
      </c>
      <c r="G7" s="620" t="s">
        <v>223</v>
      </c>
      <c r="H7" s="620" t="s">
        <v>224</v>
      </c>
      <c r="J7" s="620" t="s">
        <v>219</v>
      </c>
      <c r="K7" s="620" t="s">
        <v>220</v>
      </c>
      <c r="L7" s="620" t="s">
        <v>222</v>
      </c>
      <c r="M7" s="620" t="s">
        <v>223</v>
      </c>
      <c r="N7" s="620" t="s">
        <v>224</v>
      </c>
    </row>
    <row r="8" spans="2:16" ht="20.100000000000001" customHeight="1">
      <c r="C8" s="248"/>
      <c r="D8" s="1789" t="s">
        <v>1376</v>
      </c>
      <c r="E8" s="1790"/>
      <c r="F8" s="1791"/>
      <c r="G8" s="1794" t="s">
        <v>1405</v>
      </c>
      <c r="H8" s="1797" t="s">
        <v>1410</v>
      </c>
      <c r="J8" s="1789" t="s">
        <v>1376</v>
      </c>
      <c r="K8" s="1790"/>
      <c r="L8" s="1791"/>
      <c r="M8" s="1794" t="s">
        <v>1405</v>
      </c>
      <c r="N8" s="1797" t="s">
        <v>1410</v>
      </c>
    </row>
    <row r="9" spans="2:16" ht="20.100000000000001" customHeight="1">
      <c r="C9" s="248"/>
      <c r="D9" s="772"/>
      <c r="E9" s="1800" t="s">
        <v>1408</v>
      </c>
      <c r="F9" s="1797" t="s">
        <v>1409</v>
      </c>
      <c r="G9" s="1795"/>
      <c r="H9" s="1799"/>
      <c r="J9" s="1570"/>
      <c r="K9" s="1800" t="s">
        <v>1408</v>
      </c>
      <c r="L9" s="1797" t="s">
        <v>1409</v>
      </c>
      <c r="M9" s="1795"/>
      <c r="N9" s="1799"/>
    </row>
    <row r="10" spans="2:16" ht="48.75" customHeight="1">
      <c r="C10" s="739"/>
      <c r="D10" s="774"/>
      <c r="E10" s="1801"/>
      <c r="F10" s="1798"/>
      <c r="G10" s="1796"/>
      <c r="H10" s="1798"/>
      <c r="J10" s="774"/>
      <c r="K10" s="1801"/>
      <c r="L10" s="1798"/>
      <c r="M10" s="1796"/>
      <c r="N10" s="1798"/>
    </row>
    <row r="11" spans="2:16" ht="20.100000000000001" customHeight="1">
      <c r="B11" s="776" t="s">
        <v>1396</v>
      </c>
      <c r="C11" s="753" t="s">
        <v>1426</v>
      </c>
      <c r="D11" s="252">
        <v>391316.92560000002</v>
      </c>
      <c r="E11" s="252">
        <v>14961.867699999999</v>
      </c>
      <c r="F11" s="252">
        <v>391303.22068999999</v>
      </c>
      <c r="G11" s="252">
        <v>-8596.7691999999988</v>
      </c>
      <c r="H11" s="252">
        <v>-0.20041999999999999</v>
      </c>
      <c r="J11" s="252">
        <v>314286.08094000001</v>
      </c>
      <c r="K11" s="252">
        <v>16119.89507</v>
      </c>
      <c r="L11" s="252">
        <v>314265.09441000002</v>
      </c>
      <c r="M11" s="252">
        <v>-6447.5529100000003</v>
      </c>
      <c r="N11" s="252">
        <v>0</v>
      </c>
    </row>
    <row r="12" spans="2:16" ht="20.100000000000001" customHeight="1">
      <c r="B12" s="777" t="s">
        <v>1397</v>
      </c>
      <c r="C12" s="741" t="s">
        <v>1427</v>
      </c>
      <c r="D12" s="252">
        <v>100813.27389</v>
      </c>
      <c r="E12" s="252">
        <v>4383.2141600000004</v>
      </c>
      <c r="F12" s="252">
        <v>100809.09042000001</v>
      </c>
      <c r="G12" s="252">
        <v>-2396.4105199999999</v>
      </c>
      <c r="H12" s="252">
        <v>0</v>
      </c>
      <c r="J12" s="252">
        <v>80541.672160000002</v>
      </c>
      <c r="K12" s="252">
        <v>2335.68687</v>
      </c>
      <c r="L12" s="252">
        <v>80540.69515</v>
      </c>
      <c r="M12" s="252">
        <v>-1985.44193</v>
      </c>
      <c r="N12" s="252">
        <v>0</v>
      </c>
    </row>
    <row r="13" spans="2:16" ht="20.100000000000001" customHeight="1">
      <c r="B13" s="777" t="s">
        <v>1398</v>
      </c>
      <c r="C13" s="741" t="s">
        <v>1428</v>
      </c>
      <c r="D13" s="252">
        <v>3857553.3877900001</v>
      </c>
      <c r="E13" s="252">
        <v>269379.864</v>
      </c>
      <c r="F13" s="252">
        <v>3850520.1711399998</v>
      </c>
      <c r="G13" s="252">
        <v>-161642.90552999999</v>
      </c>
      <c r="H13" s="252">
        <v>-14.825059999999999</v>
      </c>
      <c r="J13" s="252">
        <v>3495234.0471000001</v>
      </c>
      <c r="K13" s="252">
        <v>238292.16899000001</v>
      </c>
      <c r="L13" s="252">
        <v>3494154.8464899999</v>
      </c>
      <c r="M13" s="252">
        <v>-128769.77597</v>
      </c>
      <c r="N13" s="252">
        <v>-22.009319999999999</v>
      </c>
    </row>
    <row r="14" spans="2:16" ht="20.100000000000001" customHeight="1">
      <c r="B14" s="777" t="s">
        <v>1399</v>
      </c>
      <c r="C14" s="741" t="s">
        <v>1429</v>
      </c>
      <c r="D14" s="252">
        <v>302424.08843</v>
      </c>
      <c r="E14" s="252">
        <v>258.75488999999999</v>
      </c>
      <c r="F14" s="252">
        <v>302416.18229999999</v>
      </c>
      <c r="G14" s="252">
        <v>-1724.44686</v>
      </c>
      <c r="H14" s="252">
        <v>-7.05816</v>
      </c>
      <c r="J14" s="252">
        <v>312977.17911000003</v>
      </c>
      <c r="K14" s="252">
        <v>306.96458000000001</v>
      </c>
      <c r="L14" s="252">
        <v>312968.83807999996</v>
      </c>
      <c r="M14" s="252">
        <v>-2570.8211499999998</v>
      </c>
      <c r="N14" s="252">
        <v>-6.44726</v>
      </c>
    </row>
    <row r="15" spans="2:16" ht="20.100000000000001" customHeight="1">
      <c r="B15" s="777" t="s">
        <v>1400</v>
      </c>
      <c r="C15" s="741" t="s">
        <v>1430</v>
      </c>
      <c r="D15" s="252">
        <v>224609.05794</v>
      </c>
      <c r="E15" s="252">
        <v>15476.74589</v>
      </c>
      <c r="F15" s="252">
        <v>224593.70959000001</v>
      </c>
      <c r="G15" s="252">
        <v>-17099.090479999999</v>
      </c>
      <c r="H15" s="252">
        <v>-1.9972000000000001</v>
      </c>
      <c r="J15" s="252">
        <v>187525.61616999999</v>
      </c>
      <c r="K15" s="252">
        <v>15466.147289999999</v>
      </c>
      <c r="L15" s="252">
        <v>187499.86221000002</v>
      </c>
      <c r="M15" s="252">
        <v>-9547.8348000000005</v>
      </c>
      <c r="N15" s="252">
        <v>-1.8263199999999999</v>
      </c>
    </row>
    <row r="16" spans="2:16" ht="20.100000000000001" customHeight="1">
      <c r="B16" s="777" t="s">
        <v>1411</v>
      </c>
      <c r="C16" s="741" t="s">
        <v>260</v>
      </c>
      <c r="D16" s="252">
        <v>1730173.9691600001</v>
      </c>
      <c r="E16" s="252">
        <v>230538.35263000001</v>
      </c>
      <c r="F16" s="252">
        <v>1729940.9283599998</v>
      </c>
      <c r="G16" s="252">
        <v>-136105.72643000001</v>
      </c>
      <c r="H16" s="252">
        <v>-24.269549999999999</v>
      </c>
      <c r="J16" s="252">
        <v>1673726.96322</v>
      </c>
      <c r="K16" s="252">
        <v>420678.68447000004</v>
      </c>
      <c r="L16" s="252">
        <v>1673407.29204</v>
      </c>
      <c r="M16" s="252">
        <v>-252997.33862999998</v>
      </c>
      <c r="N16" s="252">
        <v>-14.878549999999999</v>
      </c>
    </row>
    <row r="17" spans="2:14" ht="20.100000000000001" customHeight="1">
      <c r="B17" s="777" t="s">
        <v>1412</v>
      </c>
      <c r="C17" s="741" t="s">
        <v>1431</v>
      </c>
      <c r="D17" s="252">
        <v>3648156.7728000004</v>
      </c>
      <c r="E17" s="252">
        <v>168878.75958000001</v>
      </c>
      <c r="F17" s="252">
        <v>3647154.1989499996</v>
      </c>
      <c r="G17" s="252">
        <v>-139502.46383000002</v>
      </c>
      <c r="H17" s="252">
        <v>-95.858740000000012</v>
      </c>
      <c r="J17" s="252">
        <v>3195576.0625999998</v>
      </c>
      <c r="K17" s="252">
        <v>213568.66459999999</v>
      </c>
      <c r="L17" s="252">
        <v>3194343.0429799999</v>
      </c>
      <c r="M17" s="252">
        <v>-142647.89591999998</v>
      </c>
      <c r="N17" s="252">
        <v>-101.57397999999999</v>
      </c>
    </row>
    <row r="18" spans="2:14" ht="20.100000000000001" customHeight="1">
      <c r="B18" s="777" t="s">
        <v>1413</v>
      </c>
      <c r="C18" s="741" t="s">
        <v>1641</v>
      </c>
      <c r="D18" s="252">
        <v>1192842.1298800001</v>
      </c>
      <c r="E18" s="252">
        <v>51989.595380000006</v>
      </c>
      <c r="F18" s="252">
        <v>1192436.8155199999</v>
      </c>
      <c r="G18" s="252">
        <v>-44108.14903</v>
      </c>
      <c r="H18" s="252">
        <v>-23.61037</v>
      </c>
      <c r="J18" s="252">
        <v>1269350.76122</v>
      </c>
      <c r="K18" s="252">
        <v>53457.212469999999</v>
      </c>
      <c r="L18" s="252">
        <v>1268795.7837</v>
      </c>
      <c r="M18" s="252">
        <v>-38791.825880000004</v>
      </c>
      <c r="N18" s="252">
        <v>-42.47963</v>
      </c>
    </row>
    <row r="19" spans="2:14" ht="20.100000000000001" customHeight="1">
      <c r="B19" s="777" t="s">
        <v>1414</v>
      </c>
      <c r="C19" s="741" t="s">
        <v>1432</v>
      </c>
      <c r="D19" s="252">
        <v>1348910.6923199999</v>
      </c>
      <c r="E19" s="252">
        <v>111402.96746</v>
      </c>
      <c r="F19" s="252">
        <v>1348822.4929300002</v>
      </c>
      <c r="G19" s="252">
        <v>-67645.288769999999</v>
      </c>
      <c r="H19" s="252">
        <v>-19.019759999999998</v>
      </c>
      <c r="J19" s="252">
        <v>1135524.6374600001</v>
      </c>
      <c r="K19" s="252">
        <v>148271.98228</v>
      </c>
      <c r="L19" s="252">
        <v>1135396.74609</v>
      </c>
      <c r="M19" s="252">
        <v>-84008.70968</v>
      </c>
      <c r="N19" s="252">
        <v>-16.55799</v>
      </c>
    </row>
    <row r="20" spans="2:14" ht="20.100000000000001" customHeight="1">
      <c r="B20" s="777" t="s">
        <v>1415</v>
      </c>
      <c r="C20" s="741" t="s">
        <v>1433</v>
      </c>
      <c r="D20" s="252">
        <v>461632.61939000001</v>
      </c>
      <c r="E20" s="252">
        <v>21720.486690000002</v>
      </c>
      <c r="F20" s="252">
        <v>461502.40581999999</v>
      </c>
      <c r="G20" s="252">
        <v>-19815.765600000002</v>
      </c>
      <c r="H20" s="252">
        <v>-3.7407499999999998</v>
      </c>
      <c r="J20" s="252">
        <v>393855.64611999999</v>
      </c>
      <c r="K20" s="252">
        <v>8036.6895500000001</v>
      </c>
      <c r="L20" s="252">
        <v>393606.11954000004</v>
      </c>
      <c r="M20" s="252">
        <v>-7810.4368700000005</v>
      </c>
      <c r="N20" s="252">
        <v>-5.6791</v>
      </c>
    </row>
    <row r="21" spans="2:14" ht="20.100000000000001" customHeight="1">
      <c r="B21" s="777" t="s">
        <v>1416</v>
      </c>
      <c r="C21" s="741" t="s">
        <v>1434</v>
      </c>
      <c r="D21" s="252">
        <v>287210.11145999999</v>
      </c>
      <c r="E21" s="252">
        <v>17466.034309999999</v>
      </c>
      <c r="F21" s="252">
        <v>287154.32524000003</v>
      </c>
      <c r="G21" s="252">
        <v>-16946.766909999998</v>
      </c>
      <c r="H21" s="252">
        <v>-2.4349000000000003</v>
      </c>
      <c r="J21" s="252">
        <v>0</v>
      </c>
      <c r="K21" s="252">
        <v>0</v>
      </c>
      <c r="L21" s="252">
        <v>0</v>
      </c>
      <c r="M21" s="252">
        <v>0</v>
      </c>
      <c r="N21" s="252">
        <v>0</v>
      </c>
    </row>
    <row r="22" spans="2:14" ht="20.100000000000001" customHeight="1">
      <c r="B22" s="777" t="s">
        <v>1417</v>
      </c>
      <c r="C22" s="741" t="s">
        <v>1435</v>
      </c>
      <c r="D22" s="252">
        <v>1719246.3353499998</v>
      </c>
      <c r="E22" s="252">
        <v>127364.24497</v>
      </c>
      <c r="F22" s="252">
        <v>1719219.8729900001</v>
      </c>
      <c r="G22" s="252">
        <v>-84118.054369999998</v>
      </c>
      <c r="H22" s="252">
        <v>0</v>
      </c>
      <c r="J22" s="252">
        <v>1641970.70398</v>
      </c>
      <c r="K22" s="252">
        <v>230243.47944999998</v>
      </c>
      <c r="L22" s="252">
        <v>1641940.14375</v>
      </c>
      <c r="M22" s="252">
        <v>-109831.89290000001</v>
      </c>
      <c r="N22" s="252">
        <v>0</v>
      </c>
    </row>
    <row r="23" spans="2:14" ht="20.100000000000001" customHeight="1">
      <c r="B23" s="777" t="s">
        <v>1418</v>
      </c>
      <c r="C23" s="741" t="s">
        <v>1436</v>
      </c>
      <c r="D23" s="252">
        <v>1299497.9644000002</v>
      </c>
      <c r="E23" s="252">
        <v>80433.650129999995</v>
      </c>
      <c r="F23" s="252">
        <v>1299191.0506899999</v>
      </c>
      <c r="G23" s="252">
        <v>-63921.656739999999</v>
      </c>
      <c r="H23" s="252">
        <v>-34.759819999999998</v>
      </c>
      <c r="J23" s="252">
        <v>1133853.2739600001</v>
      </c>
      <c r="K23" s="252">
        <v>251524.65440999999</v>
      </c>
      <c r="L23" s="252">
        <v>1133461.0110799999</v>
      </c>
      <c r="M23" s="252">
        <v>-211116.75341</v>
      </c>
      <c r="N23" s="252">
        <v>-17.030919999999998</v>
      </c>
    </row>
    <row r="24" spans="2:14" ht="20.100000000000001" customHeight="1">
      <c r="B24" s="777" t="s">
        <v>1419</v>
      </c>
      <c r="C24" s="741" t="s">
        <v>1437</v>
      </c>
      <c r="D24" s="252">
        <v>599721.01279999991</v>
      </c>
      <c r="E24" s="252">
        <v>93300.353329999998</v>
      </c>
      <c r="F24" s="252">
        <v>599548.40264999995</v>
      </c>
      <c r="G24" s="252">
        <v>-72514.734459999992</v>
      </c>
      <c r="H24" s="252">
        <v>-26.016009999999998</v>
      </c>
      <c r="J24" s="252">
        <v>546453.88958000008</v>
      </c>
      <c r="K24" s="252">
        <v>87680.303</v>
      </c>
      <c r="L24" s="252">
        <v>545856.02113999997</v>
      </c>
      <c r="M24" s="252">
        <v>-77256.728700000007</v>
      </c>
      <c r="N24" s="252">
        <v>-23.728540000000002</v>
      </c>
    </row>
    <row r="25" spans="2:14" ht="20.100000000000001" customHeight="1">
      <c r="B25" s="777" t="s">
        <v>1420</v>
      </c>
      <c r="C25" s="741" t="s">
        <v>1438</v>
      </c>
      <c r="D25" s="252">
        <v>74160.905910000001</v>
      </c>
      <c r="E25" s="252">
        <v>0</v>
      </c>
      <c r="F25" s="252">
        <v>74160.905910000001</v>
      </c>
      <c r="G25" s="252">
        <v>-83.2864</v>
      </c>
      <c r="H25" s="252">
        <v>0</v>
      </c>
      <c r="J25" s="252">
        <v>53970.909749999999</v>
      </c>
      <c r="K25" s="252">
        <v>2.1260000000000001E-2</v>
      </c>
      <c r="L25" s="252">
        <v>53970.909749999999</v>
      </c>
      <c r="M25" s="252">
        <v>-23.616379999999999</v>
      </c>
      <c r="N25" s="252">
        <v>0</v>
      </c>
    </row>
    <row r="26" spans="2:14" ht="20.100000000000001" customHeight="1">
      <c r="B26" s="777" t="s">
        <v>1421</v>
      </c>
      <c r="C26" s="741" t="s">
        <v>1439</v>
      </c>
      <c r="D26" s="252">
        <v>139872.74606</v>
      </c>
      <c r="E26" s="252">
        <v>20127.268800000002</v>
      </c>
      <c r="F26" s="252">
        <v>139788.79686999999</v>
      </c>
      <c r="G26" s="252">
        <v>-6956.7004000000006</v>
      </c>
      <c r="H26" s="252">
        <v>-4.3721499999999995</v>
      </c>
      <c r="J26" s="252">
        <v>123657.47</v>
      </c>
      <c r="K26" s="252">
        <v>20305.94857</v>
      </c>
      <c r="L26" s="252">
        <v>123560.39139</v>
      </c>
      <c r="M26" s="252">
        <v>-6334.9506300000003</v>
      </c>
      <c r="N26" s="252">
        <v>-2.0676300000000003</v>
      </c>
    </row>
    <row r="27" spans="2:14" ht="20.100000000000001" customHeight="1">
      <c r="B27" s="777" t="s">
        <v>1422</v>
      </c>
      <c r="C27" s="741" t="s">
        <v>1440</v>
      </c>
      <c r="D27" s="252">
        <v>331564.40532999998</v>
      </c>
      <c r="E27" s="252">
        <v>25047.851500000001</v>
      </c>
      <c r="F27" s="252">
        <v>331506.29242000001</v>
      </c>
      <c r="G27" s="252">
        <v>-9407.7395099999994</v>
      </c>
      <c r="H27" s="252">
        <v>-1.50074</v>
      </c>
      <c r="J27" s="252">
        <v>270876.66875000001</v>
      </c>
      <c r="K27" s="252">
        <v>4977.7384699999993</v>
      </c>
      <c r="L27" s="252">
        <v>270764.84247000003</v>
      </c>
      <c r="M27" s="252">
        <v>-3994.54621</v>
      </c>
      <c r="N27" s="252">
        <v>-0.79989999999999994</v>
      </c>
    </row>
    <row r="28" spans="2:14" ht="20.100000000000001" customHeight="1">
      <c r="B28" s="777" t="s">
        <v>1423</v>
      </c>
      <c r="C28" s="741" t="s">
        <v>1441</v>
      </c>
      <c r="D28" s="252">
        <v>356564.28470999998</v>
      </c>
      <c r="E28" s="252">
        <v>181917.97644</v>
      </c>
      <c r="F28" s="252">
        <v>356533.71137000003</v>
      </c>
      <c r="G28" s="252">
        <v>-100834.62843000001</v>
      </c>
      <c r="H28" s="252">
        <v>0</v>
      </c>
      <c r="J28" s="252">
        <v>262769.13231000002</v>
      </c>
      <c r="K28" s="252">
        <v>119833.13397</v>
      </c>
      <c r="L28" s="252">
        <v>262726.85323000001</v>
      </c>
      <c r="M28" s="252">
        <v>-66605.907200000001</v>
      </c>
      <c r="N28" s="252">
        <v>-8.3099999999999997E-3</v>
      </c>
    </row>
    <row r="29" spans="2:14" ht="20.100000000000001" customHeight="1">
      <c r="B29" s="777" t="s">
        <v>1424</v>
      </c>
      <c r="C29" s="741" t="s">
        <v>1442</v>
      </c>
      <c r="D29" s="252">
        <v>1477060.6378599999</v>
      </c>
      <c r="E29" s="252">
        <v>378142.15344999998</v>
      </c>
      <c r="F29" s="252">
        <v>1476946.2671700001</v>
      </c>
      <c r="G29" s="252">
        <v>-299615.88607999997</v>
      </c>
      <c r="H29" s="252">
        <v>-0.40560000000000002</v>
      </c>
      <c r="J29" s="252">
        <v>1509331.6989500001</v>
      </c>
      <c r="K29" s="252">
        <v>588686.49933000002</v>
      </c>
      <c r="L29" s="252">
        <v>1509123.3151800002</v>
      </c>
      <c r="M29" s="252">
        <v>-422416.83581000002</v>
      </c>
      <c r="N29" s="252">
        <v>-4.2122600000000006</v>
      </c>
    </row>
    <row r="30" spans="2:14" ht="20.100000000000001" customHeight="1" thickBot="1">
      <c r="B30" s="778" t="s">
        <v>1425</v>
      </c>
      <c r="C30" s="761" t="s">
        <v>2</v>
      </c>
      <c r="D30" s="256">
        <v>19543331.321079999</v>
      </c>
      <c r="E30" s="256">
        <v>1812790.1413100003</v>
      </c>
      <c r="F30" s="256">
        <v>19533548.841029994</v>
      </c>
      <c r="G30" s="256">
        <v>-1253036.46955</v>
      </c>
      <c r="H30" s="256">
        <v>-260.06922999999995</v>
      </c>
      <c r="J30" s="256">
        <v>17601482.413380004</v>
      </c>
      <c r="K30" s="256">
        <v>2419785.8746300004</v>
      </c>
      <c r="L30" s="256">
        <v>17596381.808680002</v>
      </c>
      <c r="M30" s="256">
        <v>-1573158.8649800003</v>
      </c>
      <c r="N30" s="256">
        <v>-259.29971</v>
      </c>
    </row>
    <row r="31" spans="2:14" ht="15" customHeight="1" thickTop="1">
      <c r="C31" s="421"/>
      <c r="D31" s="479"/>
      <c r="E31" s="479"/>
      <c r="F31" s="479"/>
      <c r="G31" s="479"/>
      <c r="H31" s="479"/>
    </row>
    <row r="32" spans="2:14" ht="15" customHeight="1">
      <c r="C32" s="1"/>
      <c r="D32" s="1"/>
      <c r="E32" s="1"/>
      <c r="F32" s="109"/>
      <c r="G32" s="3"/>
      <c r="H32" s="3"/>
    </row>
  </sheetData>
  <mergeCells count="14">
    <mergeCell ref="H8:H10"/>
    <mergeCell ref="D6:H6"/>
    <mergeCell ref="B2:C2"/>
    <mergeCell ref="D8:F8"/>
    <mergeCell ref="F9:F10"/>
    <mergeCell ref="G8:G10"/>
    <mergeCell ref="E9:E10"/>
    <mergeCell ref="B3:E3"/>
    <mergeCell ref="J6:N6"/>
    <mergeCell ref="J8:L8"/>
    <mergeCell ref="M8:M10"/>
    <mergeCell ref="N8:N10"/>
    <mergeCell ref="K9:K10"/>
    <mergeCell ref="L9:L10"/>
  </mergeCells>
  <hyperlinks>
    <hyperlink ref="P6" location="Índice!A1" display="Back to the Index" xr:uid="{1ADB5A72-A3C8-474A-B104-1C2BC16499CC}"/>
  </hyperlinks>
  <pageMargins left="0.7" right="0.7" top="0.75" bottom="0.75" header="0.3" footer="0.3"/>
  <pageSetup paperSize="9" orientation="portrait" r:id="rId1"/>
  <ignoredErrors>
    <ignoredError sqref="B11:C30"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7EC9F-AB67-4F88-BBBA-063AD9F7B5D2}">
  <dimension ref="B1:O49"/>
  <sheetViews>
    <sheetView showGridLines="0" showZeros="0" zoomScaleNormal="100" workbookViewId="0">
      <selection activeCell="D4" sqref="D4"/>
    </sheetView>
  </sheetViews>
  <sheetFormatPr defaultColWidth="9.140625" defaultRowHeight="15" customHeight="1"/>
  <cols>
    <col min="1" max="1" width="12.7109375" style="2" customWidth="1"/>
    <col min="2" max="2" width="7.7109375" style="2" customWidth="1"/>
    <col min="3" max="3" width="34" style="2" customWidth="1"/>
    <col min="4" max="15" width="14.7109375" style="2" customWidth="1"/>
    <col min="16" max="16" width="8.85546875" style="2" customWidth="1"/>
    <col min="17" max="17" width="9.28515625" style="2" customWidth="1"/>
    <col min="18" max="16384" width="9.140625" style="2"/>
  </cols>
  <sheetData>
    <row r="1" spans="2:15" ht="15" customHeight="1">
      <c r="C1" s="27"/>
    </row>
    <row r="2" spans="2:15" ht="15" customHeight="1">
      <c r="B2" s="1679" t="s">
        <v>1461</v>
      </c>
      <c r="C2" s="1679"/>
      <c r="D2" s="728" t="s">
        <v>1361</v>
      </c>
    </row>
    <row r="3" spans="2:15" ht="15" customHeight="1">
      <c r="B3" s="1679" t="s">
        <v>1462</v>
      </c>
      <c r="C3" s="1679"/>
      <c r="D3" s="1679"/>
    </row>
    <row r="4" spans="2:15" ht="15" customHeight="1">
      <c r="B4" s="737"/>
      <c r="O4" s="957" t="s">
        <v>503</v>
      </c>
    </row>
    <row r="5" spans="2:15" ht="15" customHeight="1">
      <c r="B5" s="1527" t="s">
        <v>0</v>
      </c>
      <c r="C5" s="737"/>
    </row>
    <row r="6" spans="2:15" ht="15" customHeight="1">
      <c r="D6" s="1648" t="s">
        <v>1730</v>
      </c>
      <c r="E6" s="1648"/>
      <c r="F6" s="1648"/>
      <c r="G6" s="1648"/>
      <c r="H6" s="1648"/>
      <c r="I6" s="1648"/>
      <c r="J6" s="1648"/>
      <c r="K6" s="1648"/>
      <c r="L6" s="1648"/>
      <c r="M6" s="1648"/>
      <c r="N6" s="1648"/>
      <c r="O6" s="1648"/>
    </row>
    <row r="7" spans="2:15" s="181" customFormat="1" ht="15" customHeight="1">
      <c r="D7" s="620" t="s">
        <v>219</v>
      </c>
      <c r="E7" s="620" t="s">
        <v>220</v>
      </c>
      <c r="F7" s="620" t="s">
        <v>221</v>
      </c>
      <c r="G7" s="620" t="s">
        <v>222</v>
      </c>
      <c r="H7" s="620" t="s">
        <v>223</v>
      </c>
      <c r="I7" s="620" t="s">
        <v>224</v>
      </c>
      <c r="J7" s="620" t="s">
        <v>225</v>
      </c>
      <c r="K7" s="620" t="s">
        <v>1211</v>
      </c>
      <c r="L7" s="620" t="s">
        <v>1212</v>
      </c>
      <c r="M7" s="620" t="s">
        <v>1213</v>
      </c>
      <c r="N7" s="620" t="s">
        <v>1214</v>
      </c>
      <c r="O7" s="620" t="s">
        <v>1215</v>
      </c>
    </row>
    <row r="8" spans="2:15" ht="20.100000000000001" customHeight="1">
      <c r="C8" s="248"/>
      <c r="D8" s="1789" t="s">
        <v>169</v>
      </c>
      <c r="E8" s="1776"/>
      <c r="F8" s="1776"/>
      <c r="G8" s="1776"/>
      <c r="H8" s="1776"/>
      <c r="I8" s="1776"/>
      <c r="J8" s="1776"/>
      <c r="K8" s="1776"/>
      <c r="L8" s="1776"/>
      <c r="M8" s="1776"/>
      <c r="N8" s="1776"/>
      <c r="O8" s="1777"/>
    </row>
    <row r="9" spans="2:15" ht="20.100000000000001" customHeight="1">
      <c r="C9" s="248"/>
      <c r="D9" s="773"/>
      <c r="E9" s="1769" t="s">
        <v>1445</v>
      </c>
      <c r="F9" s="1802"/>
      <c r="G9" s="1769" t="s">
        <v>1447</v>
      </c>
      <c r="H9" s="1770"/>
      <c r="I9" s="1770"/>
      <c r="J9" s="1770"/>
      <c r="K9" s="1770"/>
      <c r="L9" s="1770"/>
      <c r="M9" s="1770"/>
      <c r="N9" s="1770"/>
      <c r="O9" s="1771"/>
    </row>
    <row r="10" spans="2:15" ht="35.1" customHeight="1">
      <c r="C10" s="248"/>
      <c r="D10" s="1803"/>
      <c r="E10" s="1804"/>
      <c r="F10" s="1800" t="s">
        <v>1446</v>
      </c>
      <c r="G10" s="1803"/>
      <c r="H10" s="1800" t="s">
        <v>1386</v>
      </c>
      <c r="I10" s="1789" t="s">
        <v>1448</v>
      </c>
      <c r="J10" s="1776"/>
      <c r="K10" s="1776"/>
      <c r="L10" s="1776"/>
      <c r="M10" s="1776"/>
      <c r="N10" s="1776"/>
      <c r="O10" s="1777"/>
    </row>
    <row r="11" spans="2:15" ht="48" customHeight="1">
      <c r="C11" s="782"/>
      <c r="D11" s="1803"/>
      <c r="E11" s="1804"/>
      <c r="F11" s="1804"/>
      <c r="G11" s="1803"/>
      <c r="H11" s="1801"/>
      <c r="I11" s="735"/>
      <c r="J11" s="202" t="s">
        <v>1388</v>
      </c>
      <c r="K11" s="202" t="s">
        <v>1389</v>
      </c>
      <c r="L11" s="202" t="s">
        <v>1390</v>
      </c>
      <c r="M11" s="202" t="s">
        <v>1391</v>
      </c>
      <c r="N11" s="202" t="s">
        <v>1392</v>
      </c>
      <c r="O11" s="202" t="s">
        <v>1393</v>
      </c>
    </row>
    <row r="12" spans="2:15" ht="20.100000000000001" customHeight="1">
      <c r="B12" s="767">
        <v>1</v>
      </c>
      <c r="C12" s="1275" t="s">
        <v>1808</v>
      </c>
      <c r="D12" s="765">
        <v>4985241.5390400002</v>
      </c>
      <c r="E12" s="765">
        <v>4985241.5390400002</v>
      </c>
      <c r="F12" s="765">
        <v>0</v>
      </c>
      <c r="G12" s="765">
        <v>0</v>
      </c>
      <c r="H12" s="765">
        <v>0</v>
      </c>
      <c r="I12" s="765">
        <v>0</v>
      </c>
      <c r="J12" s="765">
        <v>0</v>
      </c>
      <c r="K12" s="765">
        <v>0</v>
      </c>
      <c r="L12" s="781">
        <v>0</v>
      </c>
      <c r="M12" s="765">
        <v>0</v>
      </c>
      <c r="N12" s="765">
        <v>0</v>
      </c>
      <c r="O12" s="765">
        <v>0</v>
      </c>
    </row>
    <row r="13" spans="2:15" ht="20.100000000000001" customHeight="1">
      <c r="B13" s="770">
        <v>2</v>
      </c>
      <c r="C13" s="1276" t="s">
        <v>1449</v>
      </c>
      <c r="D13" s="252">
        <v>55545470.655709997</v>
      </c>
      <c r="E13" s="252">
        <v>52250199.478879996</v>
      </c>
      <c r="F13" s="252">
        <v>89966.882559999998</v>
      </c>
      <c r="G13" s="252">
        <v>3295271.1768300002</v>
      </c>
      <c r="H13" s="252">
        <v>1551188.6737000002</v>
      </c>
      <c r="I13" s="252">
        <v>1744082.5031300001</v>
      </c>
      <c r="J13" s="252">
        <v>173927.08533999999</v>
      </c>
      <c r="K13" s="252">
        <v>277514.69362999999</v>
      </c>
      <c r="L13" s="253">
        <v>315884.97367000004</v>
      </c>
      <c r="M13" s="252">
        <v>719655.45074</v>
      </c>
      <c r="N13" s="252">
        <v>105362.25542</v>
      </c>
      <c r="O13" s="765">
        <v>151738.04433</v>
      </c>
    </row>
    <row r="14" spans="2:15" ht="20.100000000000001" customHeight="1">
      <c r="B14" s="770">
        <v>3</v>
      </c>
      <c r="C14" s="740" t="s">
        <v>1450</v>
      </c>
      <c r="D14" s="252">
        <v>41428888.498349994</v>
      </c>
      <c r="E14" s="252">
        <v>39101416.203379996</v>
      </c>
      <c r="F14" s="253">
        <v>53788.714480000002</v>
      </c>
      <c r="G14" s="252">
        <v>2327472.2949700002</v>
      </c>
      <c r="H14" s="252">
        <v>1166229.15873</v>
      </c>
      <c r="I14" s="253">
        <v>1161243.1362400001</v>
      </c>
      <c r="J14" s="252">
        <v>74110.788339999999</v>
      </c>
      <c r="K14" s="252">
        <v>172826.16556999998</v>
      </c>
      <c r="L14" s="253">
        <v>150081.29062000001</v>
      </c>
      <c r="M14" s="252">
        <v>578141.30929</v>
      </c>
      <c r="N14" s="252">
        <v>68375.686279999994</v>
      </c>
      <c r="O14" s="252">
        <v>117707.89614000001</v>
      </c>
    </row>
    <row r="15" spans="2:15" ht="20.100000000000001" customHeight="1">
      <c r="B15" s="770">
        <v>4</v>
      </c>
      <c r="C15" s="758" t="s">
        <v>1451</v>
      </c>
      <c r="D15" s="252">
        <v>30467128.524350002</v>
      </c>
      <c r="E15" s="252">
        <v>28998474.682520002</v>
      </c>
      <c r="F15" s="253">
        <v>51126.569670000004</v>
      </c>
      <c r="G15" s="252">
        <v>1468653.8418299998</v>
      </c>
      <c r="H15" s="252">
        <v>908581.91752999998</v>
      </c>
      <c r="I15" s="253">
        <v>560071.92429999996</v>
      </c>
      <c r="J15" s="252">
        <v>44337.263899999998</v>
      </c>
      <c r="K15" s="252">
        <v>143806.50577000002</v>
      </c>
      <c r="L15" s="253">
        <v>95801.868829999992</v>
      </c>
      <c r="M15" s="252">
        <v>135895.13040999998</v>
      </c>
      <c r="N15" s="252">
        <v>63570.33165</v>
      </c>
      <c r="O15" s="252">
        <v>76660.823739999993</v>
      </c>
    </row>
    <row r="16" spans="2:15" ht="32.1" customHeight="1">
      <c r="B16" s="770">
        <v>5</v>
      </c>
      <c r="C16" s="759" t="s">
        <v>1452</v>
      </c>
      <c r="D16" s="252">
        <v>8146925.2720699999</v>
      </c>
      <c r="E16" s="252">
        <v>7888581.61094</v>
      </c>
      <c r="F16" s="785"/>
      <c r="G16" s="252">
        <v>258343.66112999999</v>
      </c>
      <c r="H16" s="252">
        <v>180755.34378</v>
      </c>
      <c r="I16" s="1271">
        <v>77588.317349999998</v>
      </c>
      <c r="J16" s="775"/>
      <c r="K16" s="775"/>
      <c r="L16" s="785"/>
      <c r="M16" s="775"/>
      <c r="N16" s="775"/>
      <c r="O16" s="775"/>
    </row>
    <row r="17" spans="2:15" ht="32.1" customHeight="1">
      <c r="B17" s="770">
        <v>6</v>
      </c>
      <c r="C17" s="759" t="s">
        <v>1453</v>
      </c>
      <c r="D17" s="252">
        <v>4194943.6080100005</v>
      </c>
      <c r="E17" s="252">
        <v>3910336.3572300002</v>
      </c>
      <c r="F17" s="785"/>
      <c r="G17" s="252">
        <v>284607.25078</v>
      </c>
      <c r="H17" s="252">
        <v>224606.26663999999</v>
      </c>
      <c r="I17" s="1271">
        <v>60000.98414</v>
      </c>
      <c r="J17" s="775"/>
      <c r="K17" s="775"/>
      <c r="L17" s="785"/>
      <c r="M17" s="775"/>
      <c r="N17" s="775"/>
      <c r="O17" s="775"/>
    </row>
    <row r="18" spans="2:15" ht="32.1" customHeight="1">
      <c r="B18" s="770">
        <v>7</v>
      </c>
      <c r="C18" s="759" t="s">
        <v>1454</v>
      </c>
      <c r="D18" s="252">
        <v>2798416.75189</v>
      </c>
      <c r="E18" s="252">
        <v>2456511.8441999997</v>
      </c>
      <c r="F18" s="785"/>
      <c r="G18" s="252">
        <v>341904.90769000002</v>
      </c>
      <c r="H18" s="252">
        <v>151787.39736</v>
      </c>
      <c r="I18" s="1271">
        <v>190117.51033000002</v>
      </c>
      <c r="J18" s="775"/>
      <c r="K18" s="775"/>
      <c r="L18" s="785"/>
      <c r="M18" s="775"/>
      <c r="N18" s="775"/>
      <c r="O18" s="775"/>
    </row>
    <row r="19" spans="2:15" ht="20.100000000000001" customHeight="1">
      <c r="B19" s="770">
        <v>8</v>
      </c>
      <c r="C19" s="741" t="s">
        <v>1455</v>
      </c>
      <c r="D19" s="252">
        <v>-1338597.2542399999</v>
      </c>
      <c r="E19" s="252">
        <v>-230642.97691000003</v>
      </c>
      <c r="F19" s="253">
        <v>-4273.3166600000004</v>
      </c>
      <c r="G19" s="252">
        <v>-1107954.27733</v>
      </c>
      <c r="H19" s="252">
        <v>-493421.24410000001</v>
      </c>
      <c r="I19" s="253">
        <v>-614533.03323000006</v>
      </c>
      <c r="J19" s="252">
        <v>-30562.299640000008</v>
      </c>
      <c r="K19" s="252">
        <v>-55284.200360000003</v>
      </c>
      <c r="L19" s="253">
        <v>-69838.564739999973</v>
      </c>
      <c r="M19" s="252">
        <v>-373764.15575999999</v>
      </c>
      <c r="N19" s="252">
        <v>-31988.713339999998</v>
      </c>
      <c r="O19" s="252">
        <v>-53095.099390000003</v>
      </c>
    </row>
    <row r="20" spans="2:15" ht="20.100000000000001" customHeight="1">
      <c r="B20" s="770">
        <v>9</v>
      </c>
      <c r="C20" s="741" t="s">
        <v>1456</v>
      </c>
      <c r="D20" s="775"/>
      <c r="E20" s="775"/>
      <c r="F20" s="785"/>
      <c r="G20" s="775"/>
      <c r="H20" s="775"/>
      <c r="I20" s="785"/>
      <c r="J20" s="775"/>
      <c r="K20" s="775"/>
      <c r="L20" s="785"/>
      <c r="M20" s="775"/>
      <c r="N20" s="775"/>
      <c r="O20" s="775"/>
    </row>
    <row r="21" spans="2:15" ht="32.1" customHeight="1">
      <c r="B21" s="770">
        <v>10</v>
      </c>
      <c r="C21" s="740" t="s">
        <v>1457</v>
      </c>
      <c r="D21" s="252">
        <v>32409867.012679998</v>
      </c>
      <c r="E21" s="252">
        <v>31379010.455189999</v>
      </c>
      <c r="F21" s="253">
        <v>47247.999400000001</v>
      </c>
      <c r="G21" s="252">
        <v>1030856.55749</v>
      </c>
      <c r="H21" s="252">
        <v>589500.03142999997</v>
      </c>
      <c r="I21" s="253">
        <v>441356.52606</v>
      </c>
      <c r="J21" s="252">
        <v>34350.18806</v>
      </c>
      <c r="K21" s="252">
        <v>105523.45946</v>
      </c>
      <c r="L21" s="253">
        <v>67828.807440000004</v>
      </c>
      <c r="M21" s="252">
        <v>161872.91694999998</v>
      </c>
      <c r="N21" s="252">
        <v>34585.584270000007</v>
      </c>
      <c r="O21" s="252">
        <v>37195.569880000003</v>
      </c>
    </row>
    <row r="22" spans="2:15" ht="20.100000000000001" customHeight="1">
      <c r="B22" s="770">
        <v>11</v>
      </c>
      <c r="C22" s="758" t="s">
        <v>1458</v>
      </c>
      <c r="D22" s="252">
        <v>29171423.82161</v>
      </c>
      <c r="E22" s="252">
        <v>28257052.937709998</v>
      </c>
      <c r="F22" s="253">
        <v>46956.467799999999</v>
      </c>
      <c r="G22" s="252">
        <v>914370.88390000002</v>
      </c>
      <c r="H22" s="252">
        <v>570774.71517999994</v>
      </c>
      <c r="I22" s="253">
        <v>343596.16872000002</v>
      </c>
      <c r="J22" s="252">
        <v>33754.952310000001</v>
      </c>
      <c r="K22" s="252">
        <v>97759.323930000013</v>
      </c>
      <c r="L22" s="253">
        <v>65094.052240000005</v>
      </c>
      <c r="M22" s="252">
        <v>76208.339670000001</v>
      </c>
      <c r="N22" s="252">
        <v>34436.358700000004</v>
      </c>
      <c r="O22" s="252">
        <v>36343.141869999999</v>
      </c>
    </row>
    <row r="23" spans="2:15" ht="20.100000000000001" customHeight="1">
      <c r="B23" s="770">
        <v>12</v>
      </c>
      <c r="C23" s="740" t="s">
        <v>1459</v>
      </c>
      <c r="D23" s="252">
        <v>42834271.108448945</v>
      </c>
      <c r="E23" s="252">
        <v>40519453.332589999</v>
      </c>
      <c r="F23" s="253">
        <v>48159.681410000005</v>
      </c>
      <c r="G23" s="252">
        <v>2314817.7758589429</v>
      </c>
      <c r="H23" s="252">
        <v>1185010.7405900001</v>
      </c>
      <c r="I23" s="253">
        <v>1129807.0352689428</v>
      </c>
      <c r="J23" s="252">
        <v>54407.961528298409</v>
      </c>
      <c r="K23" s="252">
        <v>307955.41339200252</v>
      </c>
      <c r="L23" s="253">
        <v>173383.65319846431</v>
      </c>
      <c r="M23" s="252">
        <v>461831.58466321032</v>
      </c>
      <c r="N23" s="252">
        <v>67935.337882735199</v>
      </c>
      <c r="O23" s="252">
        <v>64293.084604232004</v>
      </c>
    </row>
    <row r="24" spans="2:15" ht="20.100000000000001" customHeight="1">
      <c r="B24" s="770">
        <v>13</v>
      </c>
      <c r="C24" s="758" t="s">
        <v>1458</v>
      </c>
      <c r="D24" s="252">
        <v>34679608.889430001</v>
      </c>
      <c r="E24" s="252">
        <v>33066829.771680001</v>
      </c>
      <c r="F24" s="253">
        <v>46638.751170000003</v>
      </c>
      <c r="G24" s="252">
        <v>1612779.1177500004</v>
      </c>
      <c r="H24" s="252">
        <v>948028.72285000002</v>
      </c>
      <c r="I24" s="253">
        <v>664750.39490000042</v>
      </c>
      <c r="J24" s="252">
        <v>51296.532840000036</v>
      </c>
      <c r="K24" s="252">
        <v>243773.98881000013</v>
      </c>
      <c r="L24" s="253">
        <v>76235.611990000005</v>
      </c>
      <c r="M24" s="252">
        <v>176583.01139000017</v>
      </c>
      <c r="N24" s="252">
        <v>58572.643189999995</v>
      </c>
      <c r="O24" s="252">
        <v>58288.606680000106</v>
      </c>
    </row>
    <row r="25" spans="2:15" ht="20.100000000000001" customHeight="1">
      <c r="B25" s="770">
        <v>14</v>
      </c>
      <c r="C25" s="741" t="s">
        <v>1460</v>
      </c>
      <c r="D25" s="252">
        <v>6650249.3886999991</v>
      </c>
      <c r="E25" s="252">
        <v>6479098.6644399995</v>
      </c>
      <c r="F25" s="253">
        <v>1951.1379999999999</v>
      </c>
      <c r="G25" s="252">
        <v>171150.72425999999</v>
      </c>
      <c r="H25" s="252">
        <v>72048.057180000003</v>
      </c>
      <c r="I25" s="253">
        <v>99102.667079999985</v>
      </c>
      <c r="J25" s="252">
        <v>8701.2443599999988</v>
      </c>
      <c r="K25" s="252">
        <v>11500.15956</v>
      </c>
      <c r="L25" s="253">
        <v>10697.14702</v>
      </c>
      <c r="M25" s="252">
        <v>39648.367909999994</v>
      </c>
      <c r="N25" s="252">
        <v>1321.89031</v>
      </c>
      <c r="O25" s="252">
        <v>27233.857920000002</v>
      </c>
    </row>
    <row r="26" spans="2:15" ht="20.100000000000001" customHeight="1" thickBot="1">
      <c r="B26" s="254">
        <v>15</v>
      </c>
      <c r="C26" s="784" t="s">
        <v>1377</v>
      </c>
      <c r="D26" s="256">
        <v>0</v>
      </c>
      <c r="E26" s="256">
        <v>0</v>
      </c>
      <c r="F26" s="257">
        <v>0</v>
      </c>
      <c r="G26" s="256">
        <v>0</v>
      </c>
      <c r="H26" s="256">
        <v>0</v>
      </c>
      <c r="I26" s="257">
        <v>0</v>
      </c>
      <c r="J26" s="256">
        <v>0</v>
      </c>
      <c r="K26" s="256">
        <v>0</v>
      </c>
      <c r="L26" s="257">
        <v>0</v>
      </c>
      <c r="M26" s="256">
        <v>0</v>
      </c>
      <c r="N26" s="256">
        <v>0</v>
      </c>
      <c r="O26" s="256">
        <v>0</v>
      </c>
    </row>
    <row r="27" spans="2:15" ht="15" customHeight="1" thickTop="1">
      <c r="C27" s="421"/>
      <c r="D27" s="479"/>
      <c r="E27" s="479"/>
      <c r="F27" s="479"/>
      <c r="G27" s="479"/>
      <c r="H27" s="479"/>
      <c r="I27" s="479"/>
      <c r="J27" s="479"/>
      <c r="K27" s="479"/>
      <c r="L27" s="479"/>
      <c r="M27" s="479"/>
      <c r="N27" s="479"/>
      <c r="O27" s="479"/>
    </row>
    <row r="28" spans="2:15" ht="15" customHeight="1">
      <c r="B28" s="1561" t="s">
        <v>0</v>
      </c>
      <c r="C28" s="1"/>
      <c r="D28" s="1"/>
      <c r="E28" s="1"/>
      <c r="F28" s="1"/>
      <c r="G28" s="1"/>
      <c r="H28" s="1"/>
      <c r="I28" s="1"/>
      <c r="J28" s="1"/>
      <c r="K28" s="1"/>
      <c r="L28" s="1"/>
      <c r="M28" s="1"/>
      <c r="N28" s="1"/>
      <c r="O28" s="1"/>
    </row>
    <row r="29" spans="2:15" ht="15" customHeight="1">
      <c r="D29" s="1702" t="s">
        <v>1504</v>
      </c>
      <c r="E29" s="1702"/>
      <c r="F29" s="1702"/>
      <c r="G29" s="1702"/>
      <c r="H29" s="1702"/>
      <c r="I29" s="1702"/>
      <c r="J29" s="1702"/>
      <c r="K29" s="1702"/>
      <c r="L29" s="1702"/>
      <c r="M29" s="1702"/>
      <c r="N29" s="1702"/>
      <c r="O29" s="1702"/>
    </row>
    <row r="30" spans="2:15" s="1581" customFormat="1" ht="15" customHeight="1">
      <c r="D30" s="1032" t="s">
        <v>219</v>
      </c>
      <c r="E30" s="1032" t="s">
        <v>220</v>
      </c>
      <c r="F30" s="1032" t="s">
        <v>221</v>
      </c>
      <c r="G30" s="1032" t="s">
        <v>222</v>
      </c>
      <c r="H30" s="1032" t="s">
        <v>223</v>
      </c>
      <c r="I30" s="1032" t="s">
        <v>224</v>
      </c>
      <c r="J30" s="1032" t="s">
        <v>225</v>
      </c>
      <c r="K30" s="1032" t="s">
        <v>1211</v>
      </c>
      <c r="L30" s="1032" t="s">
        <v>1212</v>
      </c>
      <c r="M30" s="1032" t="s">
        <v>1213</v>
      </c>
      <c r="N30" s="1032" t="s">
        <v>1214</v>
      </c>
      <c r="O30" s="1032" t="s">
        <v>1215</v>
      </c>
    </row>
    <row r="31" spans="2:15" ht="20.100000000000001" customHeight="1">
      <c r="C31" s="1582"/>
      <c r="D31" s="1789" t="s">
        <v>169</v>
      </c>
      <c r="E31" s="1776"/>
      <c r="F31" s="1776"/>
      <c r="G31" s="1776"/>
      <c r="H31" s="1776"/>
      <c r="I31" s="1776"/>
      <c r="J31" s="1776"/>
      <c r="K31" s="1776"/>
      <c r="L31" s="1776"/>
      <c r="M31" s="1776"/>
      <c r="N31" s="1776"/>
      <c r="O31" s="1777"/>
    </row>
    <row r="32" spans="2:15" ht="20.100000000000001" customHeight="1">
      <c r="C32" s="1582"/>
      <c r="D32" s="773"/>
      <c r="E32" s="1769" t="s">
        <v>1445</v>
      </c>
      <c r="F32" s="1802"/>
      <c r="G32" s="1769" t="s">
        <v>1447</v>
      </c>
      <c r="H32" s="1770"/>
      <c r="I32" s="1770"/>
      <c r="J32" s="1770"/>
      <c r="K32" s="1770"/>
      <c r="L32" s="1770"/>
      <c r="M32" s="1770"/>
      <c r="N32" s="1770"/>
      <c r="O32" s="1771"/>
    </row>
    <row r="33" spans="2:15" ht="35.1" customHeight="1">
      <c r="C33" s="1582"/>
      <c r="D33" s="1803"/>
      <c r="E33" s="1804"/>
      <c r="F33" s="1800" t="s">
        <v>1446</v>
      </c>
      <c r="G33" s="1803"/>
      <c r="H33" s="1800" t="s">
        <v>1386</v>
      </c>
      <c r="I33" s="1789" t="s">
        <v>1448</v>
      </c>
      <c r="J33" s="1776"/>
      <c r="K33" s="1776"/>
      <c r="L33" s="1776"/>
      <c r="M33" s="1776"/>
      <c r="N33" s="1776"/>
      <c r="O33" s="1777"/>
    </row>
    <row r="34" spans="2:15" ht="48" customHeight="1">
      <c r="C34" s="782"/>
      <c r="D34" s="1803"/>
      <c r="E34" s="1804"/>
      <c r="F34" s="1804"/>
      <c r="G34" s="1803"/>
      <c r="H34" s="1801"/>
      <c r="I34" s="1567"/>
      <c r="J34" s="202" t="s">
        <v>1388</v>
      </c>
      <c r="K34" s="202" t="s">
        <v>1389</v>
      </c>
      <c r="L34" s="202" t="s">
        <v>1390</v>
      </c>
      <c r="M34" s="202" t="s">
        <v>1391</v>
      </c>
      <c r="N34" s="202" t="s">
        <v>1392</v>
      </c>
      <c r="O34" s="202" t="s">
        <v>1393</v>
      </c>
    </row>
    <row r="35" spans="2:15" ht="20.100000000000001" customHeight="1">
      <c r="B35" s="767">
        <v>1</v>
      </c>
      <c r="C35" s="753" t="s">
        <v>1449</v>
      </c>
      <c r="D35" s="765">
        <v>53535692.906769998</v>
      </c>
      <c r="E35" s="765">
        <v>49329535.126769997</v>
      </c>
      <c r="F35" s="781">
        <v>137257.85999999999</v>
      </c>
      <c r="G35" s="765">
        <v>4206157.78</v>
      </c>
      <c r="H35" s="765">
        <v>1978933.16</v>
      </c>
      <c r="I35" s="253">
        <v>2227224.62</v>
      </c>
      <c r="J35" s="252">
        <v>220514.04</v>
      </c>
      <c r="K35" s="252">
        <v>357084.42</v>
      </c>
      <c r="L35" s="253">
        <v>295747.90000000002</v>
      </c>
      <c r="M35" s="252">
        <v>990263.57</v>
      </c>
      <c r="N35" s="252">
        <v>177033.99</v>
      </c>
      <c r="O35" s="765">
        <v>186580.7</v>
      </c>
    </row>
    <row r="36" spans="2:15" ht="20.100000000000001" customHeight="1">
      <c r="B36" s="1586">
        <v>2</v>
      </c>
      <c r="C36" s="1586" t="s">
        <v>1450</v>
      </c>
      <c r="D36" s="252">
        <v>39048668.059999995</v>
      </c>
      <c r="E36" s="252">
        <v>36060792.829999998</v>
      </c>
      <c r="F36" s="253">
        <v>72870.09</v>
      </c>
      <c r="G36" s="252">
        <v>2987875.23</v>
      </c>
      <c r="H36" s="252">
        <v>1522588.91</v>
      </c>
      <c r="I36" s="253">
        <v>1465286.32</v>
      </c>
      <c r="J36" s="252">
        <v>108381.02</v>
      </c>
      <c r="K36" s="252">
        <v>250079.71</v>
      </c>
      <c r="L36" s="253">
        <v>182663.58</v>
      </c>
      <c r="M36" s="252">
        <v>630611.91</v>
      </c>
      <c r="N36" s="252">
        <v>133690.79</v>
      </c>
      <c r="O36" s="252">
        <v>159859.31</v>
      </c>
    </row>
    <row r="37" spans="2:15" ht="20.100000000000001" customHeight="1">
      <c r="B37" s="1598">
        <v>3</v>
      </c>
      <c r="C37" s="1598" t="s">
        <v>1451</v>
      </c>
      <c r="D37" s="252">
        <v>30885470.476137128</v>
      </c>
      <c r="E37" s="252">
        <v>28793441.825481024</v>
      </c>
      <c r="F37" s="253">
        <v>66588.442912272396</v>
      </c>
      <c r="G37" s="252">
        <v>2092028.6506561029</v>
      </c>
      <c r="H37" s="252">
        <v>1201820.4325949552</v>
      </c>
      <c r="I37" s="253">
        <v>890208.21806114772</v>
      </c>
      <c r="J37" s="252">
        <v>78880.280236356644</v>
      </c>
      <c r="K37" s="252">
        <v>133419.62902571505</v>
      </c>
      <c r="L37" s="253">
        <v>137554.6654520442</v>
      </c>
      <c r="M37" s="252">
        <v>293414.71250076272</v>
      </c>
      <c r="N37" s="252">
        <v>128210.3087555314</v>
      </c>
      <c r="O37" s="252">
        <v>118728.62209073754</v>
      </c>
    </row>
    <row r="38" spans="2:15" ht="32.1" customHeight="1">
      <c r="B38" s="1595">
        <v>4</v>
      </c>
      <c r="C38" s="1595" t="s">
        <v>1452</v>
      </c>
      <c r="D38" s="252">
        <v>9732343.5700000003</v>
      </c>
      <c r="E38" s="252">
        <v>9479632.5800000001</v>
      </c>
      <c r="F38" s="785"/>
      <c r="G38" s="252">
        <v>252710.99</v>
      </c>
      <c r="H38" s="252">
        <v>160458.85999999999</v>
      </c>
      <c r="I38" s="1271">
        <v>92252.13</v>
      </c>
      <c r="J38" s="775"/>
      <c r="K38" s="775"/>
      <c r="L38" s="785"/>
      <c r="M38" s="775"/>
      <c r="N38" s="775"/>
      <c r="O38" s="775"/>
    </row>
    <row r="39" spans="2:15" ht="32.1" customHeight="1">
      <c r="B39" s="1595">
        <v>5</v>
      </c>
      <c r="C39" s="1595" t="s">
        <v>1453</v>
      </c>
      <c r="D39" s="252">
        <v>4544159.4000000004</v>
      </c>
      <c r="E39" s="252">
        <v>4159554.75</v>
      </c>
      <c r="F39" s="785"/>
      <c r="G39" s="252">
        <v>384604.65</v>
      </c>
      <c r="H39" s="252">
        <v>254470.6</v>
      </c>
      <c r="I39" s="1271">
        <v>130134.05</v>
      </c>
      <c r="J39" s="775"/>
      <c r="K39" s="775"/>
      <c r="L39" s="785"/>
      <c r="M39" s="775"/>
      <c r="N39" s="775"/>
      <c r="O39" s="775"/>
    </row>
    <row r="40" spans="2:15" ht="32.1" customHeight="1">
      <c r="B40" s="1595">
        <v>6</v>
      </c>
      <c r="C40" s="1595" t="s">
        <v>1454</v>
      </c>
      <c r="D40" s="252">
        <v>3758053.65</v>
      </c>
      <c r="E40" s="252">
        <v>2768385.61</v>
      </c>
      <c r="F40" s="785"/>
      <c r="G40" s="252">
        <v>989668.04</v>
      </c>
      <c r="H40" s="252">
        <v>474738.07</v>
      </c>
      <c r="I40" s="1271">
        <v>514929.97</v>
      </c>
      <c r="J40" s="775"/>
      <c r="K40" s="775"/>
      <c r="L40" s="785"/>
      <c r="M40" s="775"/>
      <c r="N40" s="775"/>
      <c r="O40" s="775"/>
    </row>
    <row r="41" spans="2:15" ht="20.100000000000001" customHeight="1">
      <c r="B41" s="1587">
        <v>7</v>
      </c>
      <c r="C41" s="1587" t="s">
        <v>1455</v>
      </c>
      <c r="D41" s="252">
        <v>-1573492.29</v>
      </c>
      <c r="E41" s="252">
        <v>-145465.72</v>
      </c>
      <c r="F41" s="253">
        <v>-4781.29</v>
      </c>
      <c r="G41" s="252">
        <v>-1428026.57</v>
      </c>
      <c r="H41" s="252">
        <v>-619171.53</v>
      </c>
      <c r="I41" s="253">
        <v>-808855.04000000004</v>
      </c>
      <c r="J41" s="252">
        <v>-31394.37</v>
      </c>
      <c r="K41" s="252">
        <v>-165129.14000000001</v>
      </c>
      <c r="L41" s="253">
        <v>-99886.24</v>
      </c>
      <c r="M41" s="252">
        <v>-418602.28</v>
      </c>
      <c r="N41" s="252">
        <v>-50619.62</v>
      </c>
      <c r="O41" s="252">
        <v>-43223.39</v>
      </c>
    </row>
    <row r="42" spans="2:15" ht="20.100000000000001" customHeight="1">
      <c r="B42" s="1587">
        <v>8</v>
      </c>
      <c r="C42" s="1587" t="s">
        <v>1456</v>
      </c>
      <c r="D42" s="775"/>
      <c r="E42" s="775"/>
      <c r="F42" s="785"/>
      <c r="G42" s="775"/>
      <c r="H42" s="775"/>
      <c r="I42" s="785"/>
      <c r="J42" s="775"/>
      <c r="K42" s="775"/>
      <c r="L42" s="785"/>
      <c r="M42" s="775"/>
      <c r="N42" s="775"/>
      <c r="O42" s="775"/>
    </row>
    <row r="43" spans="2:15" ht="32.1" customHeight="1">
      <c r="B43" s="1586">
        <v>9</v>
      </c>
      <c r="C43" s="1586" t="s">
        <v>1457</v>
      </c>
      <c r="D43" s="252">
        <v>30865974.93</v>
      </c>
      <c r="E43" s="252">
        <v>29523652.329999998</v>
      </c>
      <c r="F43" s="253">
        <v>62513.46</v>
      </c>
      <c r="G43" s="252">
        <v>1342322.6</v>
      </c>
      <c r="H43" s="252">
        <v>785486.53</v>
      </c>
      <c r="I43" s="253">
        <v>556836.07000000007</v>
      </c>
      <c r="J43" s="252">
        <v>63407.839999999997</v>
      </c>
      <c r="K43" s="252">
        <v>71218.990000000005</v>
      </c>
      <c r="L43" s="253">
        <v>74261.740000000005</v>
      </c>
      <c r="M43" s="252">
        <v>204369.6</v>
      </c>
      <c r="N43" s="252">
        <v>55389.72</v>
      </c>
      <c r="O43" s="252">
        <v>88188.18</v>
      </c>
    </row>
    <row r="44" spans="2:15" ht="20.100000000000001" customHeight="1">
      <c r="B44" s="1598">
        <v>10</v>
      </c>
      <c r="C44" s="1598" t="s">
        <v>1458</v>
      </c>
      <c r="D44" s="252">
        <v>28888765.43</v>
      </c>
      <c r="E44" s="252">
        <v>27720738.140000001</v>
      </c>
      <c r="F44" s="253">
        <v>61869.86</v>
      </c>
      <c r="G44" s="252">
        <v>1168027.29</v>
      </c>
      <c r="H44" s="252">
        <v>722158.45</v>
      </c>
      <c r="I44" s="253">
        <v>445868.83999999997</v>
      </c>
      <c r="J44" s="252">
        <v>61863.99</v>
      </c>
      <c r="K44" s="252">
        <v>67831.149999999994</v>
      </c>
      <c r="L44" s="253">
        <v>73086.33</v>
      </c>
      <c r="M44" s="252">
        <v>111956.37</v>
      </c>
      <c r="N44" s="252">
        <v>46308.06</v>
      </c>
      <c r="O44" s="252">
        <v>84822.94</v>
      </c>
    </row>
    <row r="45" spans="2:15" ht="20.100000000000001" customHeight="1">
      <c r="B45" s="1586">
        <v>11</v>
      </c>
      <c r="C45" s="1586" t="s">
        <v>1459</v>
      </c>
      <c r="D45" s="252">
        <v>28074032.160633266</v>
      </c>
      <c r="E45" s="252">
        <v>26391511.097022045</v>
      </c>
      <c r="F45" s="253">
        <v>54551.363138867899</v>
      </c>
      <c r="G45" s="252">
        <v>1682521.0636112196</v>
      </c>
      <c r="H45" s="252">
        <v>1042867.0310769308</v>
      </c>
      <c r="I45" s="253">
        <v>639654.03253428871</v>
      </c>
      <c r="J45" s="252">
        <v>58437.937357570641</v>
      </c>
      <c r="K45" s="252">
        <v>121147.90771266501</v>
      </c>
      <c r="L45" s="253">
        <v>66849.065845213117</v>
      </c>
      <c r="M45" s="252">
        <v>312479.09335012763</v>
      </c>
      <c r="N45" s="252">
        <v>27419.921382689787</v>
      </c>
      <c r="O45" s="252">
        <v>53320.106886022615</v>
      </c>
    </row>
    <row r="46" spans="2:15" ht="20.100000000000001" customHeight="1">
      <c r="B46" s="1598">
        <v>12</v>
      </c>
      <c r="C46" s="1598" t="s">
        <v>1458</v>
      </c>
      <c r="D46" s="252">
        <v>24287798.363581806</v>
      </c>
      <c r="E46" s="252">
        <v>23230958.824882347</v>
      </c>
      <c r="F46" s="253">
        <v>53970.997712203047</v>
      </c>
      <c r="G46" s="252">
        <v>1056839.5386994607</v>
      </c>
      <c r="H46" s="252">
        <v>743351.47452707868</v>
      </c>
      <c r="I46" s="253">
        <v>313488.06417238194</v>
      </c>
      <c r="J46" s="252">
        <v>55116.248075194773</v>
      </c>
      <c r="K46" s="252">
        <v>56261.808823523854</v>
      </c>
      <c r="L46" s="253">
        <v>55798.745018688613</v>
      </c>
      <c r="M46" s="252">
        <v>76403.392557389714</v>
      </c>
      <c r="N46" s="252">
        <v>24239.196421893001</v>
      </c>
      <c r="O46" s="252">
        <v>45668.673275692003</v>
      </c>
    </row>
    <row r="47" spans="2:15" ht="20.100000000000001" customHeight="1">
      <c r="B47" s="1587">
        <v>13</v>
      </c>
      <c r="C47" s="1587" t="s">
        <v>1460</v>
      </c>
      <c r="D47" s="252">
        <v>4637791.16</v>
      </c>
      <c r="E47" s="252">
        <v>4465634.37</v>
      </c>
      <c r="F47" s="253">
        <v>5049.62</v>
      </c>
      <c r="G47" s="252">
        <v>172156.79</v>
      </c>
      <c r="H47" s="252">
        <v>78980.13</v>
      </c>
      <c r="I47" s="253">
        <v>93176.66</v>
      </c>
      <c r="J47" s="252">
        <v>12708.87</v>
      </c>
      <c r="K47" s="252">
        <v>12401.12</v>
      </c>
      <c r="L47" s="253">
        <v>7492.34</v>
      </c>
      <c r="M47" s="252">
        <v>5838.34</v>
      </c>
      <c r="N47" s="252">
        <v>27229.7</v>
      </c>
      <c r="O47" s="252">
        <v>27506.29</v>
      </c>
    </row>
    <row r="48" spans="2:15" ht="20.100000000000001" customHeight="1" thickBot="1">
      <c r="B48" s="254">
        <v>14</v>
      </c>
      <c r="C48" s="1599" t="s">
        <v>1377</v>
      </c>
      <c r="D48" s="256">
        <v>0</v>
      </c>
      <c r="E48" s="256">
        <v>0</v>
      </c>
      <c r="F48" s="257">
        <v>0</v>
      </c>
      <c r="G48" s="256">
        <v>0</v>
      </c>
      <c r="H48" s="256">
        <v>0</v>
      </c>
      <c r="I48" s="257">
        <v>0</v>
      </c>
      <c r="J48" s="256">
        <v>0</v>
      </c>
      <c r="K48" s="256">
        <v>0</v>
      </c>
      <c r="L48" s="257">
        <v>0</v>
      </c>
      <c r="M48" s="256">
        <v>0</v>
      </c>
      <c r="N48" s="256">
        <v>0</v>
      </c>
      <c r="O48" s="256">
        <v>0</v>
      </c>
    </row>
    <row r="49" ht="15" customHeight="1" thickTop="1"/>
  </sheetData>
  <mergeCells count="22">
    <mergeCell ref="H10:H11"/>
    <mergeCell ref="I10:O10"/>
    <mergeCell ref="G9:O9"/>
    <mergeCell ref="B2:C2"/>
    <mergeCell ref="D6:O6"/>
    <mergeCell ref="D8:O8"/>
    <mergeCell ref="E9:F9"/>
    <mergeCell ref="D10:D11"/>
    <mergeCell ref="E10:E11"/>
    <mergeCell ref="F10:F11"/>
    <mergeCell ref="G10:G11"/>
    <mergeCell ref="B3:D3"/>
    <mergeCell ref="D29:O29"/>
    <mergeCell ref="D31:O31"/>
    <mergeCell ref="E32:F32"/>
    <mergeCell ref="G32:O32"/>
    <mergeCell ref="D33:D34"/>
    <mergeCell ref="E33:E34"/>
    <mergeCell ref="F33:F34"/>
    <mergeCell ref="G33:G34"/>
    <mergeCell ref="H33:H34"/>
    <mergeCell ref="I33:O33"/>
  </mergeCells>
  <hyperlinks>
    <hyperlink ref="O4" location="Índice!A1" display="Back to the Index" xr:uid="{43F86980-F220-49B4-AFF4-2BB131A01C7A}"/>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3B83F-3B6A-4DBE-975F-0F11627AB5BC}">
  <dimension ref="B1:J24"/>
  <sheetViews>
    <sheetView showGridLines="0" showZeros="0" zoomScaleNormal="100" workbookViewId="0">
      <selection activeCell="J6" sqref="J6"/>
    </sheetView>
  </sheetViews>
  <sheetFormatPr defaultColWidth="9.140625" defaultRowHeight="15" customHeight="1"/>
  <cols>
    <col min="1" max="1" width="12.7109375" style="2" customWidth="1"/>
    <col min="2" max="2" width="7.7109375" style="2" customWidth="1"/>
    <col min="3" max="3" width="56" style="2" customWidth="1"/>
    <col min="4" max="4" width="21.85546875" style="2" customWidth="1"/>
    <col min="5" max="5" width="24.42578125" style="2" customWidth="1"/>
    <col min="6" max="6" width="4.7109375" style="2" customWidth="1"/>
    <col min="7" max="7" width="21.85546875" style="2" customWidth="1"/>
    <col min="8" max="8" width="24.42578125" style="2" customWidth="1"/>
    <col min="9" max="9" width="8.85546875" style="2" customWidth="1"/>
    <col min="10" max="10" width="15.85546875" style="2" customWidth="1"/>
    <col min="11" max="16384" width="9.140625" style="2"/>
  </cols>
  <sheetData>
    <row r="1" spans="2:10" ht="15" customHeight="1">
      <c r="C1" s="27"/>
    </row>
    <row r="2" spans="2:10" ht="15" customHeight="1">
      <c r="B2" s="1679" t="s">
        <v>1479</v>
      </c>
      <c r="C2" s="1679"/>
      <c r="D2" s="728" t="s">
        <v>1361</v>
      </c>
      <c r="G2" s="1560"/>
    </row>
    <row r="3" spans="2:10" ht="15" customHeight="1">
      <c r="B3" s="1679" t="s">
        <v>1478</v>
      </c>
      <c r="C3" s="1679"/>
      <c r="D3" s="1679"/>
    </row>
    <row r="4" spans="2:10" ht="15" customHeight="1">
      <c r="B4" s="737" t="s">
        <v>0</v>
      </c>
    </row>
    <row r="5" spans="2:10" ht="15" customHeight="1">
      <c r="C5" s="737"/>
    </row>
    <row r="6" spans="2:10" ht="15" customHeight="1">
      <c r="D6" s="1648" t="s">
        <v>1730</v>
      </c>
      <c r="E6" s="1648"/>
      <c r="G6" s="1648" t="s">
        <v>1504</v>
      </c>
      <c r="H6" s="1648"/>
      <c r="J6" s="957" t="s">
        <v>503</v>
      </c>
    </row>
    <row r="7" spans="2:10" s="181" customFormat="1" ht="15" customHeight="1">
      <c r="D7" s="620" t="s">
        <v>219</v>
      </c>
      <c r="E7" s="620" t="s">
        <v>220</v>
      </c>
      <c r="G7" s="620" t="s">
        <v>219</v>
      </c>
      <c r="H7" s="620" t="s">
        <v>220</v>
      </c>
    </row>
    <row r="8" spans="2:10" ht="30.75" customHeight="1">
      <c r="C8" s="782"/>
      <c r="D8" s="779" t="s">
        <v>1449</v>
      </c>
      <c r="E8" s="779" t="s">
        <v>1480</v>
      </c>
      <c r="G8" s="1571" t="s">
        <v>1449</v>
      </c>
      <c r="H8" s="1571" t="s">
        <v>1480</v>
      </c>
    </row>
    <row r="9" spans="2:10" ht="20.100000000000001" customHeight="1">
      <c r="B9" s="790">
        <v>1</v>
      </c>
      <c r="C9" s="788" t="s">
        <v>1465</v>
      </c>
      <c r="D9" s="765">
        <v>4206157.7778899996</v>
      </c>
      <c r="E9" s="791"/>
      <c r="G9" s="765">
        <v>5548122.6567267794</v>
      </c>
      <c r="H9" s="791"/>
    </row>
    <row r="10" spans="2:10" ht="20.100000000000001" customHeight="1">
      <c r="B10" s="741">
        <v>2</v>
      </c>
      <c r="C10" s="741" t="s">
        <v>1466</v>
      </c>
      <c r="D10" s="252">
        <v>1218597.163480317</v>
      </c>
      <c r="E10" s="775"/>
      <c r="G10" s="252">
        <v>1312697.0773935437</v>
      </c>
      <c r="H10" s="775"/>
    </row>
    <row r="11" spans="2:10" ht="20.100000000000001" customHeight="1">
      <c r="B11" s="954">
        <v>3</v>
      </c>
      <c r="C11" s="954" t="s">
        <v>1467</v>
      </c>
      <c r="D11" s="252">
        <v>2129483.7555003171</v>
      </c>
      <c r="E11" s="775"/>
      <c r="G11" s="252">
        <v>2654661.956499509</v>
      </c>
      <c r="H11" s="775"/>
    </row>
    <row r="12" spans="2:10" ht="20.100000000000001" customHeight="1">
      <c r="B12" s="740">
        <v>4</v>
      </c>
      <c r="C12" s="740" t="s">
        <v>1468</v>
      </c>
      <c r="D12" s="252">
        <v>335915.47674976999</v>
      </c>
      <c r="E12" s="775"/>
      <c r="G12" s="252">
        <v>671342.47473233205</v>
      </c>
      <c r="H12" s="775"/>
    </row>
    <row r="13" spans="2:10" ht="20.100000000000001" customHeight="1">
      <c r="B13" s="740">
        <v>5</v>
      </c>
      <c r="C13" s="740" t="s">
        <v>1470</v>
      </c>
      <c r="D13" s="252">
        <v>430146.93538182997</v>
      </c>
      <c r="E13" s="775"/>
      <c r="G13" s="252">
        <v>576896.66250709095</v>
      </c>
      <c r="H13" s="775"/>
    </row>
    <row r="14" spans="2:10" ht="20.100000000000001" customHeight="1">
      <c r="B14" s="740">
        <v>6</v>
      </c>
      <c r="C14" s="740" t="s">
        <v>1469</v>
      </c>
      <c r="D14" s="252">
        <v>0</v>
      </c>
      <c r="E14" s="252"/>
      <c r="G14" s="252">
        <v>0</v>
      </c>
      <c r="H14" s="252"/>
    </row>
    <row r="15" spans="2:10" ht="20.100000000000001" customHeight="1">
      <c r="B15" s="740">
        <v>7</v>
      </c>
      <c r="C15" s="740" t="s">
        <v>1471</v>
      </c>
      <c r="D15" s="1270">
        <v>171306.70179752001</v>
      </c>
      <c r="E15" s="1270"/>
      <c r="G15" s="1270">
        <v>202011.49302139049</v>
      </c>
      <c r="H15" s="1270"/>
    </row>
    <row r="16" spans="2:10" ht="20.100000000000001" customHeight="1">
      <c r="B16" s="740">
        <v>8</v>
      </c>
      <c r="C16" s="740" t="s">
        <v>1473</v>
      </c>
      <c r="D16" s="1270">
        <v>827092.12996380997</v>
      </c>
      <c r="E16" s="1270"/>
      <c r="G16" s="1270">
        <v>464388.45078114502</v>
      </c>
      <c r="H16" s="1270"/>
    </row>
    <row r="17" spans="2:8" ht="20.100000000000001" customHeight="1">
      <c r="B17" s="740">
        <v>9</v>
      </c>
      <c r="C17" s="740" t="s">
        <v>1472</v>
      </c>
      <c r="D17" s="252">
        <v>0</v>
      </c>
      <c r="E17" s="252"/>
      <c r="G17" s="252">
        <v>0</v>
      </c>
      <c r="H17" s="252"/>
    </row>
    <row r="18" spans="2:8" ht="20.100000000000001" customHeight="1">
      <c r="B18" s="740">
        <v>10</v>
      </c>
      <c r="C18" s="740" t="s">
        <v>1474</v>
      </c>
      <c r="D18" s="252">
        <v>238767.74790672999</v>
      </c>
      <c r="E18" s="252"/>
      <c r="G18" s="252">
        <v>638704.33297638199</v>
      </c>
      <c r="H18" s="252"/>
    </row>
    <row r="19" spans="2:8" ht="20.100000000000001" customHeight="1">
      <c r="B19" s="740">
        <v>11</v>
      </c>
      <c r="C19" s="740" t="s">
        <v>1475</v>
      </c>
      <c r="D19" s="252">
        <v>126254.76370065696</v>
      </c>
      <c r="E19" s="252"/>
      <c r="G19" s="252">
        <v>101318.54248116874</v>
      </c>
      <c r="H19" s="252"/>
    </row>
    <row r="20" spans="2:8" ht="20.100000000000001" customHeight="1">
      <c r="B20" s="740">
        <v>12</v>
      </c>
      <c r="C20" s="740" t="s">
        <v>1476</v>
      </c>
      <c r="D20" s="252">
        <v>0</v>
      </c>
      <c r="E20" s="252"/>
      <c r="G20" s="252">
        <v>0</v>
      </c>
      <c r="H20" s="252"/>
    </row>
    <row r="21" spans="2:8" ht="20.100000000000001" customHeight="1" thickBot="1">
      <c r="B21" s="762">
        <v>14</v>
      </c>
      <c r="C21" s="789" t="s">
        <v>1477</v>
      </c>
      <c r="D21" s="256">
        <v>3295271.1858699997</v>
      </c>
      <c r="E21" s="256"/>
      <c r="G21" s="256">
        <v>4206157.7776208147</v>
      </c>
      <c r="H21" s="256"/>
    </row>
    <row r="22" spans="2:8" ht="5.25" customHeight="1" thickTop="1">
      <c r="C22" s="421"/>
      <c r="D22" s="479"/>
      <c r="E22" s="479"/>
      <c r="G22" s="479"/>
      <c r="H22" s="479"/>
    </row>
    <row r="23" spans="2:8" ht="15" customHeight="1">
      <c r="B23" s="117" t="s">
        <v>1835</v>
      </c>
    </row>
    <row r="24" spans="2:8" ht="15" customHeight="1">
      <c r="B24" s="117"/>
    </row>
  </sheetData>
  <mergeCells count="4">
    <mergeCell ref="D6:E6"/>
    <mergeCell ref="B2:C2"/>
    <mergeCell ref="B3:D3"/>
    <mergeCell ref="G6:H6"/>
  </mergeCells>
  <hyperlinks>
    <hyperlink ref="J6" location="Índice!A1" display="Back to the Index" xr:uid="{72F1E4DB-E4F0-4DA9-91BF-FA642B120E6B}"/>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EAAEF-BA57-4981-B337-148398AAA9CE}">
  <dimension ref="B1:J18"/>
  <sheetViews>
    <sheetView showGridLines="0" showZeros="0" zoomScaleNormal="100" workbookViewId="0">
      <selection activeCell="J6" sqref="J6"/>
    </sheetView>
  </sheetViews>
  <sheetFormatPr defaultColWidth="9.140625" defaultRowHeight="15" customHeight="1"/>
  <cols>
    <col min="1" max="1" width="12.7109375" style="2" customWidth="1"/>
    <col min="2" max="2" width="7.7109375" style="2" customWidth="1"/>
    <col min="3" max="3" width="56" style="2" customWidth="1"/>
    <col min="4" max="4" width="19.28515625" style="2" customWidth="1"/>
    <col min="5" max="5" width="17.42578125" style="2" customWidth="1"/>
    <col min="6" max="6" width="5.5703125" style="2" customWidth="1"/>
    <col min="7" max="7" width="19.28515625" style="2" customWidth="1"/>
    <col min="8" max="8" width="17.42578125" style="2" customWidth="1"/>
    <col min="9" max="9" width="8.85546875" style="2" customWidth="1"/>
    <col min="10" max="10" width="14.7109375" style="2" customWidth="1"/>
    <col min="11" max="16384" width="9.140625" style="2"/>
  </cols>
  <sheetData>
    <row r="1" spans="2:10" ht="15" customHeight="1">
      <c r="C1" s="27"/>
    </row>
    <row r="2" spans="2:10" ht="15" customHeight="1">
      <c r="B2" s="1679" t="s">
        <v>1490</v>
      </c>
      <c r="C2" s="1679"/>
      <c r="D2" s="728" t="s">
        <v>1361</v>
      </c>
      <c r="G2" s="1560"/>
    </row>
    <row r="3" spans="2:10" ht="15" customHeight="1">
      <c r="B3" s="1679" t="s">
        <v>1491</v>
      </c>
      <c r="C3" s="1679"/>
    </row>
    <row r="4" spans="2:10" ht="15" customHeight="1">
      <c r="B4" s="737" t="s">
        <v>0</v>
      </c>
    </row>
    <row r="5" spans="2:10" ht="15" customHeight="1">
      <c r="C5" s="737"/>
    </row>
    <row r="6" spans="2:10" ht="15" customHeight="1">
      <c r="D6" s="1648" t="s">
        <v>1730</v>
      </c>
      <c r="E6" s="1648"/>
      <c r="G6" s="1648" t="s">
        <v>1685</v>
      </c>
      <c r="H6" s="1648"/>
      <c r="J6" s="957" t="s">
        <v>503</v>
      </c>
    </row>
    <row r="7" spans="2:10" s="181" customFormat="1" ht="15" customHeight="1">
      <c r="D7" s="620" t="s">
        <v>219</v>
      </c>
      <c r="E7" s="620" t="s">
        <v>220</v>
      </c>
      <c r="G7" s="620" t="s">
        <v>219</v>
      </c>
      <c r="H7" s="620" t="s">
        <v>220</v>
      </c>
    </row>
    <row r="8" spans="2:10" s="181" customFormat="1" ht="44.25" customHeight="1">
      <c r="D8" s="1690" t="s">
        <v>1481</v>
      </c>
      <c r="E8" s="1690"/>
      <c r="G8" s="1690" t="s">
        <v>1481</v>
      </c>
      <c r="H8" s="1690"/>
    </row>
    <row r="9" spans="2:10" ht="39.75" customHeight="1">
      <c r="C9" s="782"/>
      <c r="D9" s="779" t="s">
        <v>1482</v>
      </c>
      <c r="E9" s="779" t="s">
        <v>1483</v>
      </c>
      <c r="G9" s="1571" t="s">
        <v>1482</v>
      </c>
      <c r="H9" s="1571" t="s">
        <v>1483</v>
      </c>
    </row>
    <row r="10" spans="2:10" ht="20.100000000000001" customHeight="1">
      <c r="B10" s="776">
        <v>1</v>
      </c>
      <c r="C10" s="753" t="s">
        <v>1484</v>
      </c>
      <c r="D10" s="765"/>
      <c r="E10" s="792"/>
      <c r="G10" s="765"/>
      <c r="H10" s="1600"/>
    </row>
    <row r="11" spans="2:10" ht="20.100000000000001" customHeight="1">
      <c r="B11" s="777">
        <v>2</v>
      </c>
      <c r="C11" s="741" t="s">
        <v>1485</v>
      </c>
      <c r="D11" s="252">
        <v>1190802.8973856668</v>
      </c>
      <c r="E11" s="1270">
        <v>-191070.64354097005</v>
      </c>
      <c r="G11" s="252">
        <v>1395663.6494700001</v>
      </c>
      <c r="H11" s="1270">
        <v>-234067.49745999996</v>
      </c>
    </row>
    <row r="12" spans="2:10" ht="20.100000000000001" customHeight="1">
      <c r="B12" s="793">
        <v>3</v>
      </c>
      <c r="C12" s="740" t="s">
        <v>1486</v>
      </c>
      <c r="D12" s="252">
        <v>214347.80359999998</v>
      </c>
      <c r="E12" s="1270">
        <v>-10016.619530000002</v>
      </c>
      <c r="G12" s="252">
        <v>237394.01371999999</v>
      </c>
      <c r="H12" s="1270">
        <v>-20923.481500000002</v>
      </c>
    </row>
    <row r="13" spans="2:10" ht="20.100000000000001" customHeight="1">
      <c r="B13" s="793">
        <v>4</v>
      </c>
      <c r="C13" s="740" t="s">
        <v>1487</v>
      </c>
      <c r="D13" s="252">
        <v>633928.01839999994</v>
      </c>
      <c r="E13" s="1270">
        <v>-136355.48823000002</v>
      </c>
      <c r="G13" s="252">
        <v>759693.06579999998</v>
      </c>
      <c r="H13" s="1270">
        <v>-169044.49608000001</v>
      </c>
    </row>
    <row r="14" spans="2:10" ht="20.100000000000001" customHeight="1">
      <c r="B14" s="793">
        <v>5</v>
      </c>
      <c r="C14" s="740" t="s">
        <v>1488</v>
      </c>
      <c r="D14" s="252">
        <v>9672.6659899999995</v>
      </c>
      <c r="E14" s="1270">
        <v>-4437.0237899999993</v>
      </c>
      <c r="G14" s="252">
        <v>11071.662829999999</v>
      </c>
      <c r="H14" s="1270">
        <v>-3263.6543700000002</v>
      </c>
    </row>
    <row r="15" spans="2:10" ht="20.100000000000001" customHeight="1">
      <c r="B15" s="793">
        <v>6</v>
      </c>
      <c r="C15" s="740" t="s">
        <v>1489</v>
      </c>
      <c r="D15" s="252">
        <v>329628.04345566692</v>
      </c>
      <c r="E15" s="252">
        <v>-38894.868470000001</v>
      </c>
      <c r="G15" s="252">
        <v>382667.05708</v>
      </c>
      <c r="H15" s="252">
        <v>-38526.414260000005</v>
      </c>
    </row>
    <row r="16" spans="2:10" ht="20.100000000000001" customHeight="1">
      <c r="B16" s="793">
        <v>7</v>
      </c>
      <c r="C16" s="740" t="s">
        <v>264</v>
      </c>
      <c r="D16" s="1270">
        <v>3226.3659400000001</v>
      </c>
      <c r="E16" s="1270">
        <v>-1366.6435200000001</v>
      </c>
      <c r="G16" s="1270">
        <v>4837.8500400000003</v>
      </c>
      <c r="H16" s="1270">
        <v>-2309.4512499999405</v>
      </c>
    </row>
    <row r="17" spans="2:8" ht="20.100000000000001" customHeight="1" thickBot="1">
      <c r="B17" s="794">
        <v>8</v>
      </c>
      <c r="C17" s="789" t="s">
        <v>2</v>
      </c>
      <c r="D17" s="795">
        <f>+SUM(D12:D16)</f>
        <v>1190802.8973856668</v>
      </c>
      <c r="E17" s="795">
        <f>+SUM(E12:E16)</f>
        <v>-191070.64354000005</v>
      </c>
      <c r="G17" s="1601">
        <f>+SUM(G12:G16)</f>
        <v>1395663.6494699998</v>
      </c>
      <c r="H17" s="1601">
        <f>+SUM(H12:H16)</f>
        <v>-234067.49745999996</v>
      </c>
    </row>
    <row r="18" spans="2:8" ht="15" customHeight="1" thickTop="1">
      <c r="C18" s="421"/>
      <c r="D18" s="479"/>
      <c r="E18" s="479"/>
      <c r="G18" s="479"/>
      <c r="H18" s="479"/>
    </row>
  </sheetData>
  <mergeCells count="6">
    <mergeCell ref="B2:C2"/>
    <mergeCell ref="D6:E6"/>
    <mergeCell ref="D8:E8"/>
    <mergeCell ref="B3:C3"/>
    <mergeCell ref="G6:H6"/>
    <mergeCell ref="G8:H8"/>
  </mergeCells>
  <hyperlinks>
    <hyperlink ref="J6" location="Índice!A1" display="Back to the Index" xr:uid="{49DD1B07-A636-42FE-B096-520EEF22B7BA}"/>
  </hyperlinks>
  <pageMargins left="0.7" right="0.7" top="0.75" bottom="0.75" header="0.3" footer="0.3"/>
  <pageSetup paperSize="9" orientation="portrait" r:id="rId1"/>
  <ignoredErrors>
    <ignoredError sqref="D17:F21 G17:H17" formulaRange="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616DB-85FD-4417-B568-7516572FE770}">
  <dimension ref="B1:O33"/>
  <sheetViews>
    <sheetView showGridLines="0" showZeros="0" zoomScaleNormal="100" workbookViewId="0">
      <selection activeCell="O4" sqref="O4"/>
    </sheetView>
  </sheetViews>
  <sheetFormatPr defaultColWidth="9.140625" defaultRowHeight="15" customHeight="1"/>
  <cols>
    <col min="1" max="1" width="12.7109375" style="2" customWidth="1"/>
    <col min="2" max="2" width="7.7109375" style="2" customWidth="1"/>
    <col min="3" max="3" width="34" style="2" customWidth="1"/>
    <col min="4" max="15" width="12.7109375" style="2" customWidth="1"/>
    <col min="16" max="16" width="8.85546875" style="2" customWidth="1"/>
    <col min="17" max="17" width="9.28515625" style="2" customWidth="1"/>
    <col min="18" max="16384" width="9.140625" style="2"/>
  </cols>
  <sheetData>
    <row r="1" spans="2:15" ht="15" customHeight="1">
      <c r="C1" s="27"/>
    </row>
    <row r="2" spans="2:15" ht="15" customHeight="1">
      <c r="B2" s="1679" t="s">
        <v>1492</v>
      </c>
      <c r="C2" s="1679"/>
      <c r="D2" s="728" t="s">
        <v>1361</v>
      </c>
    </row>
    <row r="3" spans="2:15" ht="17.25" customHeight="1">
      <c r="B3" s="1679" t="s">
        <v>1493</v>
      </c>
      <c r="C3" s="1679"/>
      <c r="D3" s="1679"/>
      <c r="E3" s="1679"/>
      <c r="F3" s="1679"/>
      <c r="G3" s="1679"/>
    </row>
    <row r="4" spans="2:15" ht="26.25" customHeight="1">
      <c r="B4" s="737"/>
      <c r="O4" s="957" t="s">
        <v>503</v>
      </c>
    </row>
    <row r="5" spans="2:15" ht="15" customHeight="1">
      <c r="B5" s="1527" t="s">
        <v>0</v>
      </c>
      <c r="C5" s="737"/>
    </row>
    <row r="6" spans="2:15" ht="15" customHeight="1">
      <c r="D6" s="1648" t="s">
        <v>1730</v>
      </c>
      <c r="E6" s="1648"/>
      <c r="F6" s="1648"/>
      <c r="G6" s="1648"/>
      <c r="H6" s="1648"/>
      <c r="I6" s="1648"/>
      <c r="J6" s="1648"/>
      <c r="K6" s="1648"/>
      <c r="L6" s="1648"/>
      <c r="M6" s="1648"/>
      <c r="N6" s="1648"/>
      <c r="O6" s="1648"/>
    </row>
    <row r="7" spans="2:15" s="181" customFormat="1" ht="15" customHeight="1">
      <c r="D7" s="620" t="s">
        <v>219</v>
      </c>
      <c r="E7" s="620" t="s">
        <v>220</v>
      </c>
      <c r="F7" s="620" t="s">
        <v>221</v>
      </c>
      <c r="G7" s="620" t="s">
        <v>222</v>
      </c>
      <c r="H7" s="620" t="s">
        <v>223</v>
      </c>
      <c r="I7" s="620" t="s">
        <v>224</v>
      </c>
      <c r="J7" s="620" t="s">
        <v>225</v>
      </c>
      <c r="K7" s="620" t="s">
        <v>1211</v>
      </c>
      <c r="L7" s="620" t="s">
        <v>1212</v>
      </c>
      <c r="M7" s="620" t="s">
        <v>1213</v>
      </c>
      <c r="N7" s="620" t="s">
        <v>1214</v>
      </c>
      <c r="O7" s="620" t="s">
        <v>1215</v>
      </c>
    </row>
    <row r="8" spans="2:15" ht="20.100000000000001" customHeight="1">
      <c r="C8" s="248"/>
      <c r="D8" s="1769" t="s">
        <v>1503</v>
      </c>
      <c r="E8" s="1771"/>
      <c r="F8" s="732" t="s">
        <v>1502</v>
      </c>
      <c r="G8" s="731"/>
      <c r="H8" s="731"/>
      <c r="I8" s="731"/>
      <c r="J8" s="731"/>
      <c r="K8" s="731"/>
      <c r="L8" s="731"/>
      <c r="M8" s="731"/>
      <c r="N8" s="731"/>
      <c r="O8" s="736"/>
    </row>
    <row r="9" spans="2:15" ht="27" customHeight="1">
      <c r="C9" s="248"/>
      <c r="D9" s="1805"/>
      <c r="E9" s="1806"/>
      <c r="F9" s="797"/>
      <c r="G9" s="796"/>
      <c r="H9" s="1775" t="s">
        <v>1498</v>
      </c>
      <c r="I9" s="1776"/>
      <c r="J9" s="1775" t="s">
        <v>1499</v>
      </c>
      <c r="K9" s="1776"/>
      <c r="L9" s="1775" t="s">
        <v>1500</v>
      </c>
      <c r="M9" s="1777"/>
      <c r="N9" s="1775" t="s">
        <v>1501</v>
      </c>
      <c r="O9" s="1777"/>
    </row>
    <row r="10" spans="2:15" ht="38.25" customHeight="1">
      <c r="C10" s="782"/>
      <c r="D10" s="780" t="s">
        <v>1496</v>
      </c>
      <c r="E10" s="780" t="s">
        <v>1497</v>
      </c>
      <c r="F10" s="780" t="s">
        <v>1482</v>
      </c>
      <c r="G10" s="780" t="s">
        <v>1497</v>
      </c>
      <c r="H10" s="780" t="s">
        <v>1482</v>
      </c>
      <c r="I10" s="780" t="s">
        <v>1497</v>
      </c>
      <c r="J10" s="780" t="s">
        <v>1482</v>
      </c>
      <c r="K10" s="780" t="s">
        <v>1497</v>
      </c>
      <c r="L10" s="780" t="s">
        <v>1482</v>
      </c>
      <c r="M10" s="780" t="s">
        <v>1497</v>
      </c>
      <c r="N10" s="780" t="s">
        <v>1482</v>
      </c>
      <c r="O10" s="780" t="s">
        <v>1497</v>
      </c>
    </row>
    <row r="11" spans="2:15" ht="27.95" customHeight="1">
      <c r="B11" s="776">
        <v>1</v>
      </c>
      <c r="C11" s="753" t="s">
        <v>1494</v>
      </c>
      <c r="D11" s="765"/>
      <c r="E11" s="765"/>
      <c r="F11" s="781"/>
      <c r="G11" s="765"/>
      <c r="H11" s="765"/>
      <c r="I11" s="253"/>
      <c r="J11" s="252"/>
      <c r="K11" s="252"/>
      <c r="L11" s="253"/>
      <c r="M11" s="252"/>
      <c r="N11" s="252"/>
      <c r="O11" s="765"/>
    </row>
    <row r="12" spans="2:15" s="29" customFormat="1" ht="27.95" customHeight="1">
      <c r="B12" s="777">
        <v>2</v>
      </c>
      <c r="C12" s="741" t="s">
        <v>1495</v>
      </c>
      <c r="D12" s="252">
        <f>+SUM(D13:D17)</f>
        <v>1499726.2198066548</v>
      </c>
      <c r="E12" s="252">
        <f>+SUM(E13:E17)</f>
        <v>-277368.45273000002</v>
      </c>
      <c r="F12" s="252">
        <f t="shared" ref="F12:O12" si="0">+SUM(F13:F17)</f>
        <v>1190802.8973856668</v>
      </c>
      <c r="G12" s="252">
        <f t="shared" si="0"/>
        <v>-191070.64354000005</v>
      </c>
      <c r="H12" s="252">
        <f t="shared" si="0"/>
        <v>258288.92646000002</v>
      </c>
      <c r="I12" s="252">
        <f t="shared" si="0"/>
        <v>-10969.949499999995</v>
      </c>
      <c r="J12" s="252">
        <f t="shared" si="0"/>
        <v>521945.80946814985</v>
      </c>
      <c r="K12" s="252">
        <f t="shared" si="0"/>
        <v>-60000.265479999995</v>
      </c>
      <c r="L12" s="252">
        <f t="shared" si="0"/>
        <v>410568.16145751689</v>
      </c>
      <c r="M12" s="252">
        <f t="shared" si="0"/>
        <v>-120100.42855999997</v>
      </c>
      <c r="N12" s="252">
        <f t="shared" si="0"/>
        <v>930189.77587999997</v>
      </c>
      <c r="O12" s="252">
        <f t="shared" si="0"/>
        <v>-159719.8842599999</v>
      </c>
    </row>
    <row r="13" spans="2:15" ht="20.100000000000001" customHeight="1">
      <c r="B13" s="783">
        <v>3</v>
      </c>
      <c r="C13" s="740" t="s">
        <v>1486</v>
      </c>
      <c r="D13" s="1270">
        <v>245886.96365000002</v>
      </c>
      <c r="E13" s="1270">
        <v>-43715.779460000005</v>
      </c>
      <c r="F13" s="1270">
        <v>214347.80359999998</v>
      </c>
      <c r="G13" s="1270">
        <v>-10016.619530000002</v>
      </c>
      <c r="H13" s="1270">
        <v>129763.86742</v>
      </c>
      <c r="I13" s="1270">
        <v>-1318.10131</v>
      </c>
      <c r="J13" s="1270">
        <v>46577.149579999998</v>
      </c>
      <c r="K13" s="1270">
        <v>-2370.1547599999999</v>
      </c>
      <c r="L13" s="1270">
        <v>38006.786599999999</v>
      </c>
      <c r="M13" s="1270">
        <v>-6328.3634599999996</v>
      </c>
      <c r="N13" s="1270">
        <v>214347.80359999998</v>
      </c>
      <c r="O13" s="1270">
        <v>-10016.619530000002</v>
      </c>
    </row>
    <row r="14" spans="2:15" ht="20.100000000000001" customHeight="1">
      <c r="B14" s="783">
        <v>4</v>
      </c>
      <c r="C14" s="740" t="s">
        <v>1487</v>
      </c>
      <c r="D14" s="1270">
        <v>760569.35766999994</v>
      </c>
      <c r="E14" s="1270">
        <v>-188561.48810000002</v>
      </c>
      <c r="F14" s="1271">
        <v>633928.01839999994</v>
      </c>
      <c r="G14" s="1270">
        <v>-136355.48823000002</v>
      </c>
      <c r="H14" s="1270">
        <v>108492.60075</v>
      </c>
      <c r="I14" s="1271">
        <v>-3825.5660099999964</v>
      </c>
      <c r="J14" s="1270">
        <v>262481.19383</v>
      </c>
      <c r="K14" s="1270">
        <v>-34644.000759999995</v>
      </c>
      <c r="L14" s="1271">
        <v>262954.22381999996</v>
      </c>
      <c r="M14" s="1270">
        <v>-97885.921459999998</v>
      </c>
      <c r="N14" s="1270">
        <v>633928.01839999994</v>
      </c>
      <c r="O14" s="1270">
        <v>-136355.4882299999</v>
      </c>
    </row>
    <row r="15" spans="2:15" ht="20.100000000000001" customHeight="1">
      <c r="B15" s="783">
        <v>5</v>
      </c>
      <c r="C15" s="740" t="s">
        <v>1488</v>
      </c>
      <c r="D15" s="1270">
        <v>9672.6659899999995</v>
      </c>
      <c r="E15" s="1270">
        <v>-4437.0237899999993</v>
      </c>
      <c r="F15" s="1271">
        <v>9672.6659899999995</v>
      </c>
      <c r="G15" s="1270">
        <v>-4437.0237899999993</v>
      </c>
      <c r="H15" s="1270">
        <v>6636.8014700000003</v>
      </c>
      <c r="I15" s="1271">
        <v>-1472.7537799999996</v>
      </c>
      <c r="J15" s="1270">
        <v>49.60089</v>
      </c>
      <c r="K15" s="1270">
        <v>-41.610680000000002</v>
      </c>
      <c r="L15" s="1271">
        <v>2986.2636299999999</v>
      </c>
      <c r="M15" s="1270">
        <v>-2922.65933</v>
      </c>
      <c r="N15" s="1270">
        <v>9672.6659899999995</v>
      </c>
      <c r="O15" s="1270">
        <v>-4437.0237899999993</v>
      </c>
    </row>
    <row r="16" spans="2:15" ht="20.100000000000001" customHeight="1">
      <c r="B16" s="783">
        <v>6</v>
      </c>
      <c r="C16" s="740" t="s">
        <v>1489</v>
      </c>
      <c r="D16" s="1270">
        <v>480370.8665566548</v>
      </c>
      <c r="E16" s="1270">
        <v>-39287.51786</v>
      </c>
      <c r="F16" s="1271">
        <v>329628.04345566692</v>
      </c>
      <c r="G16" s="1270">
        <v>-38894.868470000001</v>
      </c>
      <c r="H16" s="1270">
        <v>13155.65682</v>
      </c>
      <c r="I16" s="1271">
        <v>-4353.5284000000001</v>
      </c>
      <c r="J16" s="1270">
        <v>211722.16475814988</v>
      </c>
      <c r="K16" s="1270">
        <v>-22717.798870000002</v>
      </c>
      <c r="L16" s="1271">
        <v>104750.22187751696</v>
      </c>
      <c r="M16" s="1270">
        <v>-11823.5412</v>
      </c>
      <c r="N16" s="1270">
        <v>69014.921950000004</v>
      </c>
      <c r="O16" s="1270">
        <v>-7544.1091899999956</v>
      </c>
    </row>
    <row r="17" spans="2:15" ht="20.100000000000001" customHeight="1">
      <c r="B17" s="783">
        <v>7</v>
      </c>
      <c r="C17" s="740" t="s">
        <v>264</v>
      </c>
      <c r="D17" s="1270">
        <v>3226.3659400000001</v>
      </c>
      <c r="E17" s="1270">
        <v>-1366.6435200000001</v>
      </c>
      <c r="F17" s="1271">
        <v>3226.3659400000001</v>
      </c>
      <c r="G17" s="1270">
        <v>-1366.6435200000001</v>
      </c>
      <c r="H17" s="1270">
        <v>240</v>
      </c>
      <c r="I17" s="1313" t="s">
        <v>1841</v>
      </c>
      <c r="J17" s="1270">
        <v>1115.7004099999999</v>
      </c>
      <c r="K17" s="1270">
        <v>-226.70041000000003</v>
      </c>
      <c r="L17" s="1271">
        <v>1870.66553</v>
      </c>
      <c r="M17" s="1270">
        <v>-1139.9431099999999</v>
      </c>
      <c r="N17" s="1270">
        <v>3226.3659400000001</v>
      </c>
      <c r="O17" s="1270">
        <v>-1366.6435200000001</v>
      </c>
    </row>
    <row r="18" spans="2:15" ht="20.100000000000001" customHeight="1" thickBot="1">
      <c r="B18" s="794">
        <v>8</v>
      </c>
      <c r="C18" s="789" t="s">
        <v>210</v>
      </c>
      <c r="D18" s="795">
        <v>1499726.2198066546</v>
      </c>
      <c r="E18" s="795">
        <v>-277368.45273000002</v>
      </c>
      <c r="F18" s="795">
        <v>1190802.8973856668</v>
      </c>
      <c r="G18" s="795">
        <v>-191070.64354000002</v>
      </c>
      <c r="H18" s="795">
        <v>258288.92646000002</v>
      </c>
      <c r="I18" s="795">
        <v>-10969.949499999997</v>
      </c>
      <c r="J18" s="795">
        <v>521945.80946814985</v>
      </c>
      <c r="K18" s="795">
        <v>-60000.265479999995</v>
      </c>
      <c r="L18" s="795">
        <v>410568.16145751689</v>
      </c>
      <c r="M18" s="795">
        <v>-120100.42855999999</v>
      </c>
      <c r="N18" s="795">
        <v>930189.77587999997</v>
      </c>
      <c r="O18" s="795">
        <v>-159719.88425999999</v>
      </c>
    </row>
    <row r="19" spans="2:15" ht="15" customHeight="1" thickTop="1">
      <c r="C19" s="421"/>
      <c r="D19" s="479"/>
      <c r="E19" s="479"/>
      <c r="F19" s="479"/>
      <c r="G19" s="479"/>
      <c r="H19" s="479"/>
      <c r="I19" s="479"/>
      <c r="J19" s="479"/>
      <c r="K19" s="479"/>
      <c r="L19" s="479"/>
      <c r="M19" s="479"/>
      <c r="N19" s="479"/>
      <c r="O19" s="479"/>
    </row>
    <row r="20" spans="2:15" ht="15" customHeight="1">
      <c r="D20" s="1702" t="s">
        <v>1504</v>
      </c>
      <c r="E20" s="1702"/>
      <c r="F20" s="1702"/>
      <c r="G20" s="1702"/>
      <c r="H20" s="1702"/>
      <c r="I20" s="1702"/>
      <c r="J20" s="1702"/>
      <c r="K20" s="1702"/>
      <c r="L20" s="1702"/>
      <c r="M20" s="1702"/>
      <c r="N20" s="1702"/>
      <c r="O20" s="1702"/>
    </row>
    <row r="21" spans="2:15" s="1581" customFormat="1" ht="15" customHeight="1">
      <c r="D21" s="1032" t="s">
        <v>219</v>
      </c>
      <c r="E21" s="1032" t="s">
        <v>220</v>
      </c>
      <c r="F21" s="1032" t="s">
        <v>221</v>
      </c>
      <c r="G21" s="1032" t="s">
        <v>222</v>
      </c>
      <c r="H21" s="1032" t="s">
        <v>223</v>
      </c>
      <c r="I21" s="1032" t="s">
        <v>224</v>
      </c>
      <c r="J21" s="1032" t="s">
        <v>225</v>
      </c>
      <c r="K21" s="1032" t="s">
        <v>1211</v>
      </c>
      <c r="L21" s="1032" t="s">
        <v>1212</v>
      </c>
      <c r="M21" s="1032" t="s">
        <v>1213</v>
      </c>
      <c r="N21" s="1032" t="s">
        <v>1214</v>
      </c>
      <c r="O21" s="1032" t="s">
        <v>1215</v>
      </c>
    </row>
    <row r="22" spans="2:15" ht="20.100000000000001" customHeight="1">
      <c r="C22" s="248"/>
      <c r="D22" s="1769" t="s">
        <v>1503</v>
      </c>
      <c r="E22" s="1771"/>
      <c r="F22" s="732" t="s">
        <v>1502</v>
      </c>
      <c r="G22" s="1568"/>
      <c r="H22" s="1568"/>
      <c r="I22" s="1568"/>
      <c r="J22" s="1568"/>
      <c r="K22" s="1568"/>
      <c r="L22" s="1568"/>
      <c r="M22" s="1568"/>
      <c r="N22" s="1568"/>
      <c r="O22" s="1569"/>
    </row>
    <row r="23" spans="2:15" ht="27" customHeight="1">
      <c r="C23" s="248"/>
      <c r="D23" s="1805"/>
      <c r="E23" s="1806"/>
      <c r="F23" s="797"/>
      <c r="G23" s="1572"/>
      <c r="H23" s="1775" t="s">
        <v>1498</v>
      </c>
      <c r="I23" s="1776"/>
      <c r="J23" s="1775" t="s">
        <v>1499</v>
      </c>
      <c r="K23" s="1776"/>
      <c r="L23" s="1775" t="s">
        <v>1500</v>
      </c>
      <c r="M23" s="1777"/>
      <c r="N23" s="1775" t="s">
        <v>1501</v>
      </c>
      <c r="O23" s="1777"/>
    </row>
    <row r="24" spans="2:15" ht="38.25" customHeight="1">
      <c r="C24" s="782"/>
      <c r="D24" s="780" t="s">
        <v>1496</v>
      </c>
      <c r="E24" s="780" t="s">
        <v>1497</v>
      </c>
      <c r="F24" s="780" t="s">
        <v>1482</v>
      </c>
      <c r="G24" s="780" t="s">
        <v>1497</v>
      </c>
      <c r="H24" s="780" t="s">
        <v>1482</v>
      </c>
      <c r="I24" s="780" t="s">
        <v>1497</v>
      </c>
      <c r="J24" s="780" t="s">
        <v>1482</v>
      </c>
      <c r="K24" s="780" t="s">
        <v>1497</v>
      </c>
      <c r="L24" s="780" t="s">
        <v>1482</v>
      </c>
      <c r="M24" s="780" t="s">
        <v>1497</v>
      </c>
      <c r="N24" s="780" t="s">
        <v>1482</v>
      </c>
      <c r="O24" s="780" t="s">
        <v>1497</v>
      </c>
    </row>
    <row r="25" spans="2:15" ht="27.95" customHeight="1">
      <c r="B25" s="776">
        <v>1</v>
      </c>
      <c r="C25" s="753" t="s">
        <v>1494</v>
      </c>
      <c r="D25" s="765"/>
      <c r="E25" s="765"/>
      <c r="F25" s="781"/>
      <c r="G25" s="765"/>
      <c r="H25" s="765"/>
      <c r="I25" s="253"/>
      <c r="J25" s="252"/>
      <c r="K25" s="252"/>
      <c r="L25" s="253"/>
      <c r="M25" s="252"/>
      <c r="N25" s="252"/>
      <c r="O25" s="765"/>
    </row>
    <row r="26" spans="2:15" s="29" customFormat="1" ht="27.95" customHeight="1">
      <c r="B26" s="777">
        <v>2</v>
      </c>
      <c r="C26" s="1564" t="s">
        <v>1495</v>
      </c>
      <c r="D26" s="252">
        <v>1296558</v>
      </c>
      <c r="E26" s="252">
        <v>-300229</v>
      </c>
      <c r="F26" s="252">
        <v>1086281</v>
      </c>
      <c r="G26" s="252">
        <v>-194857</v>
      </c>
      <c r="H26" s="252">
        <v>302092</v>
      </c>
      <c r="I26" s="252">
        <v>-10689</v>
      </c>
      <c r="J26" s="252">
        <v>423410</v>
      </c>
      <c r="K26" s="252">
        <v>-56405</v>
      </c>
      <c r="L26" s="252">
        <v>360779</v>
      </c>
      <c r="M26" s="252">
        <v>-127763</v>
      </c>
      <c r="N26" s="252">
        <v>1086281</v>
      </c>
      <c r="O26" s="252">
        <v>-194857</v>
      </c>
    </row>
    <row r="27" spans="2:15" ht="20.100000000000001" customHeight="1">
      <c r="B27" s="783">
        <v>3</v>
      </c>
      <c r="C27" s="1563" t="s">
        <v>1486</v>
      </c>
      <c r="D27" s="1270">
        <v>542569</v>
      </c>
      <c r="E27" s="1270">
        <v>-123180</v>
      </c>
      <c r="F27" s="1270">
        <v>454921</v>
      </c>
      <c r="G27" s="1270">
        <v>-74564</v>
      </c>
      <c r="H27" s="1270">
        <v>162928</v>
      </c>
      <c r="I27" s="1270">
        <v>-2581</v>
      </c>
      <c r="J27" s="1270">
        <v>182167</v>
      </c>
      <c r="K27" s="1270">
        <v>-23823</v>
      </c>
      <c r="L27" s="1270">
        <v>109826</v>
      </c>
      <c r="M27" s="1270">
        <v>-48160</v>
      </c>
      <c r="N27" s="1270">
        <v>454921</v>
      </c>
      <c r="O27" s="1270">
        <v>-74564</v>
      </c>
    </row>
    <row r="28" spans="2:15" ht="20.100000000000001" customHeight="1">
      <c r="B28" s="783">
        <v>4</v>
      </c>
      <c r="C28" s="1563" t="s">
        <v>1487</v>
      </c>
      <c r="D28" s="1270">
        <v>740099</v>
      </c>
      <c r="E28" s="1270">
        <v>-173299</v>
      </c>
      <c r="F28" s="1271">
        <v>617470</v>
      </c>
      <c r="G28" s="1270">
        <v>-116543</v>
      </c>
      <c r="H28" s="1270">
        <v>129889</v>
      </c>
      <c r="I28" s="1271">
        <v>-8086</v>
      </c>
      <c r="J28" s="1270">
        <v>236797</v>
      </c>
      <c r="K28" s="1270">
        <v>-29023</v>
      </c>
      <c r="L28" s="1271">
        <v>250784</v>
      </c>
      <c r="M28" s="1270">
        <v>-79434</v>
      </c>
      <c r="N28" s="1270">
        <v>617470</v>
      </c>
      <c r="O28" s="1270">
        <v>-116543</v>
      </c>
    </row>
    <row r="29" spans="2:15" ht="20.100000000000001" customHeight="1">
      <c r="B29" s="783">
        <v>5</v>
      </c>
      <c r="C29" s="1563" t="s">
        <v>1488</v>
      </c>
      <c r="D29" s="1270">
        <v>13890</v>
      </c>
      <c r="E29" s="1270">
        <v>-3750</v>
      </c>
      <c r="F29" s="1271">
        <v>13890</v>
      </c>
      <c r="G29" s="1270">
        <v>-3750</v>
      </c>
      <c r="H29" s="1270">
        <v>9275</v>
      </c>
      <c r="I29" s="1271">
        <v>-22</v>
      </c>
      <c r="J29" s="1270">
        <v>4446</v>
      </c>
      <c r="K29" s="1270">
        <v>-3559</v>
      </c>
      <c r="L29" s="1271">
        <v>169</v>
      </c>
      <c r="M29" s="1270">
        <v>-169</v>
      </c>
      <c r="N29" s="1270">
        <v>13890</v>
      </c>
      <c r="O29" s="1270">
        <v>-3750</v>
      </c>
    </row>
    <row r="30" spans="2:15" ht="20.100000000000001" customHeight="1">
      <c r="B30" s="783">
        <v>6</v>
      </c>
      <c r="C30" s="1563" t="s">
        <v>1489</v>
      </c>
      <c r="D30" s="1270">
        <v>0</v>
      </c>
      <c r="E30" s="1270">
        <v>0</v>
      </c>
      <c r="F30" s="1271">
        <v>0</v>
      </c>
      <c r="G30" s="1270">
        <v>0</v>
      </c>
      <c r="H30" s="1270">
        <v>0</v>
      </c>
      <c r="I30" s="1271">
        <v>0</v>
      </c>
      <c r="J30" s="1270">
        <v>0</v>
      </c>
      <c r="K30" s="1270">
        <v>0</v>
      </c>
      <c r="L30" s="1271">
        <v>0</v>
      </c>
      <c r="M30" s="1270">
        <v>0</v>
      </c>
      <c r="N30" s="1270">
        <v>0</v>
      </c>
      <c r="O30" s="1270">
        <v>0</v>
      </c>
    </row>
    <row r="31" spans="2:15" ht="20.100000000000001" customHeight="1">
      <c r="B31" s="783">
        <v>7</v>
      </c>
      <c r="C31" s="1563" t="s">
        <v>264</v>
      </c>
      <c r="D31" s="1270">
        <v>0</v>
      </c>
      <c r="E31" s="1270">
        <v>0</v>
      </c>
      <c r="F31" s="1271">
        <v>0</v>
      </c>
      <c r="G31" s="1270">
        <v>0</v>
      </c>
      <c r="H31" s="1270">
        <v>0</v>
      </c>
      <c r="I31" s="1313">
        <v>0</v>
      </c>
      <c r="J31" s="1270">
        <v>0</v>
      </c>
      <c r="K31" s="1270">
        <v>0</v>
      </c>
      <c r="L31" s="1271">
        <v>0</v>
      </c>
      <c r="M31" s="1270">
        <v>0</v>
      </c>
      <c r="N31" s="1270">
        <v>0</v>
      </c>
      <c r="O31" s="1270">
        <v>0</v>
      </c>
    </row>
    <row r="32" spans="2:15" ht="20.100000000000001" customHeight="1" thickBot="1">
      <c r="B32" s="794">
        <v>8</v>
      </c>
      <c r="C32" s="789" t="s">
        <v>210</v>
      </c>
      <c r="D32" s="795">
        <v>1296558</v>
      </c>
      <c r="E32" s="795">
        <v>-300229</v>
      </c>
      <c r="F32" s="795">
        <v>1086281</v>
      </c>
      <c r="G32" s="795">
        <v>-194857</v>
      </c>
      <c r="H32" s="795">
        <v>302092</v>
      </c>
      <c r="I32" s="795">
        <v>-10689</v>
      </c>
      <c r="J32" s="795">
        <v>423410</v>
      </c>
      <c r="K32" s="795">
        <v>-56405</v>
      </c>
      <c r="L32" s="795">
        <v>360779</v>
      </c>
      <c r="M32" s="795">
        <v>-127763</v>
      </c>
      <c r="N32" s="795">
        <v>1086281</v>
      </c>
      <c r="O32" s="795">
        <v>-194857</v>
      </c>
    </row>
    <row r="33" ht="15" customHeight="1" thickTop="1"/>
  </sheetData>
  <mergeCells count="14">
    <mergeCell ref="B2:C2"/>
    <mergeCell ref="D6:O6"/>
    <mergeCell ref="D8:E9"/>
    <mergeCell ref="H9:I9"/>
    <mergeCell ref="J9:K9"/>
    <mergeCell ref="L9:M9"/>
    <mergeCell ref="N9:O9"/>
    <mergeCell ref="B3:G3"/>
    <mergeCell ref="D20:O20"/>
    <mergeCell ref="D22:E23"/>
    <mergeCell ref="H23:I23"/>
    <mergeCell ref="J23:K23"/>
    <mergeCell ref="L23:M23"/>
    <mergeCell ref="N23:O23"/>
  </mergeCells>
  <hyperlinks>
    <hyperlink ref="O4" location="Índice!A1" display="Back to the Index" xr:uid="{6CAA4D57-CE3D-4477-8412-0417423A954A}"/>
  </hyperlinks>
  <pageMargins left="0.7" right="0.7" top="0.75" bottom="0.75" header="0.3" footer="0.3"/>
  <pageSetup paperSize="9" orientation="portrait" r:id="rId1"/>
  <ignoredErrors>
    <ignoredError sqref="D12:S16 D18:S19 D17:H17 J17:S17" formulaRange="1"/>
    <ignoredError sqref="I17" numberStoredAsText="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W100"/>
  <sheetViews>
    <sheetView showGridLines="0" showZeros="0" zoomScaleNormal="100" workbookViewId="0">
      <selection activeCell="P5" sqref="P5"/>
    </sheetView>
  </sheetViews>
  <sheetFormatPr defaultColWidth="9.140625" defaultRowHeight="14.25" customHeight="1"/>
  <cols>
    <col min="1" max="1" width="12.7109375" style="350" customWidth="1"/>
    <col min="2" max="2" width="28.7109375" style="350" customWidth="1"/>
    <col min="3" max="3" width="12.7109375" style="350" customWidth="1"/>
    <col min="4" max="4" width="15.7109375" style="350" customWidth="1"/>
    <col min="5" max="5" width="20.7109375" style="350" customWidth="1"/>
    <col min="6" max="7" width="12.7109375" style="350" customWidth="1"/>
    <col min="8" max="8" width="10.7109375" customWidth="1"/>
    <col min="9" max="9" width="28.7109375" customWidth="1"/>
    <col min="10" max="10" width="12.7109375" style="351" customWidth="1"/>
    <col min="11" max="11" width="15.7109375" style="351" customWidth="1"/>
    <col min="12" max="12" width="20.7109375" style="351" customWidth="1"/>
    <col min="13" max="14" width="12.7109375" style="351" customWidth="1"/>
    <col min="15" max="15" width="8.5703125" style="350" customWidth="1"/>
    <col min="16" max="16" width="14.85546875" style="350" customWidth="1"/>
    <col min="17" max="18" width="9.140625" style="350"/>
    <col min="19" max="19" width="12.42578125" style="350" customWidth="1"/>
    <col min="20" max="16384" width="9.140625" style="350"/>
  </cols>
  <sheetData>
    <row r="1" spans="2:18" ht="15" customHeight="1">
      <c r="B1" s="406"/>
      <c r="C1" s="406"/>
      <c r="D1" s="406"/>
      <c r="E1" s="406"/>
      <c r="F1" s="406"/>
      <c r="G1" s="406"/>
      <c r="J1" s="406"/>
      <c r="K1" s="406"/>
      <c r="L1" s="406"/>
      <c r="M1" s="406"/>
      <c r="N1" s="406"/>
      <c r="O1" s="406"/>
      <c r="P1" s="406"/>
      <c r="R1" s="424"/>
    </row>
    <row r="2" spans="2:18" ht="15" customHeight="1">
      <c r="B2" s="738" t="s">
        <v>613</v>
      </c>
      <c r="C2" s="738"/>
      <c r="D2" s="787" t="s">
        <v>1463</v>
      </c>
      <c r="F2" s="727"/>
      <c r="G2" s="407"/>
      <c r="J2" s="407"/>
      <c r="K2" s="407"/>
      <c r="L2" s="407"/>
      <c r="M2" s="407"/>
      <c r="O2" s="407"/>
      <c r="P2" s="407"/>
    </row>
    <row r="3" spans="2:18" ht="15" customHeight="1">
      <c r="B3" s="1669" t="s">
        <v>600</v>
      </c>
      <c r="C3" s="1669"/>
      <c r="D3" s="1669"/>
      <c r="E3" s="1669"/>
      <c r="F3" s="1669"/>
      <c r="G3" s="408"/>
      <c r="J3" s="408"/>
      <c r="K3" s="408"/>
      <c r="L3" s="408"/>
      <c r="M3" s="408"/>
      <c r="O3" s="408"/>
      <c r="P3" s="408"/>
    </row>
    <row r="4" spans="2:18" ht="15" customHeight="1">
      <c r="B4" s="147"/>
      <c r="C4" s="147"/>
      <c r="D4" s="147"/>
      <c r="E4" s="147"/>
      <c r="F4" s="147"/>
      <c r="G4" s="147"/>
      <c r="Q4" s="461"/>
    </row>
    <row r="5" spans="2:18" ht="15" customHeight="1">
      <c r="B5" s="352"/>
      <c r="C5" s="1670" t="s">
        <v>1730</v>
      </c>
      <c r="D5" s="1671"/>
      <c r="E5" s="1671"/>
      <c r="F5" s="1671"/>
      <c r="G5" s="1671"/>
      <c r="J5" s="1670" t="s">
        <v>1504</v>
      </c>
      <c r="K5" s="1671"/>
      <c r="L5" s="1671"/>
      <c r="M5" s="1671"/>
      <c r="N5" s="1671"/>
      <c r="P5" s="957" t="s">
        <v>503</v>
      </c>
      <c r="Q5" s="461"/>
    </row>
    <row r="6" spans="2:18" s="357" customFormat="1" ht="15" customHeight="1">
      <c r="B6" s="353"/>
      <c r="C6" s="622" t="s">
        <v>219</v>
      </c>
      <c r="D6" s="623" t="s">
        <v>1205</v>
      </c>
      <c r="E6" s="624" t="s">
        <v>224</v>
      </c>
      <c r="F6" s="623"/>
      <c r="G6" s="623"/>
      <c r="H6" s="616"/>
      <c r="I6" s="616"/>
      <c r="J6" s="622" t="s">
        <v>219</v>
      </c>
      <c r="K6" s="623" t="s">
        <v>1205</v>
      </c>
      <c r="L6" s="624" t="s">
        <v>224</v>
      </c>
      <c r="M6" s="623"/>
      <c r="N6" s="623"/>
      <c r="P6" s="353"/>
      <c r="Q6" s="617"/>
    </row>
    <row r="7" spans="2:18" ht="45" customHeight="1">
      <c r="B7" s="175" t="s">
        <v>601</v>
      </c>
      <c r="C7" s="462" t="s">
        <v>1239</v>
      </c>
      <c r="D7" s="462" t="s">
        <v>602</v>
      </c>
      <c r="E7" s="462" t="s">
        <v>1137</v>
      </c>
      <c r="F7" s="462" t="s">
        <v>603</v>
      </c>
      <c r="G7" s="614" t="s">
        <v>604</v>
      </c>
      <c r="I7" s="175" t="s">
        <v>601</v>
      </c>
      <c r="J7" s="462" t="s">
        <v>1239</v>
      </c>
      <c r="K7" s="462" t="s">
        <v>602</v>
      </c>
      <c r="L7" s="462" t="s">
        <v>1137</v>
      </c>
      <c r="M7" s="462" t="s">
        <v>603</v>
      </c>
      <c r="N7" s="614" t="s">
        <v>604</v>
      </c>
      <c r="O7" s="351"/>
      <c r="P7"/>
    </row>
    <row r="8" spans="2:18" ht="35.1" customHeight="1">
      <c r="B8" s="1249" t="s">
        <v>1508</v>
      </c>
      <c r="C8" s="1249" t="s">
        <v>1506</v>
      </c>
      <c r="D8" s="1249" t="s">
        <v>210</v>
      </c>
      <c r="E8" s="1249" t="s">
        <v>1507</v>
      </c>
      <c r="F8" s="1249" t="s">
        <v>267</v>
      </c>
      <c r="G8" s="1250">
        <v>1</v>
      </c>
      <c r="I8" s="437" t="s">
        <v>1508</v>
      </c>
      <c r="J8" s="437" t="s">
        <v>1506</v>
      </c>
      <c r="K8" s="437" t="s">
        <v>210</v>
      </c>
      <c r="L8" s="437" t="s">
        <v>1507</v>
      </c>
      <c r="M8" s="437" t="s">
        <v>267</v>
      </c>
      <c r="N8" s="701">
        <v>1</v>
      </c>
      <c r="P8" s="354"/>
      <c r="Q8" s="446"/>
    </row>
    <row r="9" spans="2:18" ht="35.1" customHeight="1">
      <c r="B9" s="1249" t="s">
        <v>1509</v>
      </c>
      <c r="C9" s="1249" t="s">
        <v>1506</v>
      </c>
      <c r="D9" s="1249" t="s">
        <v>210</v>
      </c>
      <c r="E9" s="1249" t="s">
        <v>1507</v>
      </c>
      <c r="F9" s="1249" t="s">
        <v>268</v>
      </c>
      <c r="G9" s="1250">
        <v>0.501</v>
      </c>
      <c r="I9" s="437" t="s">
        <v>1509</v>
      </c>
      <c r="J9" s="437" t="s">
        <v>1506</v>
      </c>
      <c r="K9" s="437" t="s">
        <v>210</v>
      </c>
      <c r="L9" s="437" t="s">
        <v>1507</v>
      </c>
      <c r="M9" s="437" t="s">
        <v>268</v>
      </c>
      <c r="N9" s="701">
        <v>0.501</v>
      </c>
      <c r="P9" s="354"/>
    </row>
    <row r="10" spans="2:18" ht="35.1" customHeight="1">
      <c r="B10" s="432" t="s">
        <v>1510</v>
      </c>
      <c r="C10" s="432" t="s">
        <v>1506</v>
      </c>
      <c r="D10" s="432" t="s">
        <v>210</v>
      </c>
      <c r="E10" s="432" t="s">
        <v>1507</v>
      </c>
      <c r="F10" s="432" t="s">
        <v>605</v>
      </c>
      <c r="G10" s="702">
        <v>1</v>
      </c>
      <c r="I10" s="432" t="s">
        <v>1510</v>
      </c>
      <c r="J10" s="432" t="s">
        <v>1506</v>
      </c>
      <c r="K10" s="432" t="s">
        <v>210</v>
      </c>
      <c r="L10" s="432" t="s">
        <v>1507</v>
      </c>
      <c r="M10" s="432" t="s">
        <v>605</v>
      </c>
      <c r="N10" s="702">
        <v>1</v>
      </c>
      <c r="P10" s="354"/>
    </row>
    <row r="11" spans="2:18" ht="35.1" customHeight="1">
      <c r="B11" s="1249" t="s">
        <v>1511</v>
      </c>
      <c r="C11" s="1249" t="s">
        <v>1506</v>
      </c>
      <c r="D11" s="1249" t="s">
        <v>210</v>
      </c>
      <c r="E11" s="1249" t="s">
        <v>1512</v>
      </c>
      <c r="F11" s="1249" t="s">
        <v>267</v>
      </c>
      <c r="G11" s="1250">
        <v>1</v>
      </c>
      <c r="I11" s="437" t="s">
        <v>1511</v>
      </c>
      <c r="J11" s="437" t="s">
        <v>1506</v>
      </c>
      <c r="K11" s="437" t="s">
        <v>210</v>
      </c>
      <c r="L11" s="437" t="s">
        <v>1512</v>
      </c>
      <c r="M11" s="437" t="s">
        <v>267</v>
      </c>
      <c r="N11" s="701">
        <v>1</v>
      </c>
      <c r="P11" s="354"/>
    </row>
    <row r="12" spans="2:18" ht="35.1" customHeight="1">
      <c r="B12" s="432" t="s">
        <v>1513</v>
      </c>
      <c r="C12" s="432" t="s">
        <v>1506</v>
      </c>
      <c r="D12" s="432" t="s">
        <v>210</v>
      </c>
      <c r="E12" s="432" t="s">
        <v>1514</v>
      </c>
      <c r="F12" s="432" t="s">
        <v>267</v>
      </c>
      <c r="G12" s="702">
        <v>1</v>
      </c>
      <c r="I12" s="432" t="s">
        <v>1513</v>
      </c>
      <c r="J12" s="432" t="s">
        <v>1506</v>
      </c>
      <c r="K12" s="432" t="s">
        <v>210</v>
      </c>
      <c r="L12" s="432" t="s">
        <v>1514</v>
      </c>
      <c r="M12" s="432" t="s">
        <v>267</v>
      </c>
      <c r="N12" s="702">
        <v>1</v>
      </c>
      <c r="P12" s="354"/>
    </row>
    <row r="13" spans="2:18" ht="35.1" customHeight="1">
      <c r="B13" s="1249" t="s">
        <v>1515</v>
      </c>
      <c r="C13" s="1249" t="s">
        <v>1506</v>
      </c>
      <c r="D13" s="1249" t="s">
        <v>210</v>
      </c>
      <c r="E13" s="1249" t="s">
        <v>1512</v>
      </c>
      <c r="F13" s="1249" t="s">
        <v>1516</v>
      </c>
      <c r="G13" s="1250">
        <v>1</v>
      </c>
      <c r="I13" s="437" t="s">
        <v>1515</v>
      </c>
      <c r="J13" s="437" t="s">
        <v>1506</v>
      </c>
      <c r="K13" s="437" t="s">
        <v>210</v>
      </c>
      <c r="L13" s="437" t="s">
        <v>1512</v>
      </c>
      <c r="M13" s="437" t="s">
        <v>1516</v>
      </c>
      <c r="N13" s="701">
        <v>1</v>
      </c>
      <c r="P13" s="354"/>
    </row>
    <row r="14" spans="2:18" ht="35.1" customHeight="1">
      <c r="B14" s="1249" t="s">
        <v>1518</v>
      </c>
      <c r="C14" s="1249" t="s">
        <v>1506</v>
      </c>
      <c r="D14" s="1249" t="s">
        <v>210</v>
      </c>
      <c r="E14" s="1249" t="s">
        <v>1507</v>
      </c>
      <c r="F14" s="1249" t="s">
        <v>1519</v>
      </c>
      <c r="G14" s="1250">
        <v>1</v>
      </c>
      <c r="I14" s="437" t="s">
        <v>1517</v>
      </c>
      <c r="J14" s="437" t="s">
        <v>1506</v>
      </c>
      <c r="K14" s="437" t="s">
        <v>210</v>
      </c>
      <c r="L14" s="437" t="s">
        <v>1512</v>
      </c>
      <c r="M14" s="437" t="s">
        <v>1516</v>
      </c>
      <c r="N14" s="701">
        <v>1</v>
      </c>
      <c r="P14" s="354"/>
    </row>
    <row r="15" spans="2:18" ht="35.1" customHeight="1">
      <c r="B15" s="1251" t="s">
        <v>1520</v>
      </c>
      <c r="C15" s="1251" t="s">
        <v>1506</v>
      </c>
      <c r="D15" s="1251" t="s">
        <v>210</v>
      </c>
      <c r="E15" s="1251" t="s">
        <v>1521</v>
      </c>
      <c r="F15" s="1251" t="s">
        <v>1519</v>
      </c>
      <c r="G15" s="1252">
        <v>1</v>
      </c>
      <c r="I15" s="437" t="s">
        <v>1518</v>
      </c>
      <c r="J15" s="437" t="s">
        <v>1506</v>
      </c>
      <c r="K15" s="437" t="s">
        <v>210</v>
      </c>
      <c r="L15" s="437" t="s">
        <v>1507</v>
      </c>
      <c r="M15" s="437" t="s">
        <v>1519</v>
      </c>
      <c r="N15" s="701">
        <v>1</v>
      </c>
      <c r="P15" s="354"/>
    </row>
    <row r="16" spans="2:18" ht="35.1" customHeight="1">
      <c r="B16" s="432" t="s">
        <v>1524</v>
      </c>
      <c r="C16" s="432" t="s">
        <v>1506</v>
      </c>
      <c r="D16" s="432" t="s">
        <v>210</v>
      </c>
      <c r="E16" s="432" t="s">
        <v>1507</v>
      </c>
      <c r="F16" s="432" t="s">
        <v>606</v>
      </c>
      <c r="G16" s="702">
        <v>0.66700000000000004</v>
      </c>
      <c r="I16" s="538" t="s">
        <v>1520</v>
      </c>
      <c r="J16" s="538" t="s">
        <v>1506</v>
      </c>
      <c r="K16" s="538" t="s">
        <v>210</v>
      </c>
      <c r="L16" s="538" t="s">
        <v>1521</v>
      </c>
      <c r="M16" s="538" t="s">
        <v>1519</v>
      </c>
      <c r="N16" s="703">
        <v>1</v>
      </c>
      <c r="P16" s="354"/>
    </row>
    <row r="17" spans="1:23" ht="35.1" customHeight="1">
      <c r="B17" s="432" t="s">
        <v>1525</v>
      </c>
      <c r="C17" s="432" t="s">
        <v>1506</v>
      </c>
      <c r="D17" s="432" t="s">
        <v>210</v>
      </c>
      <c r="E17" s="432" t="s">
        <v>1507</v>
      </c>
      <c r="F17" s="432" t="s">
        <v>1519</v>
      </c>
      <c r="G17" s="702">
        <v>1</v>
      </c>
      <c r="I17" s="437" t="s">
        <v>1522</v>
      </c>
      <c r="J17" s="437" t="s">
        <v>1506</v>
      </c>
      <c r="K17" s="437" t="s">
        <v>210</v>
      </c>
      <c r="L17" s="437" t="s">
        <v>1523</v>
      </c>
      <c r="M17" s="437" t="s">
        <v>268</v>
      </c>
      <c r="N17" s="701">
        <v>0.371</v>
      </c>
      <c r="P17" s="354"/>
    </row>
    <row r="18" spans="1:23" ht="35.1" customHeight="1">
      <c r="B18" s="1253" t="s">
        <v>1526</v>
      </c>
      <c r="C18" s="1253" t="s">
        <v>1506</v>
      </c>
      <c r="D18" s="1253" t="s">
        <v>210</v>
      </c>
      <c r="E18" s="1253" t="s">
        <v>1527</v>
      </c>
      <c r="F18" s="1253" t="s">
        <v>607</v>
      </c>
      <c r="G18" s="1254">
        <v>1</v>
      </c>
      <c r="I18" s="432" t="s">
        <v>1524</v>
      </c>
      <c r="J18" s="432" t="s">
        <v>1506</v>
      </c>
      <c r="K18" s="432" t="s">
        <v>210</v>
      </c>
      <c r="L18" s="432" t="s">
        <v>1507</v>
      </c>
      <c r="M18" s="432" t="s">
        <v>606</v>
      </c>
      <c r="N18" s="702">
        <v>0.66700000000000004</v>
      </c>
      <c r="P18" s="354"/>
    </row>
    <row r="19" spans="1:23" ht="35.1" customHeight="1">
      <c r="B19" s="432" t="s">
        <v>1528</v>
      </c>
      <c r="C19" s="432" t="s">
        <v>1506</v>
      </c>
      <c r="D19" s="432" t="s">
        <v>210</v>
      </c>
      <c r="E19" s="432" t="s">
        <v>1512</v>
      </c>
      <c r="F19" s="432" t="s">
        <v>267</v>
      </c>
      <c r="G19" s="702">
        <v>1</v>
      </c>
      <c r="I19" s="432" t="s">
        <v>1525</v>
      </c>
      <c r="J19" s="432" t="s">
        <v>1506</v>
      </c>
      <c r="K19" s="432" t="s">
        <v>210</v>
      </c>
      <c r="L19" s="432" t="s">
        <v>1507</v>
      </c>
      <c r="M19" s="432" t="s">
        <v>1519</v>
      </c>
      <c r="N19" s="702">
        <v>1</v>
      </c>
      <c r="P19" s="354"/>
    </row>
    <row r="20" spans="1:23" ht="35.1" customHeight="1">
      <c r="B20" s="1253" t="s">
        <v>1529</v>
      </c>
      <c r="C20" s="1253" t="s">
        <v>1506</v>
      </c>
      <c r="D20" s="1253" t="s">
        <v>210</v>
      </c>
      <c r="E20" s="1253" t="s">
        <v>1530</v>
      </c>
      <c r="F20" s="1253" t="s">
        <v>267</v>
      </c>
      <c r="G20" s="1254">
        <v>1</v>
      </c>
      <c r="I20" s="438" t="s">
        <v>1526</v>
      </c>
      <c r="J20" s="438" t="s">
        <v>1506</v>
      </c>
      <c r="K20" s="438" t="s">
        <v>210</v>
      </c>
      <c r="L20" s="438" t="s">
        <v>1527</v>
      </c>
      <c r="M20" s="438" t="s">
        <v>607</v>
      </c>
      <c r="N20" s="704">
        <v>1</v>
      </c>
      <c r="P20" s="354"/>
    </row>
    <row r="21" spans="1:23" ht="35.1" customHeight="1">
      <c r="B21" s="1249" t="s">
        <v>1533</v>
      </c>
      <c r="C21" s="1249" t="s">
        <v>1506</v>
      </c>
      <c r="D21" s="1249" t="s">
        <v>1531</v>
      </c>
      <c r="E21" s="1249" t="s">
        <v>1532</v>
      </c>
      <c r="F21" s="1249" t="s">
        <v>267</v>
      </c>
      <c r="G21" s="1250">
        <v>1</v>
      </c>
      <c r="I21" s="432" t="s">
        <v>1528</v>
      </c>
      <c r="J21" s="432" t="s">
        <v>1506</v>
      </c>
      <c r="K21" s="432" t="s">
        <v>210</v>
      </c>
      <c r="L21" s="432" t="s">
        <v>1512</v>
      </c>
      <c r="M21" s="432" t="s">
        <v>267</v>
      </c>
      <c r="N21" s="702">
        <v>1</v>
      </c>
      <c r="P21" s="354"/>
    </row>
    <row r="22" spans="1:23" ht="35.1" customHeight="1">
      <c r="B22" s="1249" t="s">
        <v>1534</v>
      </c>
      <c r="C22" s="1249" t="s">
        <v>1506</v>
      </c>
      <c r="D22" s="1249" t="s">
        <v>210</v>
      </c>
      <c r="E22" s="1249" t="s">
        <v>259</v>
      </c>
      <c r="F22" s="1249" t="s">
        <v>267</v>
      </c>
      <c r="G22" s="1250">
        <v>0.96</v>
      </c>
      <c r="I22" s="438" t="s">
        <v>1529</v>
      </c>
      <c r="J22" s="438" t="s">
        <v>1506</v>
      </c>
      <c r="K22" s="438" t="s">
        <v>210</v>
      </c>
      <c r="L22" s="438" t="s">
        <v>1530</v>
      </c>
      <c r="M22" s="438" t="s">
        <v>267</v>
      </c>
      <c r="N22" s="704">
        <v>1</v>
      </c>
      <c r="P22" s="354"/>
    </row>
    <row r="23" spans="1:23" ht="35.1" customHeight="1">
      <c r="B23" s="432" t="s">
        <v>1535</v>
      </c>
      <c r="C23" s="432" t="s">
        <v>1506</v>
      </c>
      <c r="D23" s="432" t="s">
        <v>210</v>
      </c>
      <c r="E23" s="432" t="s">
        <v>1536</v>
      </c>
      <c r="F23" s="432" t="s">
        <v>267</v>
      </c>
      <c r="G23" s="702">
        <v>1</v>
      </c>
      <c r="I23" s="437" t="s">
        <v>1533</v>
      </c>
      <c r="J23" s="437" t="s">
        <v>1506</v>
      </c>
      <c r="K23" s="437" t="s">
        <v>1531</v>
      </c>
      <c r="L23" s="437" t="s">
        <v>1532</v>
      </c>
      <c r="M23" s="437" t="s">
        <v>267</v>
      </c>
      <c r="N23" s="701">
        <v>1</v>
      </c>
    </row>
    <row r="24" spans="1:23" s="355" customFormat="1" ht="35.1" customHeight="1">
      <c r="B24" s="432" t="s">
        <v>1802</v>
      </c>
      <c r="C24" s="432" t="s">
        <v>1506</v>
      </c>
      <c r="D24" s="432" t="s">
        <v>210</v>
      </c>
      <c r="E24" s="432" t="s">
        <v>1507</v>
      </c>
      <c r="F24" s="432" t="s">
        <v>268</v>
      </c>
      <c r="G24" s="702">
        <v>0.501</v>
      </c>
      <c r="H24"/>
      <c r="I24" s="437" t="s">
        <v>1534</v>
      </c>
      <c r="J24" s="437" t="s">
        <v>1506</v>
      </c>
      <c r="K24" s="437" t="s">
        <v>210</v>
      </c>
      <c r="L24" s="437" t="s">
        <v>259</v>
      </c>
      <c r="M24" s="437" t="s">
        <v>267</v>
      </c>
      <c r="N24" s="701">
        <v>0.96</v>
      </c>
      <c r="P24" s="356"/>
      <c r="S24" s="350"/>
      <c r="T24" s="350"/>
      <c r="U24" s="350"/>
      <c r="V24" s="350"/>
      <c r="W24" s="350"/>
    </row>
    <row r="25" spans="1:23" ht="35.1" customHeight="1">
      <c r="B25" s="432" t="s">
        <v>1537</v>
      </c>
      <c r="C25" s="432" t="s">
        <v>1506</v>
      </c>
      <c r="D25" s="432" t="s">
        <v>210</v>
      </c>
      <c r="E25" s="432" t="s">
        <v>1538</v>
      </c>
      <c r="F25" s="432" t="s">
        <v>268</v>
      </c>
      <c r="G25" s="702">
        <v>0.501</v>
      </c>
      <c r="I25" s="432" t="s">
        <v>1535</v>
      </c>
      <c r="J25" s="432" t="s">
        <v>1506</v>
      </c>
      <c r="K25" s="432" t="s">
        <v>210</v>
      </c>
      <c r="L25" s="432" t="s">
        <v>1536</v>
      </c>
      <c r="M25" s="432" t="s">
        <v>267</v>
      </c>
      <c r="N25" s="702">
        <v>1</v>
      </c>
      <c r="P25" s="354"/>
    </row>
    <row r="26" spans="1:23" ht="35.1" customHeight="1">
      <c r="B26" s="432" t="s">
        <v>1539</v>
      </c>
      <c r="C26" s="432" t="s">
        <v>1506</v>
      </c>
      <c r="D26" s="432" t="s">
        <v>210</v>
      </c>
      <c r="E26" s="432" t="s">
        <v>1540</v>
      </c>
      <c r="F26" s="432" t="s">
        <v>268</v>
      </c>
      <c r="G26" s="702">
        <v>0.501</v>
      </c>
      <c r="I26" s="432" t="s">
        <v>1537</v>
      </c>
      <c r="J26" s="432" t="s">
        <v>1506</v>
      </c>
      <c r="K26" s="432" t="s">
        <v>210</v>
      </c>
      <c r="L26" s="432" t="s">
        <v>1538</v>
      </c>
      <c r="M26" s="432" t="s">
        <v>268</v>
      </c>
      <c r="N26" s="702">
        <v>0.501</v>
      </c>
      <c r="P26" s="354"/>
    </row>
    <row r="27" spans="1:23" ht="35.1" customHeight="1">
      <c r="B27" s="1249" t="s">
        <v>1541</v>
      </c>
      <c r="C27" s="1249" t="s">
        <v>1506</v>
      </c>
      <c r="D27" s="1249" t="s">
        <v>210</v>
      </c>
      <c r="E27" s="1249" t="s">
        <v>1542</v>
      </c>
      <c r="F27" s="1249" t="s">
        <v>268</v>
      </c>
      <c r="G27" s="1250">
        <v>0.501</v>
      </c>
      <c r="I27" s="432" t="s">
        <v>1539</v>
      </c>
      <c r="J27" s="432" t="s">
        <v>1506</v>
      </c>
      <c r="K27" s="432" t="s">
        <v>210</v>
      </c>
      <c r="L27" s="432" t="s">
        <v>1540</v>
      </c>
      <c r="M27" s="432" t="s">
        <v>268</v>
      </c>
      <c r="N27" s="702">
        <v>0.501</v>
      </c>
      <c r="P27" s="354"/>
    </row>
    <row r="28" spans="1:23" s="355" customFormat="1" ht="35.1" customHeight="1">
      <c r="A28" s="357"/>
      <c r="B28" s="1222" t="s">
        <v>1543</v>
      </c>
      <c r="C28" s="1222" t="s">
        <v>1506</v>
      </c>
      <c r="D28" s="1222" t="s">
        <v>210</v>
      </c>
      <c r="E28" s="1222" t="s">
        <v>259</v>
      </c>
      <c r="F28" s="1222" t="s">
        <v>268</v>
      </c>
      <c r="G28" s="705">
        <v>0.501</v>
      </c>
      <c r="H28"/>
      <c r="I28" s="437" t="s">
        <v>1541</v>
      </c>
      <c r="J28" s="437" t="s">
        <v>1506</v>
      </c>
      <c r="K28" s="437" t="s">
        <v>210</v>
      </c>
      <c r="L28" s="437" t="s">
        <v>1542</v>
      </c>
      <c r="M28" s="437" t="s">
        <v>268</v>
      </c>
      <c r="N28" s="701">
        <v>0.501</v>
      </c>
      <c r="P28" s="356"/>
    </row>
    <row r="29" spans="1:23" s="355" customFormat="1" ht="35.1" customHeight="1">
      <c r="A29" s="357"/>
      <c r="B29" s="1222" t="s">
        <v>1544</v>
      </c>
      <c r="C29" s="1222" t="s">
        <v>1506</v>
      </c>
      <c r="D29" s="1222" t="s">
        <v>210</v>
      </c>
      <c r="E29" s="1222" t="s">
        <v>1538</v>
      </c>
      <c r="F29" s="1222" t="s">
        <v>268</v>
      </c>
      <c r="G29" s="705">
        <v>0.501</v>
      </c>
      <c r="H29"/>
      <c r="I29" s="984" t="s">
        <v>1543</v>
      </c>
      <c r="J29" s="984" t="s">
        <v>1506</v>
      </c>
      <c r="K29" s="984" t="s">
        <v>210</v>
      </c>
      <c r="L29" s="984" t="s">
        <v>259</v>
      </c>
      <c r="M29" s="984" t="s">
        <v>268</v>
      </c>
      <c r="N29" s="705">
        <v>0.501</v>
      </c>
      <c r="P29" s="356"/>
    </row>
    <row r="30" spans="1:23" ht="35.1" customHeight="1">
      <c r="B30" s="432" t="s">
        <v>1545</v>
      </c>
      <c r="C30" s="432" t="s">
        <v>1506</v>
      </c>
      <c r="D30" s="1222" t="s">
        <v>210</v>
      </c>
      <c r="E30" s="432" t="s">
        <v>1546</v>
      </c>
      <c r="F30" s="432" t="s">
        <v>268</v>
      </c>
      <c r="G30" s="702">
        <v>0.501</v>
      </c>
      <c r="I30" s="984" t="s">
        <v>1544</v>
      </c>
      <c r="J30" s="984" t="s">
        <v>1506</v>
      </c>
      <c r="K30" s="984" t="s">
        <v>210</v>
      </c>
      <c r="L30" s="984" t="s">
        <v>1538</v>
      </c>
      <c r="M30" s="984" t="s">
        <v>268</v>
      </c>
      <c r="N30" s="705">
        <v>0.501</v>
      </c>
      <c r="P30" s="354"/>
    </row>
    <row r="31" spans="1:23" ht="35.1" customHeight="1">
      <c r="B31" s="1249" t="s">
        <v>1547</v>
      </c>
      <c r="C31" s="1249" t="s">
        <v>1506</v>
      </c>
      <c r="D31" s="1222" t="s">
        <v>210</v>
      </c>
      <c r="E31" s="1249" t="s">
        <v>1548</v>
      </c>
      <c r="F31" s="1249" t="s">
        <v>268</v>
      </c>
      <c r="G31" s="1250">
        <v>0.501</v>
      </c>
      <c r="I31" s="432" t="s">
        <v>1545</v>
      </c>
      <c r="J31" s="432" t="s">
        <v>1506</v>
      </c>
      <c r="K31" s="984" t="s">
        <v>210</v>
      </c>
      <c r="L31" s="432" t="s">
        <v>1546</v>
      </c>
      <c r="M31" s="432" t="s">
        <v>268</v>
      </c>
      <c r="N31" s="702">
        <v>0.501</v>
      </c>
      <c r="P31" s="354"/>
    </row>
    <row r="32" spans="1:23" s="355" customFormat="1" ht="35.1" customHeight="1">
      <c r="A32" s="357"/>
      <c r="B32" s="1222" t="s">
        <v>1549</v>
      </c>
      <c r="C32" s="1222" t="s">
        <v>1506</v>
      </c>
      <c r="D32" s="1222" t="s">
        <v>210</v>
      </c>
      <c r="E32" s="1222" t="s">
        <v>1532</v>
      </c>
      <c r="F32" s="1222" t="s">
        <v>267</v>
      </c>
      <c r="G32" s="705">
        <v>0.999</v>
      </c>
      <c r="H32"/>
      <c r="I32" s="437" t="s">
        <v>1547</v>
      </c>
      <c r="J32" s="437" t="s">
        <v>1506</v>
      </c>
      <c r="K32" s="984" t="s">
        <v>210</v>
      </c>
      <c r="L32" s="437" t="s">
        <v>1548</v>
      </c>
      <c r="M32" s="437" t="s">
        <v>268</v>
      </c>
      <c r="N32" s="701">
        <v>0.501</v>
      </c>
      <c r="P32" s="356"/>
    </row>
    <row r="33" spans="2:22" ht="35.1" customHeight="1">
      <c r="B33" s="1249" t="s">
        <v>1550</v>
      </c>
      <c r="C33" s="1249" t="s">
        <v>1506</v>
      </c>
      <c r="D33" s="1222" t="s">
        <v>1531</v>
      </c>
      <c r="E33" s="1249" t="s">
        <v>1532</v>
      </c>
      <c r="F33" s="1249" t="s">
        <v>267</v>
      </c>
      <c r="G33" s="1250">
        <v>1</v>
      </c>
      <c r="I33" s="984" t="s">
        <v>1549</v>
      </c>
      <c r="J33" s="984" t="s">
        <v>1506</v>
      </c>
      <c r="K33" s="984" t="s">
        <v>210</v>
      </c>
      <c r="L33" s="984" t="s">
        <v>1532</v>
      </c>
      <c r="M33" s="984" t="s">
        <v>267</v>
      </c>
      <c r="N33" s="705">
        <v>0.999</v>
      </c>
      <c r="P33" s="354"/>
    </row>
    <row r="34" spans="2:22" ht="35.1" customHeight="1">
      <c r="B34" s="1255" t="s">
        <v>1551</v>
      </c>
      <c r="C34" s="439" t="s">
        <v>1506</v>
      </c>
      <c r="D34" s="1222" t="s">
        <v>1552</v>
      </c>
      <c r="E34" s="439" t="s">
        <v>1553</v>
      </c>
      <c r="F34" s="439" t="s">
        <v>267</v>
      </c>
      <c r="G34" s="706">
        <v>1</v>
      </c>
      <c r="I34" s="437" t="s">
        <v>1550</v>
      </c>
      <c r="J34" s="437" t="s">
        <v>1506</v>
      </c>
      <c r="K34" s="984" t="s">
        <v>1531</v>
      </c>
      <c r="L34" s="437" t="s">
        <v>1532</v>
      </c>
      <c r="M34" s="437" t="s">
        <v>267</v>
      </c>
      <c r="N34" s="701">
        <v>1</v>
      </c>
      <c r="P34" s="354"/>
    </row>
    <row r="35" spans="2:22" s="355" customFormat="1" ht="35.1" customHeight="1">
      <c r="B35" s="439" t="s">
        <v>1555</v>
      </c>
      <c r="C35" s="439" t="s">
        <v>1506</v>
      </c>
      <c r="D35" s="1222" t="s">
        <v>1552</v>
      </c>
      <c r="E35" s="439" t="s">
        <v>1553</v>
      </c>
      <c r="F35" s="439" t="s">
        <v>267</v>
      </c>
      <c r="G35" s="706">
        <v>1</v>
      </c>
      <c r="H35"/>
      <c r="I35" s="537" t="s">
        <v>1551</v>
      </c>
      <c r="J35" s="439" t="s">
        <v>1506</v>
      </c>
      <c r="K35" s="984" t="s">
        <v>1552</v>
      </c>
      <c r="L35" s="439" t="s">
        <v>1553</v>
      </c>
      <c r="M35" s="439" t="s">
        <v>267</v>
      </c>
      <c r="N35" s="706">
        <v>0.9</v>
      </c>
      <c r="P35" s="356"/>
    </row>
    <row r="36" spans="2:22" s="355" customFormat="1" ht="35.1" customHeight="1">
      <c r="B36" s="1222" t="s">
        <v>1556</v>
      </c>
      <c r="C36" s="1222" t="s">
        <v>1506</v>
      </c>
      <c r="D36" s="432" t="s">
        <v>1552</v>
      </c>
      <c r="E36" s="1222" t="s">
        <v>1553</v>
      </c>
      <c r="F36" s="1222" t="s">
        <v>267</v>
      </c>
      <c r="G36" s="705">
        <v>1</v>
      </c>
      <c r="H36"/>
      <c r="I36" s="439" t="s">
        <v>1555</v>
      </c>
      <c r="J36" s="439" t="s">
        <v>1506</v>
      </c>
      <c r="K36" s="984" t="s">
        <v>1552</v>
      </c>
      <c r="L36" s="439" t="s">
        <v>1553</v>
      </c>
      <c r="M36" s="439" t="s">
        <v>267</v>
      </c>
      <c r="N36" s="706">
        <v>1</v>
      </c>
      <c r="P36" s="356"/>
    </row>
    <row r="37" spans="2:22" s="355" customFormat="1" ht="35.1" customHeight="1">
      <c r="B37" s="1222" t="s">
        <v>1557</v>
      </c>
      <c r="C37" s="1222" t="s">
        <v>1506</v>
      </c>
      <c r="D37" s="1222" t="s">
        <v>1552</v>
      </c>
      <c r="E37" s="1222" t="s">
        <v>1553</v>
      </c>
      <c r="F37" s="1222" t="s">
        <v>267</v>
      </c>
      <c r="G37" s="705">
        <v>1</v>
      </c>
      <c r="H37"/>
      <c r="I37" s="984" t="s">
        <v>1556</v>
      </c>
      <c r="J37" s="984" t="s">
        <v>1506</v>
      </c>
      <c r="K37" s="432" t="s">
        <v>1552</v>
      </c>
      <c r="L37" s="984" t="s">
        <v>1553</v>
      </c>
      <c r="M37" s="984" t="s">
        <v>267</v>
      </c>
      <c r="N37" s="705">
        <v>1</v>
      </c>
      <c r="P37" s="356"/>
    </row>
    <row r="38" spans="2:22" s="355" customFormat="1" ht="35.1" customHeight="1">
      <c r="B38" s="1222" t="s">
        <v>1559</v>
      </c>
      <c r="C38" s="1222" t="s">
        <v>1506</v>
      </c>
      <c r="D38" s="1222" t="s">
        <v>1531</v>
      </c>
      <c r="E38" s="1222" t="s">
        <v>1560</v>
      </c>
      <c r="F38" s="1222" t="s">
        <v>267</v>
      </c>
      <c r="G38" s="705">
        <v>1</v>
      </c>
      <c r="H38"/>
      <c r="I38" s="984" t="s">
        <v>1557</v>
      </c>
      <c r="J38" s="984" t="s">
        <v>1506</v>
      </c>
      <c r="K38" s="984" t="s">
        <v>1552</v>
      </c>
      <c r="L38" s="984" t="s">
        <v>1553</v>
      </c>
      <c r="M38" s="984" t="s">
        <v>267</v>
      </c>
      <c r="N38" s="705">
        <v>1</v>
      </c>
      <c r="P38" s="356"/>
    </row>
    <row r="39" spans="2:22" s="355" customFormat="1" ht="35.1" customHeight="1">
      <c r="B39" s="1222" t="s">
        <v>1562</v>
      </c>
      <c r="C39" s="1222" t="s">
        <v>1506</v>
      </c>
      <c r="D39" s="1222" t="s">
        <v>1531</v>
      </c>
      <c r="E39" s="1222" t="s">
        <v>1560</v>
      </c>
      <c r="F39" s="1222" t="s">
        <v>267</v>
      </c>
      <c r="G39" s="705">
        <v>1</v>
      </c>
      <c r="H39"/>
      <c r="I39" s="984" t="s">
        <v>1559</v>
      </c>
      <c r="J39" s="984" t="s">
        <v>1506</v>
      </c>
      <c r="K39" s="984" t="s">
        <v>1531</v>
      </c>
      <c r="L39" s="984" t="s">
        <v>1560</v>
      </c>
      <c r="M39" s="984" t="s">
        <v>267</v>
      </c>
      <c r="N39" s="705">
        <v>1</v>
      </c>
      <c r="P39" s="356"/>
    </row>
    <row r="40" spans="2:22" s="355" customFormat="1" ht="35.1" customHeight="1">
      <c r="B40" s="1222" t="s">
        <v>1563</v>
      </c>
      <c r="C40" s="1222" t="s">
        <v>1506</v>
      </c>
      <c r="D40" s="1222" t="s">
        <v>1531</v>
      </c>
      <c r="E40" s="1222" t="s">
        <v>1560</v>
      </c>
      <c r="F40" s="1222" t="s">
        <v>267</v>
      </c>
      <c r="G40" s="705">
        <v>1</v>
      </c>
      <c r="H40"/>
      <c r="I40" s="984" t="s">
        <v>1561</v>
      </c>
      <c r="J40" s="984" t="s">
        <v>1506</v>
      </c>
      <c r="K40" s="984" t="s">
        <v>1531</v>
      </c>
      <c r="L40" s="984" t="s">
        <v>1560</v>
      </c>
      <c r="M40" s="984" t="s">
        <v>267</v>
      </c>
      <c r="N40" s="705">
        <v>1</v>
      </c>
      <c r="P40" s="356"/>
    </row>
    <row r="41" spans="2:22" s="355" customFormat="1" ht="35.1" customHeight="1">
      <c r="B41" s="1249" t="s">
        <v>1564</v>
      </c>
      <c r="C41" s="1249" t="s">
        <v>1506</v>
      </c>
      <c r="D41" s="1222" t="s">
        <v>1531</v>
      </c>
      <c r="E41" s="1249" t="s">
        <v>1560</v>
      </c>
      <c r="F41" s="1249" t="s">
        <v>267</v>
      </c>
      <c r="G41" s="1250">
        <v>1</v>
      </c>
      <c r="H41"/>
      <c r="I41" s="984" t="s">
        <v>1562</v>
      </c>
      <c r="J41" s="984" t="s">
        <v>1506</v>
      </c>
      <c r="K41" s="984" t="s">
        <v>1531</v>
      </c>
      <c r="L41" s="984" t="s">
        <v>1560</v>
      </c>
      <c r="M41" s="984" t="s">
        <v>267</v>
      </c>
      <c r="N41" s="705">
        <v>1</v>
      </c>
      <c r="P41" s="356"/>
    </row>
    <row r="42" spans="2:22" s="355" customFormat="1" ht="35.1" customHeight="1">
      <c r="B42" s="1222" t="s">
        <v>1565</v>
      </c>
      <c r="C42" s="1222" t="s">
        <v>1506</v>
      </c>
      <c r="D42" s="1222" t="s">
        <v>1531</v>
      </c>
      <c r="E42" s="1222" t="s">
        <v>1560</v>
      </c>
      <c r="F42" s="1222" t="s">
        <v>267</v>
      </c>
      <c r="G42" s="705">
        <v>1</v>
      </c>
      <c r="H42"/>
      <c r="I42" s="984" t="s">
        <v>1563</v>
      </c>
      <c r="J42" s="984" t="s">
        <v>1506</v>
      </c>
      <c r="K42" s="984" t="s">
        <v>1531</v>
      </c>
      <c r="L42" s="984" t="s">
        <v>1560</v>
      </c>
      <c r="M42" s="984" t="s">
        <v>267</v>
      </c>
      <c r="N42" s="705">
        <v>1</v>
      </c>
      <c r="P42" s="356"/>
      <c r="R42" s="350"/>
      <c r="S42" s="350"/>
      <c r="T42" s="350"/>
      <c r="U42" s="350"/>
      <c r="V42" s="350"/>
    </row>
    <row r="43" spans="2:22" s="355" customFormat="1" ht="35.1" customHeight="1">
      <c r="B43" s="1222" t="s">
        <v>1566</v>
      </c>
      <c r="C43" s="1222" t="s">
        <v>1506</v>
      </c>
      <c r="D43" s="1222" t="s">
        <v>1531</v>
      </c>
      <c r="E43" s="1222" t="s">
        <v>1560</v>
      </c>
      <c r="F43" s="1222" t="s">
        <v>267</v>
      </c>
      <c r="G43" s="705">
        <v>1</v>
      </c>
      <c r="H43"/>
      <c r="I43" s="437" t="s">
        <v>1564</v>
      </c>
      <c r="J43" s="437" t="s">
        <v>1506</v>
      </c>
      <c r="K43" s="984" t="s">
        <v>1531</v>
      </c>
      <c r="L43" s="437" t="s">
        <v>1560</v>
      </c>
      <c r="M43" s="437" t="s">
        <v>267</v>
      </c>
      <c r="N43" s="701">
        <v>1</v>
      </c>
      <c r="P43" s="356"/>
    </row>
    <row r="44" spans="2:22" s="355" customFormat="1" ht="35.1" customHeight="1">
      <c r="B44" s="1249" t="s">
        <v>1568</v>
      </c>
      <c r="C44" s="1249" t="s">
        <v>1506</v>
      </c>
      <c r="D44" s="1222" t="s">
        <v>1531</v>
      </c>
      <c r="E44" s="1249" t="s">
        <v>1569</v>
      </c>
      <c r="F44" s="1249" t="s">
        <v>267</v>
      </c>
      <c r="G44" s="1250">
        <v>1</v>
      </c>
      <c r="H44"/>
      <c r="I44" s="984" t="s">
        <v>1565</v>
      </c>
      <c r="J44" s="984" t="s">
        <v>1506</v>
      </c>
      <c r="K44" s="984" t="s">
        <v>1531</v>
      </c>
      <c r="L44" s="984" t="s">
        <v>1560</v>
      </c>
      <c r="M44" s="984" t="s">
        <v>267</v>
      </c>
      <c r="N44" s="705">
        <v>1</v>
      </c>
      <c r="P44" s="356"/>
    </row>
    <row r="45" spans="2:22" s="355" customFormat="1" ht="35.1" customHeight="1">
      <c r="B45" s="1249" t="s">
        <v>1570</v>
      </c>
      <c r="C45" s="1249" t="s">
        <v>1506</v>
      </c>
      <c r="D45" s="1222" t="s">
        <v>1531</v>
      </c>
      <c r="E45" s="1249" t="s">
        <v>1560</v>
      </c>
      <c r="F45" s="1249" t="s">
        <v>267</v>
      </c>
      <c r="G45" s="1250">
        <v>1</v>
      </c>
      <c r="H45"/>
      <c r="I45" s="984" t="s">
        <v>1566</v>
      </c>
      <c r="J45" s="984" t="s">
        <v>1506</v>
      </c>
      <c r="K45" s="984" t="s">
        <v>1531</v>
      </c>
      <c r="L45" s="984" t="s">
        <v>1560</v>
      </c>
      <c r="M45" s="984" t="s">
        <v>267</v>
      </c>
      <c r="N45" s="705">
        <v>1</v>
      </c>
      <c r="P45" s="356"/>
    </row>
    <row r="46" spans="2:22" s="355" customFormat="1" ht="35.1" customHeight="1">
      <c r="B46" s="1253" t="s">
        <v>1573</v>
      </c>
      <c r="C46" s="1253" t="s">
        <v>1506</v>
      </c>
      <c r="D46" s="432" t="s">
        <v>1531</v>
      </c>
      <c r="E46" s="1253" t="s">
        <v>1560</v>
      </c>
      <c r="F46" s="1253" t="s">
        <v>267</v>
      </c>
      <c r="G46" s="1254">
        <v>1</v>
      </c>
      <c r="H46"/>
      <c r="I46" s="432" t="s">
        <v>1567</v>
      </c>
      <c r="J46" s="432" t="s">
        <v>1506</v>
      </c>
      <c r="K46" s="984" t="s">
        <v>1531</v>
      </c>
      <c r="L46" s="432" t="s">
        <v>1560</v>
      </c>
      <c r="M46" s="432" t="s">
        <v>267</v>
      </c>
      <c r="N46" s="702">
        <v>1</v>
      </c>
      <c r="P46" s="356"/>
    </row>
    <row r="47" spans="2:22" s="355" customFormat="1" ht="35.1" customHeight="1">
      <c r="B47" s="1222" t="s">
        <v>1574</v>
      </c>
      <c r="C47" s="1222" t="s">
        <v>1506</v>
      </c>
      <c r="D47" s="432" t="s">
        <v>1531</v>
      </c>
      <c r="E47" s="1222" t="s">
        <v>1560</v>
      </c>
      <c r="F47" s="1222" t="s">
        <v>267</v>
      </c>
      <c r="G47" s="705">
        <v>0.54</v>
      </c>
      <c r="H47"/>
      <c r="I47" s="437" t="s">
        <v>1568</v>
      </c>
      <c r="J47" s="437" t="s">
        <v>1506</v>
      </c>
      <c r="K47" s="984" t="s">
        <v>1531</v>
      </c>
      <c r="L47" s="437" t="s">
        <v>1569</v>
      </c>
      <c r="M47" s="437" t="s">
        <v>267</v>
      </c>
      <c r="N47" s="701">
        <v>1</v>
      </c>
      <c r="P47" s="356"/>
    </row>
    <row r="48" spans="2:22" s="355" customFormat="1" ht="35.1" customHeight="1">
      <c r="B48" s="1249" t="s">
        <v>1575</v>
      </c>
      <c r="C48" s="1249" t="s">
        <v>1506</v>
      </c>
      <c r="D48" s="432" t="s">
        <v>1531</v>
      </c>
      <c r="E48" s="1249" t="s">
        <v>1560</v>
      </c>
      <c r="F48" s="1249" t="s">
        <v>267</v>
      </c>
      <c r="G48" s="1250">
        <v>1</v>
      </c>
      <c r="H48"/>
      <c r="I48" s="437" t="s">
        <v>1570</v>
      </c>
      <c r="J48" s="437" t="s">
        <v>1506</v>
      </c>
      <c r="K48" s="984" t="s">
        <v>1531</v>
      </c>
      <c r="L48" s="437" t="s">
        <v>1560</v>
      </c>
      <c r="M48" s="437" t="s">
        <v>267</v>
      </c>
      <c r="N48" s="701">
        <v>1</v>
      </c>
      <c r="P48" s="356"/>
    </row>
    <row r="49" spans="2:21" s="355" customFormat="1" ht="35.1" customHeight="1">
      <c r="B49" s="1249" t="s">
        <v>1576</v>
      </c>
      <c r="C49" s="1249" t="s">
        <v>1506</v>
      </c>
      <c r="D49" s="432" t="s">
        <v>1531</v>
      </c>
      <c r="E49" s="1249" t="s">
        <v>1560</v>
      </c>
      <c r="F49" s="1249" t="s">
        <v>267</v>
      </c>
      <c r="G49" s="1250">
        <v>0.63300000000000001</v>
      </c>
      <c r="H49"/>
      <c r="I49" s="438" t="s">
        <v>1571</v>
      </c>
      <c r="J49" s="438" t="s">
        <v>1506</v>
      </c>
      <c r="K49" s="984" t="s">
        <v>1531</v>
      </c>
      <c r="L49" s="438" t="s">
        <v>1560</v>
      </c>
      <c r="M49" s="438" t="s">
        <v>267</v>
      </c>
      <c r="N49" s="704">
        <v>1</v>
      </c>
      <c r="P49" s="356"/>
    </row>
    <row r="50" spans="2:21" s="355" customFormat="1" ht="35.1" customHeight="1">
      <c r="B50" s="1249" t="s">
        <v>1577</v>
      </c>
      <c r="C50" s="1249" t="s">
        <v>1506</v>
      </c>
      <c r="D50" s="432" t="s">
        <v>1531</v>
      </c>
      <c r="E50" s="1249" t="s">
        <v>1560</v>
      </c>
      <c r="F50" s="1249" t="s">
        <v>267</v>
      </c>
      <c r="G50" s="1250">
        <v>0.6</v>
      </c>
      <c r="H50"/>
      <c r="I50" s="984" t="s">
        <v>1572</v>
      </c>
      <c r="J50" s="984" t="s">
        <v>1506</v>
      </c>
      <c r="K50" s="432" t="s">
        <v>1531</v>
      </c>
      <c r="L50" s="984" t="s">
        <v>1560</v>
      </c>
      <c r="M50" s="984" t="s">
        <v>267</v>
      </c>
      <c r="N50" s="705">
        <v>1</v>
      </c>
      <c r="P50" s="356"/>
    </row>
    <row r="51" spans="2:21" s="355" customFormat="1" ht="35.1" customHeight="1">
      <c r="B51" s="1249" t="s">
        <v>1578</v>
      </c>
      <c r="C51" s="1249" t="s">
        <v>1579</v>
      </c>
      <c r="D51" s="432" t="s">
        <v>1580</v>
      </c>
      <c r="E51" s="1249" t="s">
        <v>1507</v>
      </c>
      <c r="F51" s="1249" t="s">
        <v>609</v>
      </c>
      <c r="G51" s="1250">
        <v>0.22500000000000001</v>
      </c>
      <c r="H51"/>
      <c r="I51" s="438" t="s">
        <v>1573</v>
      </c>
      <c r="J51" s="438" t="s">
        <v>1506</v>
      </c>
      <c r="K51" s="432" t="s">
        <v>1531</v>
      </c>
      <c r="L51" s="438" t="s">
        <v>1560</v>
      </c>
      <c r="M51" s="438" t="s">
        <v>267</v>
      </c>
      <c r="N51" s="704">
        <v>1</v>
      </c>
      <c r="P51" s="356"/>
    </row>
    <row r="52" spans="2:21" s="355" customFormat="1" ht="35.1" customHeight="1">
      <c r="B52" s="432" t="s">
        <v>1581</v>
      </c>
      <c r="C52" s="432" t="s">
        <v>1579</v>
      </c>
      <c r="D52" s="432" t="s">
        <v>1580</v>
      </c>
      <c r="E52" s="432" t="s">
        <v>1507</v>
      </c>
      <c r="F52" s="432" t="s">
        <v>610</v>
      </c>
      <c r="G52" s="702">
        <v>0.19900000000000001</v>
      </c>
      <c r="H52"/>
      <c r="I52" s="984" t="s">
        <v>1574</v>
      </c>
      <c r="J52" s="984" t="s">
        <v>1506</v>
      </c>
      <c r="K52" s="432" t="s">
        <v>1531</v>
      </c>
      <c r="L52" s="984" t="s">
        <v>1560</v>
      </c>
      <c r="M52" s="984" t="s">
        <v>267</v>
      </c>
      <c r="N52" s="705">
        <v>0.54</v>
      </c>
      <c r="P52" s="356"/>
    </row>
    <row r="53" spans="2:21" s="355" customFormat="1" ht="35.1" customHeight="1">
      <c r="B53" s="1222" t="s">
        <v>1582</v>
      </c>
      <c r="C53" s="1222" t="s">
        <v>1579</v>
      </c>
      <c r="D53" s="432" t="s">
        <v>1583</v>
      </c>
      <c r="E53" s="1222" t="s">
        <v>1584</v>
      </c>
      <c r="F53" s="1222" t="s">
        <v>606</v>
      </c>
      <c r="G53" s="705">
        <v>0.14000000000000001</v>
      </c>
      <c r="H53"/>
      <c r="I53" s="437" t="s">
        <v>1575</v>
      </c>
      <c r="J53" s="437" t="s">
        <v>1506</v>
      </c>
      <c r="K53" s="432" t="s">
        <v>1531</v>
      </c>
      <c r="L53" s="437" t="s">
        <v>1560</v>
      </c>
      <c r="M53" s="437" t="s">
        <v>267</v>
      </c>
      <c r="N53" s="701">
        <v>1</v>
      </c>
      <c r="P53" s="356"/>
    </row>
    <row r="54" spans="2:21" s="355" customFormat="1" ht="35.1" customHeight="1">
      <c r="B54" s="432" t="s">
        <v>1585</v>
      </c>
      <c r="C54" s="432" t="s">
        <v>1579</v>
      </c>
      <c r="D54" s="432" t="s">
        <v>1583</v>
      </c>
      <c r="E54" s="432" t="s">
        <v>1586</v>
      </c>
      <c r="F54" s="432" t="s">
        <v>606</v>
      </c>
      <c r="G54" s="702">
        <v>0.123</v>
      </c>
      <c r="H54"/>
      <c r="I54" s="437" t="s">
        <v>1576</v>
      </c>
      <c r="J54" s="437" t="s">
        <v>1506</v>
      </c>
      <c r="K54" s="432" t="s">
        <v>1531</v>
      </c>
      <c r="L54" s="437" t="s">
        <v>1560</v>
      </c>
      <c r="M54" s="437" t="s">
        <v>267</v>
      </c>
      <c r="N54" s="701">
        <v>0.63300000000000001</v>
      </c>
      <c r="P54" s="356"/>
    </row>
    <row r="55" spans="2:21" s="355" customFormat="1" ht="35.1" customHeight="1">
      <c r="B55" s="432" t="s">
        <v>1587</v>
      </c>
      <c r="C55" s="432" t="s">
        <v>1579</v>
      </c>
      <c r="D55" s="432" t="s">
        <v>1583</v>
      </c>
      <c r="E55" s="432" t="s">
        <v>1588</v>
      </c>
      <c r="F55" s="432" t="s">
        <v>267</v>
      </c>
      <c r="G55" s="702">
        <v>0.35</v>
      </c>
      <c r="H55"/>
      <c r="I55" s="437" t="s">
        <v>1577</v>
      </c>
      <c r="J55" s="437" t="s">
        <v>1506</v>
      </c>
      <c r="K55" s="432" t="s">
        <v>1531</v>
      </c>
      <c r="L55" s="437" t="s">
        <v>1560</v>
      </c>
      <c r="M55" s="437" t="s">
        <v>267</v>
      </c>
      <c r="N55" s="701">
        <v>0.6</v>
      </c>
      <c r="P55" s="356"/>
    </row>
    <row r="56" spans="2:21" s="355" customFormat="1" ht="35.1" customHeight="1">
      <c r="B56" s="1249" t="s">
        <v>1610</v>
      </c>
      <c r="C56" s="1249" t="s">
        <v>1579</v>
      </c>
      <c r="D56" s="432" t="s">
        <v>1583</v>
      </c>
      <c r="E56" s="1249" t="s">
        <v>1611</v>
      </c>
      <c r="F56" s="1249" t="s">
        <v>267</v>
      </c>
      <c r="G56" s="1250">
        <v>0.28199999999999997</v>
      </c>
      <c r="H56"/>
      <c r="I56" s="437" t="s">
        <v>1578</v>
      </c>
      <c r="J56" s="437" t="s">
        <v>1579</v>
      </c>
      <c r="K56" s="432" t="s">
        <v>1580</v>
      </c>
      <c r="L56" s="437" t="s">
        <v>1507</v>
      </c>
      <c r="M56" s="437" t="s">
        <v>609</v>
      </c>
      <c r="N56" s="701">
        <v>0.22500000000000001</v>
      </c>
      <c r="P56" s="356"/>
    </row>
    <row r="57" spans="2:21" s="355" customFormat="1" ht="35.1" customHeight="1">
      <c r="B57" s="1249" t="s">
        <v>1589</v>
      </c>
      <c r="C57" s="1249" t="s">
        <v>1579</v>
      </c>
      <c r="D57" s="432" t="s">
        <v>1583</v>
      </c>
      <c r="E57" s="1249" t="s">
        <v>1590</v>
      </c>
      <c r="F57" s="1249" t="s">
        <v>268</v>
      </c>
      <c r="G57" s="1250">
        <v>0.251</v>
      </c>
      <c r="H57"/>
      <c r="I57" s="432" t="s">
        <v>1581</v>
      </c>
      <c r="J57" s="432" t="s">
        <v>1579</v>
      </c>
      <c r="K57" s="432" t="s">
        <v>1580</v>
      </c>
      <c r="L57" s="432" t="s">
        <v>1507</v>
      </c>
      <c r="M57" s="432" t="s">
        <v>610</v>
      </c>
      <c r="N57" s="702">
        <v>0.19900000000000001</v>
      </c>
      <c r="P57" s="356"/>
      <c r="Q57" s="350"/>
      <c r="R57" s="350"/>
      <c r="S57" s="350"/>
      <c r="T57" s="350"/>
      <c r="U57" s="350"/>
    </row>
    <row r="58" spans="2:21" s="355" customFormat="1" ht="35.1" customHeight="1">
      <c r="B58" s="1222" t="s">
        <v>1593</v>
      </c>
      <c r="C58" s="439" t="s">
        <v>1579</v>
      </c>
      <c r="D58" s="432" t="s">
        <v>1580</v>
      </c>
      <c r="E58" s="439" t="s">
        <v>1594</v>
      </c>
      <c r="F58" s="439" t="s">
        <v>267</v>
      </c>
      <c r="G58" s="706">
        <v>0.219</v>
      </c>
      <c r="H58"/>
      <c r="I58" s="984" t="s">
        <v>1582</v>
      </c>
      <c r="J58" s="984" t="s">
        <v>1579</v>
      </c>
      <c r="K58" s="432" t="s">
        <v>1583</v>
      </c>
      <c r="L58" s="984" t="s">
        <v>1584</v>
      </c>
      <c r="M58" s="984" t="s">
        <v>606</v>
      </c>
      <c r="N58" s="705">
        <v>0.14000000000000001</v>
      </c>
      <c r="P58" s="356"/>
      <c r="Q58" s="350"/>
      <c r="R58" s="350"/>
      <c r="S58" s="350"/>
      <c r="T58" s="350"/>
      <c r="U58" s="350"/>
    </row>
    <row r="59" spans="2:21" s="355" customFormat="1" ht="35.1" customHeight="1">
      <c r="B59" s="1222" t="s">
        <v>1595</v>
      </c>
      <c r="C59" s="1222" t="s">
        <v>1579</v>
      </c>
      <c r="D59" s="432" t="s">
        <v>1580</v>
      </c>
      <c r="E59" s="1222" t="s">
        <v>1596</v>
      </c>
      <c r="F59" s="1222" t="s">
        <v>267</v>
      </c>
      <c r="G59" s="705">
        <v>0.32</v>
      </c>
      <c r="H59"/>
      <c r="I59" s="432" t="s">
        <v>1585</v>
      </c>
      <c r="J59" s="432" t="s">
        <v>1579</v>
      </c>
      <c r="K59" s="432" t="s">
        <v>1583</v>
      </c>
      <c r="L59" s="432" t="s">
        <v>1586</v>
      </c>
      <c r="M59" s="432" t="s">
        <v>606</v>
      </c>
      <c r="N59" s="702">
        <v>0.123</v>
      </c>
      <c r="P59" s="356"/>
    </row>
    <row r="60" spans="2:21" s="355" customFormat="1" ht="35.1" customHeight="1">
      <c r="B60" s="1222" t="s">
        <v>1597</v>
      </c>
      <c r="C60" s="1222" t="s">
        <v>1579</v>
      </c>
      <c r="D60" s="1222" t="s">
        <v>1583</v>
      </c>
      <c r="E60" s="1222" t="s">
        <v>1598</v>
      </c>
      <c r="F60" s="1222" t="s">
        <v>1599</v>
      </c>
      <c r="G60" s="705">
        <v>0.251</v>
      </c>
      <c r="H60"/>
      <c r="I60" s="432" t="s">
        <v>1587</v>
      </c>
      <c r="J60" s="432" t="s">
        <v>1579</v>
      </c>
      <c r="K60" s="432" t="s">
        <v>1583</v>
      </c>
      <c r="L60" s="432" t="s">
        <v>1588</v>
      </c>
      <c r="M60" s="432" t="s">
        <v>267</v>
      </c>
      <c r="N60" s="702">
        <v>0.35</v>
      </c>
      <c r="P60" s="356"/>
    </row>
    <row r="61" spans="2:21" s="355" customFormat="1" ht="35.1" customHeight="1">
      <c r="B61" s="1222" t="s">
        <v>1558</v>
      </c>
      <c r="C61" s="1222" t="s">
        <v>1579</v>
      </c>
      <c r="D61" s="1222" t="s">
        <v>1554</v>
      </c>
      <c r="E61" s="1222" t="s">
        <v>1553</v>
      </c>
      <c r="F61" s="1222" t="s">
        <v>267</v>
      </c>
      <c r="G61" s="705">
        <v>0.5</v>
      </c>
      <c r="H61"/>
      <c r="I61" s="437" t="s">
        <v>1610</v>
      </c>
      <c r="J61" s="437" t="s">
        <v>1579</v>
      </c>
      <c r="K61" s="432" t="s">
        <v>1583</v>
      </c>
      <c r="L61" s="437" t="s">
        <v>1611</v>
      </c>
      <c r="M61" s="437" t="s">
        <v>267</v>
      </c>
      <c r="N61" s="701">
        <v>0.28199999999999997</v>
      </c>
      <c r="P61" s="356"/>
    </row>
    <row r="62" spans="2:21" s="355" customFormat="1" ht="35.1" customHeight="1">
      <c r="B62" s="1222" t="s">
        <v>1600</v>
      </c>
      <c r="C62" s="1222" t="s">
        <v>1579</v>
      </c>
      <c r="D62" s="1222" t="s">
        <v>1580</v>
      </c>
      <c r="E62" s="1222" t="s">
        <v>1512</v>
      </c>
      <c r="F62" s="1222" t="s">
        <v>267</v>
      </c>
      <c r="G62" s="705">
        <v>0.49</v>
      </c>
      <c r="H62"/>
      <c r="I62" s="437" t="s">
        <v>1589</v>
      </c>
      <c r="J62" s="437" t="s">
        <v>1579</v>
      </c>
      <c r="K62" s="432" t="s">
        <v>1583</v>
      </c>
      <c r="L62" s="437" t="s">
        <v>1590</v>
      </c>
      <c r="M62" s="437" t="s">
        <v>268</v>
      </c>
      <c r="N62" s="701">
        <v>0.251</v>
      </c>
      <c r="P62" s="356"/>
    </row>
    <row r="63" spans="2:21" s="355" customFormat="1" ht="35.1" customHeight="1">
      <c r="B63" s="1222" t="s">
        <v>1601</v>
      </c>
      <c r="C63" s="1222" t="s">
        <v>1506</v>
      </c>
      <c r="D63" s="1222" t="s">
        <v>1580</v>
      </c>
      <c r="E63" s="1222" t="s">
        <v>1602</v>
      </c>
      <c r="F63" s="1222" t="s">
        <v>606</v>
      </c>
      <c r="G63" s="705">
        <v>0.61399999999999999</v>
      </c>
      <c r="H63"/>
      <c r="I63" s="984" t="s">
        <v>1591</v>
      </c>
      <c r="J63" s="984" t="s">
        <v>1579</v>
      </c>
      <c r="K63" s="432" t="s">
        <v>1583</v>
      </c>
      <c r="L63" s="984" t="s">
        <v>259</v>
      </c>
      <c r="M63" s="984" t="s">
        <v>267</v>
      </c>
      <c r="N63" s="705">
        <v>0.33300000000000002</v>
      </c>
      <c r="P63" s="356"/>
    </row>
    <row r="64" spans="2:21" s="355" customFormat="1" ht="35.1" customHeight="1" thickBot="1">
      <c r="B64" s="433" t="s">
        <v>1604</v>
      </c>
      <c r="C64" s="433" t="s">
        <v>1506</v>
      </c>
      <c r="D64" s="1223" t="s">
        <v>210</v>
      </c>
      <c r="E64" s="433" t="s">
        <v>1603</v>
      </c>
      <c r="F64" s="433" t="s">
        <v>611</v>
      </c>
      <c r="G64" s="707">
        <v>0.82399999999999995</v>
      </c>
      <c r="H64"/>
      <c r="I64" s="439" t="s">
        <v>1592</v>
      </c>
      <c r="J64" s="439" t="s">
        <v>1579</v>
      </c>
      <c r="K64" s="432" t="s">
        <v>1583</v>
      </c>
      <c r="L64" s="439" t="s">
        <v>1553</v>
      </c>
      <c r="M64" s="439" t="s">
        <v>267</v>
      </c>
      <c r="N64" s="706">
        <v>0.23899999999999999</v>
      </c>
      <c r="P64" s="356"/>
    </row>
    <row r="65" spans="2:19" s="355" customFormat="1" ht="35.1" customHeight="1" thickTop="1">
      <c r="B65" s="1650" t="s">
        <v>1263</v>
      </c>
      <c r="C65" s="1650"/>
      <c r="D65" s="1650"/>
      <c r="E65" s="1650"/>
      <c r="F65" s="1650"/>
      <c r="G65" s="1650"/>
      <c r="H65"/>
      <c r="I65" s="984" t="s">
        <v>1593</v>
      </c>
      <c r="J65" s="439" t="s">
        <v>1579</v>
      </c>
      <c r="K65" s="432" t="s">
        <v>1580</v>
      </c>
      <c r="L65" s="439" t="s">
        <v>1594</v>
      </c>
      <c r="M65" s="439" t="s">
        <v>267</v>
      </c>
      <c r="N65" s="706">
        <v>0.219</v>
      </c>
      <c r="O65" s="58"/>
      <c r="P65" s="356"/>
    </row>
    <row r="66" spans="2:19" s="355" customFormat="1" ht="35.1" customHeight="1">
      <c r="B66" s="1650" t="s">
        <v>1105</v>
      </c>
      <c r="C66" s="1650"/>
      <c r="D66" s="1650"/>
      <c r="E66" s="1650"/>
      <c r="F66" s="1650"/>
      <c r="G66" s="1650"/>
      <c r="H66"/>
      <c r="I66" s="984" t="s">
        <v>1595</v>
      </c>
      <c r="J66" s="984" t="s">
        <v>1579</v>
      </c>
      <c r="K66" s="432" t="s">
        <v>1580</v>
      </c>
      <c r="L66" s="984" t="s">
        <v>1596</v>
      </c>
      <c r="M66" s="984" t="s">
        <v>267</v>
      </c>
      <c r="N66" s="705">
        <v>0.32</v>
      </c>
      <c r="P66" s="356"/>
    </row>
    <row r="67" spans="2:19" s="355" customFormat="1" ht="35.1" customHeight="1">
      <c r="B67" s="1650" t="s">
        <v>1262</v>
      </c>
      <c r="C67" s="1650"/>
      <c r="D67" s="1650"/>
      <c r="E67" s="1650"/>
      <c r="F67" s="1650"/>
      <c r="G67" s="1650"/>
      <c r="H67"/>
      <c r="I67" s="984" t="s">
        <v>1597</v>
      </c>
      <c r="J67" s="984" t="s">
        <v>1579</v>
      </c>
      <c r="K67" s="984" t="s">
        <v>1583</v>
      </c>
      <c r="L67" s="984" t="s">
        <v>1598</v>
      </c>
      <c r="M67" s="984" t="s">
        <v>1599</v>
      </c>
      <c r="N67" s="705">
        <v>0.251</v>
      </c>
      <c r="P67" s="356"/>
    </row>
    <row r="68" spans="2:19" s="355" customFormat="1" ht="35.1" customHeight="1">
      <c r="B68" s="1650" t="s">
        <v>1136</v>
      </c>
      <c r="C68" s="1650"/>
      <c r="D68" s="1650"/>
      <c r="E68" s="1650"/>
      <c r="F68" s="1650"/>
      <c r="G68" s="1650"/>
      <c r="H68"/>
      <c r="I68" s="984" t="s">
        <v>1558</v>
      </c>
      <c r="J68" s="984" t="s">
        <v>1579</v>
      </c>
      <c r="K68" s="984" t="s">
        <v>1554</v>
      </c>
      <c r="L68" s="984" t="s">
        <v>1553</v>
      </c>
      <c r="M68" s="984" t="s">
        <v>267</v>
      </c>
      <c r="N68" s="705">
        <v>0.5</v>
      </c>
      <c r="P68" s="356"/>
    </row>
    <row r="69" spans="2:19" s="355" customFormat="1" ht="35.1" customHeight="1">
      <c r="B69" s="1650" t="s">
        <v>1128</v>
      </c>
      <c r="C69" s="1650"/>
      <c r="D69" s="1650"/>
      <c r="E69" s="1650"/>
      <c r="F69" s="1650"/>
      <c r="G69" s="1650"/>
      <c r="H69"/>
      <c r="I69" s="984" t="s">
        <v>1600</v>
      </c>
      <c r="J69" s="984" t="s">
        <v>1579</v>
      </c>
      <c r="K69" s="984" t="s">
        <v>1580</v>
      </c>
      <c r="L69" s="984" t="s">
        <v>1512</v>
      </c>
      <c r="M69" s="984" t="s">
        <v>267</v>
      </c>
      <c r="N69" s="705">
        <v>0.49</v>
      </c>
      <c r="P69" s="356"/>
    </row>
    <row r="70" spans="2:19" s="355" customFormat="1" ht="35.1" customHeight="1">
      <c r="B70" s="1667"/>
      <c r="C70" s="1667"/>
      <c r="D70" s="1667"/>
      <c r="E70" s="1667"/>
      <c r="F70" s="1667"/>
      <c r="G70" s="1667"/>
      <c r="H70"/>
      <c r="I70" s="984" t="s">
        <v>1601</v>
      </c>
      <c r="J70" s="984" t="s">
        <v>1506</v>
      </c>
      <c r="K70" s="984" t="s">
        <v>1580</v>
      </c>
      <c r="L70" s="984" t="s">
        <v>1602</v>
      </c>
      <c r="M70" s="984" t="s">
        <v>606</v>
      </c>
      <c r="N70" s="705">
        <v>0.61399999999999999</v>
      </c>
      <c r="P70" s="356"/>
      <c r="Q70" s="350"/>
      <c r="R70" s="350"/>
      <c r="S70" s="350"/>
    </row>
    <row r="71" spans="2:19" s="355" customFormat="1" ht="35.1" customHeight="1" thickBot="1">
      <c r="B71" s="1668"/>
      <c r="C71" s="1668"/>
      <c r="D71" s="1668"/>
      <c r="E71" s="1668"/>
      <c r="F71" s="1668"/>
      <c r="G71" s="1668"/>
      <c r="H71"/>
      <c r="I71" s="433" t="s">
        <v>1604</v>
      </c>
      <c r="J71" s="433" t="s">
        <v>1506</v>
      </c>
      <c r="K71" s="985" t="s">
        <v>210</v>
      </c>
      <c r="L71" s="433" t="s">
        <v>1603</v>
      </c>
      <c r="M71" s="433" t="s">
        <v>611</v>
      </c>
      <c r="N71" s="707">
        <v>0.82399999999999995</v>
      </c>
      <c r="P71" s="356"/>
      <c r="Q71" s="350"/>
      <c r="R71" s="350"/>
      <c r="S71" s="350"/>
    </row>
    <row r="72" spans="2:19" s="355" customFormat="1" ht="9" customHeight="1" thickTop="1">
      <c r="B72" s="1668"/>
      <c r="C72" s="1668"/>
      <c r="D72" s="1668"/>
      <c r="E72" s="1668"/>
      <c r="F72" s="1668"/>
      <c r="G72" s="1668"/>
      <c r="H72"/>
      <c r="J72" s="356"/>
      <c r="K72" s="350"/>
      <c r="L72" s="350"/>
      <c r="M72" s="350"/>
      <c r="N72" s="350"/>
      <c r="O72" s="350"/>
    </row>
    <row r="73" spans="2:19" s="355" customFormat="1" ht="35.1" customHeight="1">
      <c r="B73" s="1668"/>
      <c r="C73" s="1668"/>
      <c r="D73" s="1668"/>
      <c r="E73" s="1668"/>
      <c r="F73" s="1668"/>
      <c r="G73" s="1668"/>
      <c r="H73"/>
      <c r="I73" s="1650" t="s">
        <v>1263</v>
      </c>
      <c r="J73" s="1650"/>
      <c r="K73" s="1650"/>
      <c r="L73" s="1650"/>
      <c r="M73" s="1650"/>
      <c r="N73" s="1650"/>
      <c r="O73" s="350"/>
    </row>
    <row r="74" spans="2:19" s="355" customFormat="1" ht="35.1" customHeight="1">
      <c r="B74" s="1668"/>
      <c r="C74" s="1668"/>
      <c r="D74" s="1668"/>
      <c r="E74" s="1668"/>
      <c r="F74" s="1668"/>
      <c r="G74" s="1668"/>
      <c r="H74"/>
      <c r="I74" s="1650" t="s">
        <v>1105</v>
      </c>
      <c r="J74" s="1650"/>
      <c r="K74" s="1650"/>
      <c r="L74" s="1650"/>
      <c r="M74" s="1650"/>
      <c r="N74" s="1650"/>
      <c r="O74" s="350"/>
    </row>
    <row r="75" spans="2:19" s="355" customFormat="1" ht="35.1" customHeight="1">
      <c r="B75" s="1668"/>
      <c r="C75" s="1668"/>
      <c r="D75" s="1668"/>
      <c r="E75" s="1668"/>
      <c r="F75" s="1668"/>
      <c r="G75" s="1668"/>
      <c r="H75"/>
      <c r="I75" s="1650" t="s">
        <v>1262</v>
      </c>
      <c r="J75" s="1650"/>
      <c r="K75" s="1650"/>
      <c r="L75" s="1650"/>
      <c r="M75" s="1650"/>
      <c r="N75" s="1650"/>
    </row>
    <row r="76" spans="2:19" s="355" customFormat="1" ht="35.1" customHeight="1">
      <c r="B76" s="350"/>
      <c r="C76" s="350"/>
      <c r="D76" s="350"/>
      <c r="E76" s="350"/>
      <c r="F76" s="350"/>
      <c r="G76" s="350"/>
      <c r="H76"/>
      <c r="I76" s="1650" t="s">
        <v>1136</v>
      </c>
      <c r="J76" s="1650"/>
      <c r="K76" s="1650"/>
      <c r="L76" s="1650"/>
      <c r="M76" s="1650"/>
      <c r="N76" s="1650"/>
    </row>
    <row r="77" spans="2:19" s="355" customFormat="1" ht="35.1" customHeight="1">
      <c r="B77" s="350"/>
      <c r="C77" s="350"/>
      <c r="D77" s="350"/>
      <c r="E77" s="350"/>
      <c r="F77" s="350"/>
      <c r="G77" s="350"/>
      <c r="H77"/>
      <c r="I77" s="1650" t="s">
        <v>1128</v>
      </c>
      <c r="J77" s="1650"/>
      <c r="K77" s="1650"/>
      <c r="L77" s="1650"/>
      <c r="M77" s="1650"/>
      <c r="N77" s="1650"/>
    </row>
    <row r="78" spans="2:19" s="355" customFormat="1" ht="35.1" customHeight="1">
      <c r="B78" s="409"/>
      <c r="C78" s="409"/>
      <c r="D78" s="409"/>
      <c r="E78" s="409"/>
      <c r="F78" s="409"/>
      <c r="G78" s="409"/>
      <c r="H78"/>
      <c r="J78" s="356"/>
    </row>
    <row r="79" spans="2:19" s="355" customFormat="1" ht="35.1" customHeight="1">
      <c r="B79" s="350"/>
      <c r="C79" s="350"/>
      <c r="D79" s="350"/>
      <c r="E79" s="350"/>
      <c r="F79" s="350"/>
      <c r="G79" s="350"/>
      <c r="H79"/>
      <c r="J79" s="356"/>
    </row>
    <row r="80" spans="2:19" s="355" customFormat="1" ht="35.1" customHeight="1">
      <c r="B80" s="350"/>
      <c r="C80" s="350"/>
      <c r="D80" s="350"/>
      <c r="E80" s="350"/>
      <c r="F80" s="350"/>
      <c r="G80" s="350"/>
      <c r="H80"/>
      <c r="J80" s="356"/>
    </row>
    <row r="81" spans="2:16" s="355" customFormat="1" ht="35.1" customHeight="1">
      <c r="B81" s="350"/>
      <c r="C81" s="350"/>
      <c r="D81" s="350"/>
      <c r="E81" s="350"/>
      <c r="F81" s="350"/>
      <c r="G81" s="350"/>
      <c r="H81"/>
      <c r="J81" s="356"/>
    </row>
    <row r="82" spans="2:16" s="355" customFormat="1" ht="35.1" customHeight="1">
      <c r="B82" s="350"/>
      <c r="C82" s="350"/>
      <c r="D82" s="350"/>
      <c r="E82" s="350"/>
      <c r="F82" s="350"/>
      <c r="G82" s="350"/>
      <c r="H82"/>
      <c r="J82" s="356"/>
    </row>
    <row r="83" spans="2:16" s="355" customFormat="1" ht="30" customHeight="1">
      <c r="B83" s="350"/>
      <c r="C83" s="350"/>
      <c r="D83" s="350"/>
      <c r="E83" s="350"/>
      <c r="F83" s="350"/>
      <c r="G83" s="350"/>
      <c r="H83"/>
      <c r="J83" s="356"/>
    </row>
    <row r="84" spans="2:16" s="355" customFormat="1" ht="30" customHeight="1">
      <c r="B84" s="350"/>
      <c r="C84" s="350"/>
      <c r="D84" s="350"/>
      <c r="E84" s="350"/>
      <c r="F84" s="350"/>
      <c r="G84" s="350"/>
      <c r="H84"/>
      <c r="J84" s="356"/>
    </row>
    <row r="85" spans="2:16" s="355" customFormat="1" ht="30" customHeight="1">
      <c r="B85" s="350"/>
      <c r="C85" s="350"/>
      <c r="D85" s="350"/>
      <c r="E85" s="350"/>
      <c r="F85" s="350"/>
      <c r="G85" s="350"/>
      <c r="H85"/>
      <c r="I85" s="1667"/>
      <c r="J85" s="1667"/>
      <c r="K85" s="1667"/>
      <c r="L85" s="1667"/>
      <c r="M85" s="1667"/>
      <c r="N85" s="1667"/>
      <c r="P85" s="356"/>
    </row>
    <row r="86" spans="2:16" ht="30" customHeight="1">
      <c r="I86" s="1667"/>
      <c r="J86" s="1667"/>
      <c r="K86" s="1667"/>
      <c r="L86" s="1667"/>
      <c r="M86" s="1667"/>
      <c r="N86" s="1667"/>
    </row>
    <row r="87" spans="2:16" ht="30" customHeight="1">
      <c r="I87" s="1667"/>
      <c r="J87" s="1667"/>
      <c r="K87" s="1667"/>
      <c r="L87" s="1667"/>
      <c r="M87" s="1667"/>
      <c r="N87" s="1667"/>
    </row>
    <row r="88" spans="2:16" ht="30" customHeight="1">
      <c r="I88" s="1667"/>
      <c r="J88" s="1667"/>
      <c r="K88" s="1667"/>
      <c r="L88" s="1667"/>
      <c r="M88" s="1667"/>
      <c r="N88" s="1667"/>
    </row>
    <row r="89" spans="2:16" ht="30" customHeight="1">
      <c r="I89" s="1667"/>
      <c r="J89" s="1667"/>
      <c r="K89" s="1667"/>
      <c r="L89" s="1667"/>
      <c r="M89" s="1667"/>
      <c r="N89" s="1667"/>
    </row>
    <row r="90" spans="2:16" ht="14.25" customHeight="1">
      <c r="I90" s="1667"/>
      <c r="J90" s="1667"/>
      <c r="K90" s="1667"/>
      <c r="L90" s="1667"/>
      <c r="M90" s="1667"/>
      <c r="N90" s="1667"/>
    </row>
    <row r="93" spans="2:16" s="355" customFormat="1" ht="15" customHeight="1">
      <c r="B93" s="350"/>
      <c r="C93" s="350"/>
      <c r="D93" s="350"/>
      <c r="E93" s="350"/>
      <c r="F93" s="350"/>
      <c r="G93" s="350"/>
      <c r="H93"/>
      <c r="I93"/>
      <c r="J93" s="351"/>
      <c r="K93" s="351"/>
      <c r="L93" s="351"/>
      <c r="M93" s="351"/>
      <c r="N93" s="351"/>
      <c r="P93" s="356"/>
    </row>
    <row r="94" spans="2:16" ht="33.75" customHeight="1">
      <c r="J94" s="358"/>
      <c r="K94" s="358"/>
      <c r="L94" s="359"/>
      <c r="M94" s="359"/>
      <c r="N94" s="360"/>
    </row>
    <row r="95" spans="2:16" ht="33.75" customHeight="1">
      <c r="J95" s="685"/>
      <c r="K95" s="685"/>
      <c r="L95" s="685"/>
      <c r="M95" s="685"/>
      <c r="N95" s="685"/>
    </row>
    <row r="96" spans="2:16" ht="60.75" customHeight="1">
      <c r="J96" s="685"/>
      <c r="K96" s="685"/>
      <c r="L96" s="685"/>
      <c r="M96" s="685"/>
      <c r="N96" s="685"/>
    </row>
    <row r="97" spans="9:14" ht="60.75" customHeight="1">
      <c r="J97" s="684"/>
      <c r="K97" s="684"/>
      <c r="L97" s="684"/>
      <c r="M97" s="684"/>
      <c r="N97" s="684"/>
    </row>
    <row r="98" spans="9:14" ht="60.75" customHeight="1">
      <c r="J98" s="684"/>
      <c r="K98" s="684"/>
      <c r="L98" s="684"/>
      <c r="M98" s="684"/>
      <c r="N98" s="684"/>
    </row>
    <row r="99" spans="9:14" ht="15" customHeight="1">
      <c r="J99" s="684"/>
      <c r="K99" s="684"/>
      <c r="L99" s="684"/>
      <c r="M99" s="684"/>
      <c r="N99" s="684"/>
    </row>
    <row r="100" spans="9:14" ht="14.25" customHeight="1">
      <c r="I100" s="665"/>
    </row>
  </sheetData>
  <mergeCells count="25">
    <mergeCell ref="I90:N90"/>
    <mergeCell ref="B3:F3"/>
    <mergeCell ref="I88:N88"/>
    <mergeCell ref="I89:N89"/>
    <mergeCell ref="J5:N5"/>
    <mergeCell ref="C5:G5"/>
    <mergeCell ref="I87:N87"/>
    <mergeCell ref="B66:G66"/>
    <mergeCell ref="B67:G67"/>
    <mergeCell ref="B68:G68"/>
    <mergeCell ref="B69:G69"/>
    <mergeCell ref="B70:G70"/>
    <mergeCell ref="I85:N85"/>
    <mergeCell ref="B65:G65"/>
    <mergeCell ref="B73:G73"/>
    <mergeCell ref="B74:G74"/>
    <mergeCell ref="I86:N86"/>
    <mergeCell ref="B71:G71"/>
    <mergeCell ref="I76:N76"/>
    <mergeCell ref="B72:G72"/>
    <mergeCell ref="I77:N77"/>
    <mergeCell ref="B75:G75"/>
    <mergeCell ref="I73:N73"/>
    <mergeCell ref="I74:N74"/>
    <mergeCell ref="I75:N75"/>
  </mergeCells>
  <hyperlinks>
    <hyperlink ref="P5" location="Índice!A1" display="Back to the Index" xr:uid="{0E6D513D-BC71-414E-B9C7-BA13367D78D0}"/>
  </hyperlinks>
  <pageMargins left="0.74803149606299213" right="0.74803149606299213" top="0.5" bottom="0.62" header="0.21" footer="0.21"/>
  <pageSetup paperSize="9" scale="27" fitToHeight="3" orientation="portrait" horizontalDpi="1200" verticalDpi="1200" r:id="rId1"/>
  <headerFooter alignWithMargins="0">
    <oddFooter>&amp;C&amp;F&amp;R&amp;T &amp;D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E0308-AD23-491F-B1C3-BC5859B9A4AD}">
  <dimension ref="B1:S35"/>
  <sheetViews>
    <sheetView showGridLines="0" zoomScaleNormal="100" workbookViewId="0"/>
  </sheetViews>
  <sheetFormatPr defaultColWidth="9.140625" defaultRowHeight="14.25"/>
  <cols>
    <col min="1" max="1" width="12.7109375" style="986" customWidth="1"/>
    <col min="2" max="2" width="18.28515625" style="986" customWidth="1"/>
    <col min="3" max="3" width="25.42578125" style="986" customWidth="1"/>
    <col min="4" max="17" width="10.7109375" style="986" customWidth="1"/>
    <col min="18" max="18" width="11.42578125" style="986" customWidth="1"/>
    <col min="19" max="19" width="16.85546875" style="986" customWidth="1"/>
    <col min="20" max="16384" width="9.140625" style="986"/>
  </cols>
  <sheetData>
    <row r="1" spans="2:19" ht="18" customHeight="1"/>
    <row r="2" spans="2:19" ht="18" customHeight="1">
      <c r="B2" s="1820" t="s">
        <v>1362</v>
      </c>
      <c r="C2" s="1820"/>
      <c r="D2" s="987" t="s">
        <v>1683</v>
      </c>
    </row>
    <row r="3" spans="2:19" ht="18" customHeight="1">
      <c r="B3" s="987" t="s">
        <v>1684</v>
      </c>
      <c r="C3" s="987"/>
      <c r="D3" s="988"/>
      <c r="E3" s="989"/>
      <c r="F3" s="989"/>
      <c r="G3" s="989"/>
      <c r="S3" s="975" t="s">
        <v>503</v>
      </c>
    </row>
    <row r="4" spans="2:19" ht="18" customHeight="1">
      <c r="B4" s="1639"/>
      <c r="C4" s="1639"/>
      <c r="D4" s="988"/>
      <c r="E4" s="989"/>
      <c r="F4" s="989"/>
      <c r="G4" s="989"/>
      <c r="S4" s="1638"/>
    </row>
    <row r="5" spans="2:19" ht="15" customHeight="1">
      <c r="B5" s="990" t="s">
        <v>0</v>
      </c>
      <c r="C5" s="991"/>
      <c r="D5" s="1702" t="s">
        <v>1730</v>
      </c>
      <c r="E5" s="1702"/>
      <c r="F5" s="1702"/>
      <c r="G5" s="1702"/>
      <c r="H5" s="1702"/>
      <c r="I5" s="1702"/>
      <c r="J5" s="1702"/>
      <c r="K5" s="1702"/>
      <c r="L5" s="1702"/>
      <c r="M5" s="1702"/>
      <c r="N5" s="1702"/>
      <c r="O5" s="1702"/>
      <c r="P5" s="1702"/>
      <c r="Q5" s="1702"/>
      <c r="R5" s="1702"/>
    </row>
    <row r="6" spans="2:19" ht="21.95" customHeight="1">
      <c r="B6" s="991"/>
      <c r="C6" s="991"/>
      <c r="D6" s="992" t="s">
        <v>219</v>
      </c>
      <c r="E6" s="992" t="s">
        <v>220</v>
      </c>
      <c r="F6" s="992" t="s">
        <v>221</v>
      </c>
      <c r="G6" s="992" t="s">
        <v>222</v>
      </c>
      <c r="H6" s="992" t="s">
        <v>223</v>
      </c>
      <c r="I6" s="992" t="s">
        <v>224</v>
      </c>
      <c r="J6" s="992" t="s">
        <v>225</v>
      </c>
      <c r="K6" s="992" t="s">
        <v>1211</v>
      </c>
      <c r="L6" s="992" t="s">
        <v>1212</v>
      </c>
      <c r="M6" s="992" t="s">
        <v>1213</v>
      </c>
      <c r="N6" s="992" t="s">
        <v>1214</v>
      </c>
      <c r="O6" s="992" t="s">
        <v>1215</v>
      </c>
      <c r="P6" s="992" t="s">
        <v>1208</v>
      </c>
      <c r="Q6" s="992" t="s">
        <v>1209</v>
      </c>
      <c r="R6" s="992" t="s">
        <v>1381</v>
      </c>
    </row>
    <row r="7" spans="2:19" ht="30" customHeight="1">
      <c r="B7" s="1814"/>
      <c r="C7" s="1815"/>
      <c r="D7" s="1786" t="s">
        <v>1449</v>
      </c>
      <c r="E7" s="1745"/>
      <c r="F7" s="1745"/>
      <c r="G7" s="1745"/>
      <c r="H7" s="1745"/>
      <c r="I7" s="1745"/>
      <c r="J7" s="1779"/>
      <c r="K7" s="1792" t="s">
        <v>1686</v>
      </c>
      <c r="L7" s="1816"/>
      <c r="M7" s="1816"/>
      <c r="N7" s="1816"/>
      <c r="O7" s="1816"/>
      <c r="P7" s="1816"/>
      <c r="Q7" s="1816"/>
      <c r="R7" s="993" t="s">
        <v>1496</v>
      </c>
    </row>
    <row r="8" spans="2:19" ht="21.75" customHeight="1">
      <c r="B8" s="1814"/>
      <c r="C8" s="1815"/>
      <c r="D8" s="1817"/>
      <c r="E8" s="1819" t="s">
        <v>1687</v>
      </c>
      <c r="F8" s="1813"/>
      <c r="G8" s="1813"/>
      <c r="H8" s="1819" t="s">
        <v>1688</v>
      </c>
      <c r="I8" s="1813"/>
      <c r="J8" s="1813"/>
      <c r="K8" s="1812"/>
      <c r="L8" s="1819" t="s">
        <v>1687</v>
      </c>
      <c r="M8" s="1813"/>
      <c r="N8" s="1813"/>
      <c r="O8" s="1819" t="s">
        <v>1688</v>
      </c>
      <c r="P8" s="1813"/>
      <c r="Q8" s="1813"/>
      <c r="R8" s="1813" t="s">
        <v>1689</v>
      </c>
    </row>
    <row r="9" spans="2:19" ht="30" customHeight="1">
      <c r="B9" s="1814"/>
      <c r="C9" s="1815"/>
      <c r="D9" s="1818"/>
      <c r="E9" s="1817"/>
      <c r="F9" s="1809" t="s">
        <v>1690</v>
      </c>
      <c r="G9" s="1809" t="s">
        <v>1691</v>
      </c>
      <c r="H9" s="1812"/>
      <c r="I9" s="1809" t="s">
        <v>1690</v>
      </c>
      <c r="J9" s="1809" t="s">
        <v>1692</v>
      </c>
      <c r="K9" s="1813"/>
      <c r="L9" s="1812"/>
      <c r="M9" s="1809" t="s">
        <v>1690</v>
      </c>
      <c r="N9" s="1809" t="s">
        <v>1691</v>
      </c>
      <c r="O9" s="1812"/>
      <c r="P9" s="1809" t="s">
        <v>1690</v>
      </c>
      <c r="Q9" s="1809" t="s">
        <v>1692</v>
      </c>
      <c r="R9" s="1813"/>
    </row>
    <row r="10" spans="2:19" ht="105" customHeight="1">
      <c r="B10" s="1815"/>
      <c r="C10" s="1815"/>
      <c r="D10" s="1818"/>
      <c r="E10" s="1818"/>
      <c r="F10" s="1809"/>
      <c r="G10" s="1809"/>
      <c r="H10" s="1813"/>
      <c r="I10" s="1809"/>
      <c r="J10" s="1809"/>
      <c r="K10" s="1813"/>
      <c r="L10" s="1813"/>
      <c r="M10" s="1809"/>
      <c r="N10" s="1809"/>
      <c r="O10" s="1813"/>
      <c r="P10" s="1809"/>
      <c r="Q10" s="1809"/>
      <c r="R10" s="1813"/>
    </row>
    <row r="11" spans="2:19" ht="21.95" customHeight="1">
      <c r="B11" s="1810" t="s">
        <v>1693</v>
      </c>
      <c r="C11" s="1811"/>
      <c r="D11" s="994">
        <v>8814126.5748260468</v>
      </c>
      <c r="E11" s="994">
        <v>8170851.1095282873</v>
      </c>
      <c r="F11" s="994">
        <v>492316.96468783316</v>
      </c>
      <c r="G11" s="994">
        <v>2309639.3575867638</v>
      </c>
      <c r="H11" s="994">
        <v>643275.46529774053</v>
      </c>
      <c r="I11" s="994">
        <v>503946.45936927857</v>
      </c>
      <c r="J11" s="994">
        <v>636519.58272773994</v>
      </c>
      <c r="K11" s="994">
        <v>-388042.27519261738</v>
      </c>
      <c r="L11" s="994">
        <v>-105518.23848711535</v>
      </c>
      <c r="M11" s="994">
        <v>-29698.349356887051</v>
      </c>
      <c r="N11" s="994">
        <v>-85040.969018415504</v>
      </c>
      <c r="O11" s="994">
        <v>-282524.03670550196</v>
      </c>
      <c r="P11" s="994">
        <v>-245753.52656155036</v>
      </c>
      <c r="Q11" s="994">
        <v>-281986.35112926364</v>
      </c>
      <c r="R11" s="994">
        <v>68557.875062115942</v>
      </c>
    </row>
    <row r="12" spans="2:19" ht="21.95" customHeight="1">
      <c r="B12" s="1807" t="s">
        <v>1694</v>
      </c>
      <c r="C12" s="1808"/>
      <c r="D12" s="252">
        <v>4202029.2427611286</v>
      </c>
      <c r="E12" s="252">
        <v>4107035.6565212207</v>
      </c>
      <c r="F12" s="252">
        <v>137571.904337833</v>
      </c>
      <c r="G12" s="252">
        <v>781891.30911471276</v>
      </c>
      <c r="H12" s="252">
        <v>94993.586239905926</v>
      </c>
      <c r="I12" s="252">
        <v>49252.550629278943</v>
      </c>
      <c r="J12" s="252">
        <v>89544.742669905943</v>
      </c>
      <c r="K12" s="252">
        <v>-15546.933713407645</v>
      </c>
      <c r="L12" s="252">
        <v>-8043.9360189546769</v>
      </c>
      <c r="M12" s="252">
        <v>-919.87735138410244</v>
      </c>
      <c r="N12" s="252">
        <v>-5403.5866355349699</v>
      </c>
      <c r="O12" s="252">
        <v>-7502.997694452969</v>
      </c>
      <c r="P12" s="252">
        <v>-3725.2024307975785</v>
      </c>
      <c r="Q12" s="252">
        <v>-7080.5377160706894</v>
      </c>
      <c r="R12" s="252">
        <v>15723.93925906213</v>
      </c>
    </row>
    <row r="13" spans="2:19" ht="21.95" customHeight="1">
      <c r="B13" s="1807" t="s">
        <v>1695</v>
      </c>
      <c r="C13" s="1808"/>
      <c r="D13" s="252">
        <v>3726308.3896457586</v>
      </c>
      <c r="E13" s="252">
        <v>3650810.1350183464</v>
      </c>
      <c r="F13" s="252">
        <v>122430.98779054901</v>
      </c>
      <c r="G13" s="252">
        <v>696962.09502277349</v>
      </c>
      <c r="H13" s="252">
        <v>75498.254627412462</v>
      </c>
      <c r="I13" s="252">
        <v>40694.544064312977</v>
      </c>
      <c r="J13" s="252">
        <v>71728.845997412427</v>
      </c>
      <c r="K13" s="252">
        <v>-5043.1745358483786</v>
      </c>
      <c r="L13" s="252">
        <v>-2682.9034927928988</v>
      </c>
      <c r="M13" s="252">
        <v>-493.85728600934334</v>
      </c>
      <c r="N13" s="252">
        <v>-2246.2435237842251</v>
      </c>
      <c r="O13" s="252">
        <v>-2360.2710430554794</v>
      </c>
      <c r="P13" s="252">
        <v>-1306.2812096726357</v>
      </c>
      <c r="Q13" s="252">
        <v>-2299.6312040696821</v>
      </c>
      <c r="R13" s="252">
        <v>10159.987119752206</v>
      </c>
    </row>
    <row r="14" spans="2:19" ht="21.95" customHeight="1">
      <c r="B14" s="1807" t="s">
        <v>1696</v>
      </c>
      <c r="C14" s="1808"/>
      <c r="D14" s="252">
        <v>4516449.5766448984</v>
      </c>
      <c r="E14" s="252">
        <v>3988893.752037066</v>
      </c>
      <c r="F14" s="252">
        <v>353395.13889999973</v>
      </c>
      <c r="G14" s="252">
        <v>1481532.5638320607</v>
      </c>
      <c r="H14" s="252">
        <v>527555.82460783457</v>
      </c>
      <c r="I14" s="252">
        <v>433970.54865999991</v>
      </c>
      <c r="J14" s="252">
        <v>526248.78560783458</v>
      </c>
      <c r="K14" s="252">
        <v>-350556.71741574956</v>
      </c>
      <c r="L14" s="252">
        <v>-95165.899827685687</v>
      </c>
      <c r="M14" s="252">
        <v>-28376.98008962797</v>
      </c>
      <c r="N14" s="252">
        <v>-77414.596318437616</v>
      </c>
      <c r="O14" s="252">
        <v>-255390.81758806386</v>
      </c>
      <c r="P14" s="252">
        <v>-222400.5528466164</v>
      </c>
      <c r="Q14" s="252">
        <v>-255275.59199020785</v>
      </c>
      <c r="R14" s="252">
        <v>52833.935803053806</v>
      </c>
    </row>
    <row r="15" spans="2:19" ht="21.95" customHeight="1">
      <c r="B15" s="1807" t="s">
        <v>1697</v>
      </c>
      <c r="C15" s="1808"/>
      <c r="D15" s="252">
        <v>4111347.0488591641</v>
      </c>
      <c r="E15" s="252">
        <v>3609107.275211798</v>
      </c>
      <c r="F15" s="252">
        <v>323470.47532000009</v>
      </c>
      <c r="G15" s="252">
        <v>1326111.8066742928</v>
      </c>
      <c r="H15" s="252">
        <v>502239.7736473619</v>
      </c>
      <c r="I15" s="252">
        <v>415757.67713999993</v>
      </c>
      <c r="J15" s="252">
        <v>500932.73464736185</v>
      </c>
      <c r="K15" s="252">
        <v>-328753.28083283006</v>
      </c>
      <c r="L15" s="252">
        <v>-87219.733860172986</v>
      </c>
      <c r="M15" s="252">
        <v>-26168.27598758844</v>
      </c>
      <c r="N15" s="252">
        <v>-71304.746099463286</v>
      </c>
      <c r="O15" s="252">
        <v>-241533.54697265709</v>
      </c>
      <c r="P15" s="252">
        <v>-212567.56993927894</v>
      </c>
      <c r="Q15" s="252">
        <v>-241418.32137480105</v>
      </c>
      <c r="R15" s="252">
        <v>52833.935803053806</v>
      </c>
    </row>
    <row r="16" spans="2:19" ht="21.95" customHeight="1">
      <c r="B16" s="1807" t="s">
        <v>1698</v>
      </c>
      <c r="C16" s="1808"/>
      <c r="D16" s="252">
        <v>1653336.8948319054</v>
      </c>
      <c r="E16" s="252">
        <v>1454731.3186219097</v>
      </c>
      <c r="F16" s="252">
        <v>79946.582109999988</v>
      </c>
      <c r="G16" s="252">
        <v>662966.72236158384</v>
      </c>
      <c r="H16" s="252">
        <v>198605.57621000003</v>
      </c>
      <c r="I16" s="252">
        <v>150430.28291000001</v>
      </c>
      <c r="J16" s="252">
        <v>198552.04776000004</v>
      </c>
      <c r="K16" s="252">
        <v>-110375.38910177785</v>
      </c>
      <c r="L16" s="252">
        <v>-32087.633665877092</v>
      </c>
      <c r="M16" s="252">
        <v>-3014.4594543703683</v>
      </c>
      <c r="N16" s="252">
        <v>-28252.345330450378</v>
      </c>
      <c r="O16" s="252">
        <v>-78287.755435900763</v>
      </c>
      <c r="P16" s="252">
        <v>-63586.225295650889</v>
      </c>
      <c r="Q16" s="252">
        <v>-78287.475253525117</v>
      </c>
      <c r="R16" s="252">
        <v>42357.395449999996</v>
      </c>
    </row>
    <row r="17" spans="2:18" ht="15">
      <c r="B17" s="990" t="s">
        <v>2375</v>
      </c>
      <c r="C17" s="995"/>
      <c r="D17" s="995"/>
      <c r="E17" s="995"/>
      <c r="F17" s="995"/>
      <c r="G17" s="995"/>
      <c r="H17" s="995"/>
      <c r="I17" s="995"/>
      <c r="J17" s="995"/>
      <c r="K17" s="995"/>
      <c r="L17" s="995"/>
      <c r="M17" s="995"/>
      <c r="N17" s="995"/>
      <c r="O17" s="995"/>
      <c r="P17" s="995"/>
      <c r="Q17" s="995"/>
      <c r="R17" s="995"/>
    </row>
    <row r="18" spans="2:18" ht="15">
      <c r="B18" s="990"/>
      <c r="C18" s="995"/>
      <c r="D18" s="995"/>
      <c r="E18" s="995"/>
      <c r="F18" s="995"/>
      <c r="G18" s="995"/>
      <c r="H18" s="995"/>
      <c r="I18" s="995"/>
      <c r="J18" s="995"/>
      <c r="K18" s="995"/>
      <c r="L18" s="995"/>
      <c r="M18" s="995"/>
      <c r="N18" s="995"/>
      <c r="O18" s="995"/>
      <c r="P18" s="995"/>
      <c r="Q18" s="995"/>
      <c r="R18" s="995"/>
    </row>
    <row r="19" spans="2:18" ht="264.75" customHeight="1">
      <c r="B19" s="1821" t="s">
        <v>1699</v>
      </c>
      <c r="C19" s="1821"/>
      <c r="D19" s="1821"/>
      <c r="E19" s="1821"/>
      <c r="F19" s="1821"/>
      <c r="G19" s="1821"/>
      <c r="H19" s="1821"/>
      <c r="I19" s="1821"/>
      <c r="J19" s="1821"/>
      <c r="K19" s="1821"/>
      <c r="L19" s="1821"/>
      <c r="M19" s="1821"/>
      <c r="N19" s="1821"/>
      <c r="O19" s="1821"/>
      <c r="P19" s="1821"/>
      <c r="Q19" s="1821"/>
      <c r="R19" s="1821"/>
    </row>
    <row r="20" spans="2:18">
      <c r="B20" s="1576"/>
      <c r="C20" s="1576"/>
      <c r="D20" s="1576"/>
      <c r="E20" s="1576"/>
      <c r="F20" s="1576"/>
      <c r="G20" s="1576"/>
      <c r="H20" s="1576"/>
      <c r="I20" s="1576"/>
      <c r="J20" s="1576"/>
      <c r="K20" s="1576"/>
      <c r="L20" s="1576"/>
      <c r="M20" s="1576"/>
      <c r="N20" s="1576"/>
      <c r="O20" s="1576"/>
      <c r="P20" s="1576"/>
      <c r="Q20" s="1576"/>
      <c r="R20" s="1576"/>
    </row>
    <row r="21" spans="2:18">
      <c r="B21" s="1576"/>
      <c r="C21" s="1576"/>
      <c r="D21" s="1576"/>
      <c r="E21" s="1576"/>
      <c r="F21" s="1576"/>
      <c r="G21" s="1576"/>
      <c r="H21" s="1576"/>
      <c r="I21" s="1576"/>
      <c r="J21" s="1576"/>
      <c r="K21" s="1576"/>
      <c r="L21" s="1576"/>
      <c r="M21" s="1576"/>
      <c r="N21" s="1576"/>
      <c r="O21" s="1576"/>
      <c r="P21" s="1576"/>
      <c r="Q21" s="1576"/>
      <c r="R21" s="1576"/>
    </row>
    <row r="22" spans="2:18">
      <c r="B22" s="1576"/>
      <c r="C22" s="1576"/>
      <c r="D22" s="1576"/>
      <c r="E22" s="1576"/>
      <c r="F22" s="1576"/>
      <c r="G22" s="1576"/>
      <c r="H22" s="1576"/>
      <c r="I22" s="1576"/>
      <c r="J22" s="1576"/>
      <c r="K22" s="1576"/>
      <c r="L22" s="1576"/>
      <c r="M22" s="1576"/>
      <c r="N22" s="1576"/>
      <c r="O22" s="1576"/>
      <c r="P22" s="1576"/>
      <c r="Q22" s="1576"/>
      <c r="R22" s="1576"/>
    </row>
    <row r="23" spans="2:18">
      <c r="B23" s="990"/>
    </row>
    <row r="24" spans="2:18" ht="15" customHeight="1">
      <c r="B24" s="990" t="s">
        <v>0</v>
      </c>
      <c r="C24" s="991"/>
      <c r="D24" s="1702" t="s">
        <v>1685</v>
      </c>
      <c r="E24" s="1702"/>
      <c r="F24" s="1702"/>
      <c r="G24" s="1702"/>
      <c r="H24" s="1702"/>
      <c r="I24" s="1702"/>
      <c r="J24" s="1702"/>
      <c r="K24" s="1702"/>
      <c r="L24" s="1702"/>
      <c r="M24" s="1702"/>
      <c r="N24" s="1702"/>
      <c r="O24" s="1702"/>
      <c r="P24" s="1702"/>
      <c r="Q24" s="1702"/>
      <c r="R24" s="1702"/>
    </row>
    <row r="25" spans="2:18" ht="17.25" customHeight="1">
      <c r="B25" s="991"/>
      <c r="C25" s="991"/>
      <c r="D25" s="992" t="s">
        <v>219</v>
      </c>
      <c r="E25" s="992" t="s">
        <v>220</v>
      </c>
      <c r="F25" s="992" t="s">
        <v>221</v>
      </c>
      <c r="G25" s="992" t="s">
        <v>222</v>
      </c>
      <c r="H25" s="992" t="s">
        <v>223</v>
      </c>
      <c r="I25" s="992" t="s">
        <v>224</v>
      </c>
      <c r="J25" s="992" t="s">
        <v>225</v>
      </c>
      <c r="K25" s="992" t="s">
        <v>1211</v>
      </c>
      <c r="L25" s="992" t="s">
        <v>1212</v>
      </c>
      <c r="M25" s="992" t="s">
        <v>1213</v>
      </c>
      <c r="N25" s="992" t="s">
        <v>1214</v>
      </c>
      <c r="O25" s="992" t="s">
        <v>1215</v>
      </c>
      <c r="P25" s="992" t="s">
        <v>1208</v>
      </c>
      <c r="Q25" s="992" t="s">
        <v>1209</v>
      </c>
      <c r="R25" s="992" t="s">
        <v>1381</v>
      </c>
    </row>
    <row r="26" spans="2:18" ht="21.75" customHeight="1">
      <c r="B26" s="1814"/>
      <c r="C26" s="1815"/>
      <c r="D26" s="1786" t="s">
        <v>1449</v>
      </c>
      <c r="E26" s="1745"/>
      <c r="F26" s="1745"/>
      <c r="G26" s="1745"/>
      <c r="H26" s="1745"/>
      <c r="I26" s="1745"/>
      <c r="J26" s="1779"/>
      <c r="K26" s="1792" t="s">
        <v>1686</v>
      </c>
      <c r="L26" s="1816"/>
      <c r="M26" s="1816"/>
      <c r="N26" s="1816"/>
      <c r="O26" s="1816"/>
      <c r="P26" s="1816"/>
      <c r="Q26" s="1816"/>
      <c r="R26" s="1575" t="s">
        <v>1496</v>
      </c>
    </row>
    <row r="27" spans="2:18" ht="21.75" customHeight="1">
      <c r="B27" s="1814"/>
      <c r="C27" s="1815"/>
      <c r="D27" s="1817"/>
      <c r="E27" s="1819" t="s">
        <v>1687</v>
      </c>
      <c r="F27" s="1813"/>
      <c r="G27" s="1813"/>
      <c r="H27" s="1819" t="s">
        <v>1688</v>
      </c>
      <c r="I27" s="1813"/>
      <c r="J27" s="1813"/>
      <c r="K27" s="1812"/>
      <c r="L27" s="1819" t="s">
        <v>1687</v>
      </c>
      <c r="M27" s="1813"/>
      <c r="N27" s="1813"/>
      <c r="O27" s="1819" t="s">
        <v>1688</v>
      </c>
      <c r="P27" s="1813"/>
      <c r="Q27" s="1813"/>
      <c r="R27" s="1813" t="s">
        <v>1689</v>
      </c>
    </row>
    <row r="28" spans="2:18" ht="30" customHeight="1">
      <c r="B28" s="1814"/>
      <c r="C28" s="1815"/>
      <c r="D28" s="1818"/>
      <c r="E28" s="1817"/>
      <c r="F28" s="1809" t="s">
        <v>1690</v>
      </c>
      <c r="G28" s="1809" t="s">
        <v>1691</v>
      </c>
      <c r="H28" s="1812"/>
      <c r="I28" s="1809" t="s">
        <v>1690</v>
      </c>
      <c r="J28" s="1809" t="s">
        <v>1692</v>
      </c>
      <c r="K28" s="1813"/>
      <c r="L28" s="1812"/>
      <c r="M28" s="1809" t="s">
        <v>1690</v>
      </c>
      <c r="N28" s="1809" t="s">
        <v>1691</v>
      </c>
      <c r="O28" s="1812"/>
      <c r="P28" s="1809" t="s">
        <v>1690</v>
      </c>
      <c r="Q28" s="1809" t="s">
        <v>1692</v>
      </c>
      <c r="R28" s="1813"/>
    </row>
    <row r="29" spans="2:18" ht="105" customHeight="1">
      <c r="B29" s="1815"/>
      <c r="C29" s="1815"/>
      <c r="D29" s="1818"/>
      <c r="E29" s="1818"/>
      <c r="F29" s="1809"/>
      <c r="G29" s="1809"/>
      <c r="H29" s="1813"/>
      <c r="I29" s="1809"/>
      <c r="J29" s="1809"/>
      <c r="K29" s="1813"/>
      <c r="L29" s="1813"/>
      <c r="M29" s="1809"/>
      <c r="N29" s="1809"/>
      <c r="O29" s="1813"/>
      <c r="P29" s="1809"/>
      <c r="Q29" s="1809"/>
      <c r="R29" s="1813"/>
    </row>
    <row r="30" spans="2:18" ht="21.95" customHeight="1">
      <c r="B30" s="1810" t="s">
        <v>1693</v>
      </c>
      <c r="C30" s="1811"/>
      <c r="D30" s="994">
        <v>10465079.713620001</v>
      </c>
      <c r="E30" s="994">
        <v>9799828.2479299996</v>
      </c>
      <c r="F30" s="994">
        <v>504046.27530000004</v>
      </c>
      <c r="G30" s="994">
        <v>2429162.83556</v>
      </c>
      <c r="H30" s="994">
        <v>665251.46570000006</v>
      </c>
      <c r="I30" s="994">
        <v>433677.42749000003</v>
      </c>
      <c r="J30" s="994">
        <v>655336.47186000005</v>
      </c>
      <c r="K30" s="994">
        <v>-345427.16110000003</v>
      </c>
      <c r="L30" s="994">
        <v>-110269.53189</v>
      </c>
      <c r="M30" s="994">
        <v>-29880.700519999999</v>
      </c>
      <c r="N30" s="994">
        <v>-79536.631609999997</v>
      </c>
      <c r="O30" s="994">
        <v>-235157.62921000001</v>
      </c>
      <c r="P30" s="994">
        <v>-170940.83637999999</v>
      </c>
      <c r="Q30" s="994">
        <v>-233869.81891</v>
      </c>
      <c r="R30" s="994">
        <v>159189.37062593168</v>
      </c>
    </row>
    <row r="31" spans="2:18" ht="21.95" customHeight="1">
      <c r="B31" s="1807" t="s">
        <v>1694</v>
      </c>
      <c r="C31" s="1808"/>
      <c r="D31" s="252">
        <v>5525180.2342900001</v>
      </c>
      <c r="E31" s="252">
        <v>5415762.6785399998</v>
      </c>
      <c r="F31" s="252">
        <v>129069.19784000001</v>
      </c>
      <c r="G31" s="252">
        <v>915733.95813000004</v>
      </c>
      <c r="H31" s="252">
        <v>109417.55575</v>
      </c>
      <c r="I31" s="252">
        <v>52944.043119999995</v>
      </c>
      <c r="J31" s="252">
        <v>106652.82459</v>
      </c>
      <c r="K31" s="252">
        <v>-33254.859120000001</v>
      </c>
      <c r="L31" s="252">
        <v>-20952.013719999999</v>
      </c>
      <c r="M31" s="252">
        <v>-1019.58724</v>
      </c>
      <c r="N31" s="252">
        <v>-8763.0422400000007</v>
      </c>
      <c r="O31" s="252">
        <v>-12302.8454</v>
      </c>
      <c r="P31" s="252">
        <v>-2775.2651900000001</v>
      </c>
      <c r="Q31" s="252">
        <v>-12128.721619999998</v>
      </c>
      <c r="R31" s="252">
        <v>39079.572151595145</v>
      </c>
    </row>
    <row r="32" spans="2:18" ht="21.95" customHeight="1">
      <c r="B32" s="1807" t="s">
        <v>1695</v>
      </c>
      <c r="C32" s="1808"/>
      <c r="D32" s="252">
        <v>4718902.5822200002</v>
      </c>
      <c r="E32" s="252">
        <v>4628711.2378599998</v>
      </c>
      <c r="F32" s="252">
        <v>114621.35235</v>
      </c>
      <c r="G32" s="252">
        <v>801632.18535000004</v>
      </c>
      <c r="H32" s="252">
        <v>90191.344349999999</v>
      </c>
      <c r="I32" s="252">
        <v>45532.984060000003</v>
      </c>
      <c r="J32" s="252">
        <v>88038.410930000013</v>
      </c>
      <c r="K32" s="252">
        <v>-14657.34368</v>
      </c>
      <c r="L32" s="252">
        <v>-7195.0646699999998</v>
      </c>
      <c r="M32" s="252">
        <v>-521.46515999999997</v>
      </c>
      <c r="N32" s="252">
        <v>-4008.0441700000001</v>
      </c>
      <c r="O32" s="252">
        <v>-7462.2790100000002</v>
      </c>
      <c r="P32" s="252">
        <v>-1002.13536</v>
      </c>
      <c r="Q32" s="252">
        <v>-7445.5770599999996</v>
      </c>
      <c r="R32" s="252">
        <v>29302.246650379606</v>
      </c>
    </row>
    <row r="33" spans="2:18" ht="21.95" customHeight="1">
      <c r="B33" s="1807" t="s">
        <v>1696</v>
      </c>
      <c r="C33" s="1808"/>
      <c r="D33" s="252">
        <v>4844298.6923900004</v>
      </c>
      <c r="E33" s="252">
        <v>4308194.7692099996</v>
      </c>
      <c r="F33" s="252">
        <v>373663.36919</v>
      </c>
      <c r="G33" s="252">
        <v>1462964.2463800001</v>
      </c>
      <c r="H33" s="252">
        <v>536103.92318000004</v>
      </c>
      <c r="I33" s="252">
        <v>361184.11507999996</v>
      </c>
      <c r="J33" s="252">
        <v>528953.66049000004</v>
      </c>
      <c r="K33" s="252">
        <v>-291332.32733999996</v>
      </c>
      <c r="L33" s="252">
        <v>-87788.291110000006</v>
      </c>
      <c r="M33" s="252">
        <v>-28777.435410000002</v>
      </c>
      <c r="N33" s="252">
        <v>-69334.723159999994</v>
      </c>
      <c r="O33" s="252">
        <v>-203544.03624000002</v>
      </c>
      <c r="P33" s="252">
        <v>-148917.92327</v>
      </c>
      <c r="Q33" s="252">
        <v>-202430.34969999999</v>
      </c>
      <c r="R33" s="252">
        <v>120109.79847433649</v>
      </c>
    </row>
    <row r="34" spans="2:18" ht="21.95" customHeight="1">
      <c r="B34" s="1807" t="s">
        <v>1697</v>
      </c>
      <c r="C34" s="1808"/>
      <c r="D34" s="252">
        <v>4197926.91512</v>
      </c>
      <c r="E34" s="252">
        <v>3687254.7054099999</v>
      </c>
      <c r="F34" s="252">
        <v>353270.43317000003</v>
      </c>
      <c r="G34" s="252">
        <v>1248641.34519</v>
      </c>
      <c r="H34" s="252">
        <v>510672.20970999997</v>
      </c>
      <c r="I34" s="252">
        <v>348358.63237999997</v>
      </c>
      <c r="J34" s="252">
        <v>504999.71956</v>
      </c>
      <c r="K34" s="252">
        <v>-278556.77607000002</v>
      </c>
      <c r="L34" s="252">
        <v>-79378.407680000004</v>
      </c>
      <c r="M34" s="252">
        <v>-27403.892969999997</v>
      </c>
      <c r="N34" s="252">
        <v>-64867.567750000002</v>
      </c>
      <c r="O34" s="252">
        <v>-199178.36840000001</v>
      </c>
      <c r="P34" s="252">
        <v>-147797.43049</v>
      </c>
      <c r="Q34" s="252">
        <v>-198435.28871000002</v>
      </c>
      <c r="R34" s="252">
        <v>120072.42638999995</v>
      </c>
    </row>
    <row r="35" spans="2:18" ht="21.95" customHeight="1">
      <c r="B35" s="1807" t="s">
        <v>1698</v>
      </c>
      <c r="C35" s="1808"/>
      <c r="D35" s="252">
        <v>1116547.27492</v>
      </c>
      <c r="E35" s="252">
        <v>948523.86579999991</v>
      </c>
      <c r="F35" s="252">
        <v>77711.144709999993</v>
      </c>
      <c r="G35" s="252">
        <v>430584.41972000001</v>
      </c>
      <c r="H35" s="252">
        <v>168023.40912</v>
      </c>
      <c r="I35" s="252">
        <v>123264.60566</v>
      </c>
      <c r="J35" s="252">
        <v>167963.14428000001</v>
      </c>
      <c r="K35" s="252">
        <v>-68489.788239999994</v>
      </c>
      <c r="L35" s="252">
        <v>-19411.48129</v>
      </c>
      <c r="M35" s="252">
        <v>-2041.9071299999998</v>
      </c>
      <c r="N35" s="252">
        <v>-17329.69843</v>
      </c>
      <c r="O35" s="252">
        <v>-49078.306960000002</v>
      </c>
      <c r="P35" s="252">
        <v>-34971.347399999999</v>
      </c>
      <c r="Q35" s="252">
        <v>-49077.704310000001</v>
      </c>
      <c r="R35" s="252">
        <v>4826.5190699999976</v>
      </c>
    </row>
  </sheetData>
  <mergeCells count="60">
    <mergeCell ref="B13:C13"/>
    <mergeCell ref="B14:C14"/>
    <mergeCell ref="B15:C15"/>
    <mergeCell ref="B16:C16"/>
    <mergeCell ref="B19:R19"/>
    <mergeCell ref="B12:C12"/>
    <mergeCell ref="O8:Q8"/>
    <mergeCell ref="R8:R10"/>
    <mergeCell ref="E9:E10"/>
    <mergeCell ref="F9:F10"/>
    <mergeCell ref="G9:G10"/>
    <mergeCell ref="H9:H10"/>
    <mergeCell ref="I9:I10"/>
    <mergeCell ref="J9:J10"/>
    <mergeCell ref="L9:L10"/>
    <mergeCell ref="M9:M10"/>
    <mergeCell ref="N9:N10"/>
    <mergeCell ref="O9:O10"/>
    <mergeCell ref="P9:P10"/>
    <mergeCell ref="Q9:Q10"/>
    <mergeCell ref="B11:C11"/>
    <mergeCell ref="B2:C2"/>
    <mergeCell ref="D5:R5"/>
    <mergeCell ref="B7:C10"/>
    <mergeCell ref="D7:J7"/>
    <mergeCell ref="K7:Q7"/>
    <mergeCell ref="D8:D10"/>
    <mergeCell ref="E8:G8"/>
    <mergeCell ref="H8:J8"/>
    <mergeCell ref="K8:K10"/>
    <mergeCell ref="L8:N8"/>
    <mergeCell ref="D24:R24"/>
    <mergeCell ref="B26:C29"/>
    <mergeCell ref="D26:J26"/>
    <mergeCell ref="K26:Q26"/>
    <mergeCell ref="D27:D29"/>
    <mergeCell ref="E27:G27"/>
    <mergeCell ref="H27:J27"/>
    <mergeCell ref="K27:K29"/>
    <mergeCell ref="L27:N27"/>
    <mergeCell ref="O27:Q27"/>
    <mergeCell ref="R27:R29"/>
    <mergeCell ref="E28:E29"/>
    <mergeCell ref="F28:F29"/>
    <mergeCell ref="G28:G29"/>
    <mergeCell ref="H28:H29"/>
    <mergeCell ref="I28:I29"/>
    <mergeCell ref="B33:C33"/>
    <mergeCell ref="B34:C34"/>
    <mergeCell ref="B35:C35"/>
    <mergeCell ref="P28:P29"/>
    <mergeCell ref="Q28:Q29"/>
    <mergeCell ref="B30:C30"/>
    <mergeCell ref="B31:C31"/>
    <mergeCell ref="B32:C32"/>
    <mergeCell ref="J28:J29"/>
    <mergeCell ref="L28:L29"/>
    <mergeCell ref="M28:M29"/>
    <mergeCell ref="N28:N29"/>
    <mergeCell ref="O28:O29"/>
  </mergeCells>
  <hyperlinks>
    <hyperlink ref="S3" location="Índice!A1" display="Back to the Index" xr:uid="{E6921E7A-F37D-4895-B5D2-04C14A4C008A}"/>
  </hyperlinks>
  <pageMargins left="0.70866141732283472" right="0.70866141732283472" top="0.74803149606299213" bottom="0.74803149606299213" header="0.31496062992125984" footer="0.31496062992125984"/>
  <pageSetup paperSize="9" orientation="portrait" horizontalDpi="90" verticalDpi="90" r:id="rId1"/>
  <headerFooter scaleWithDoc="0"/>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CE1C7-7EF5-45CE-B15B-A2D4E031F902}">
  <dimension ref="B1:L37"/>
  <sheetViews>
    <sheetView showGridLines="0" zoomScaleNormal="100" workbookViewId="0">
      <selection activeCell="N14" sqref="N14"/>
    </sheetView>
  </sheetViews>
  <sheetFormatPr defaultColWidth="9.140625" defaultRowHeight="11.25"/>
  <cols>
    <col min="1" max="1" width="12.7109375" style="996" customWidth="1"/>
    <col min="2" max="2" width="54.28515625" style="996" customWidth="1"/>
    <col min="3" max="11" width="12.7109375" style="996" customWidth="1"/>
    <col min="12" max="12" width="13.85546875" style="996" customWidth="1"/>
    <col min="13" max="16384" width="9.140625" style="996"/>
  </cols>
  <sheetData>
    <row r="1" spans="2:12" ht="18" customHeight="1"/>
    <row r="2" spans="2:12" ht="18" customHeight="1">
      <c r="B2" s="1820" t="s">
        <v>1363</v>
      </c>
      <c r="C2" s="1820"/>
      <c r="D2" s="987" t="s">
        <v>1683</v>
      </c>
      <c r="E2" s="986"/>
      <c r="F2" s="986"/>
      <c r="G2" s="986"/>
      <c r="H2" s="997"/>
      <c r="L2" s="975" t="s">
        <v>503</v>
      </c>
    </row>
    <row r="3" spans="2:12" ht="18" customHeight="1">
      <c r="B3" s="1528" t="s">
        <v>1700</v>
      </c>
      <c r="C3" s="987"/>
      <c r="D3" s="998"/>
      <c r="E3" s="989"/>
      <c r="F3" s="989"/>
      <c r="G3" s="989"/>
      <c r="H3" s="997"/>
    </row>
    <row r="4" spans="2:12" ht="18" customHeight="1">
      <c r="B4" s="990" t="s">
        <v>0</v>
      </c>
      <c r="C4" s="18"/>
      <c r="D4" s="18"/>
      <c r="E4" s="997"/>
      <c r="F4" s="997"/>
      <c r="G4" s="997"/>
      <c r="H4" s="997"/>
    </row>
    <row r="5" spans="2:12" ht="15.95" customHeight="1">
      <c r="B5" s="999"/>
      <c r="C5" s="1702" t="s">
        <v>1730</v>
      </c>
      <c r="D5" s="1702"/>
      <c r="E5" s="1702"/>
      <c r="F5" s="1702"/>
      <c r="G5" s="1702"/>
      <c r="H5" s="1702"/>
      <c r="I5" s="1702"/>
      <c r="J5" s="1702"/>
      <c r="K5" s="1702"/>
    </row>
    <row r="6" spans="2:12" ht="15.95" customHeight="1">
      <c r="B6" s="999"/>
      <c r="C6" s="992" t="s">
        <v>219</v>
      </c>
      <c r="D6" s="992" t="s">
        <v>220</v>
      </c>
      <c r="E6" s="992" t="s">
        <v>221</v>
      </c>
      <c r="F6" s="992" t="s">
        <v>222</v>
      </c>
      <c r="G6" s="992" t="s">
        <v>223</v>
      </c>
      <c r="H6" s="992" t="s">
        <v>224</v>
      </c>
      <c r="I6" s="992" t="s">
        <v>225</v>
      </c>
      <c r="J6" s="992" t="s">
        <v>1211</v>
      </c>
      <c r="K6" s="992" t="s">
        <v>1212</v>
      </c>
    </row>
    <row r="7" spans="2:12" ht="15.95" customHeight="1">
      <c r="B7" s="1822"/>
      <c r="C7" s="1824" t="s">
        <v>289</v>
      </c>
      <c r="D7" s="1825" t="s">
        <v>1449</v>
      </c>
      <c r="E7" s="1826"/>
      <c r="F7" s="1826"/>
      <c r="G7" s="1826"/>
      <c r="H7" s="1826"/>
      <c r="I7" s="1826"/>
      <c r="J7" s="1826"/>
      <c r="K7" s="1826"/>
    </row>
    <row r="8" spans="2:12" ht="20.100000000000001" customHeight="1">
      <c r="B8" s="1822"/>
      <c r="C8" s="1824"/>
      <c r="D8" s="1827"/>
      <c r="E8" s="1828" t="s">
        <v>1701</v>
      </c>
      <c r="F8" s="1828" t="s">
        <v>1702</v>
      </c>
      <c r="G8" s="1826" t="s">
        <v>1703</v>
      </c>
      <c r="H8" s="1826"/>
      <c r="I8" s="1826"/>
      <c r="J8" s="1826"/>
      <c r="K8" s="1826"/>
    </row>
    <row r="9" spans="2:12" ht="20.100000000000001" customHeight="1">
      <c r="B9" s="1822"/>
      <c r="C9" s="1824"/>
      <c r="D9" s="1826"/>
      <c r="E9" s="1828"/>
      <c r="F9" s="1828"/>
      <c r="G9" s="1826" t="s">
        <v>1704</v>
      </c>
      <c r="H9" s="1828" t="s">
        <v>1705</v>
      </c>
      <c r="I9" s="1828" t="s">
        <v>1706</v>
      </c>
      <c r="J9" s="1828" t="s">
        <v>1707</v>
      </c>
      <c r="K9" s="1826" t="s">
        <v>1708</v>
      </c>
    </row>
    <row r="10" spans="2:12" ht="20.100000000000001" customHeight="1">
      <c r="B10" s="1822"/>
      <c r="C10" s="1824"/>
      <c r="D10" s="1826"/>
      <c r="E10" s="1828"/>
      <c r="F10" s="1828"/>
      <c r="G10" s="1826"/>
      <c r="H10" s="1828"/>
      <c r="I10" s="1828"/>
      <c r="J10" s="1828"/>
      <c r="K10" s="1826"/>
      <c r="L10" s="999"/>
    </row>
    <row r="11" spans="2:12" ht="20.100000000000001" customHeight="1">
      <c r="B11" s="1823"/>
      <c r="C11" s="1824"/>
      <c r="D11" s="1826"/>
      <c r="E11" s="1828"/>
      <c r="F11" s="1828"/>
      <c r="G11" s="1826"/>
      <c r="H11" s="1828"/>
      <c r="I11" s="1828"/>
      <c r="J11" s="1828"/>
      <c r="K11" s="1826"/>
      <c r="L11" s="999"/>
    </row>
    <row r="12" spans="2:12" ht="20.100000000000001" customHeight="1">
      <c r="B12" s="1000" t="s">
        <v>1709</v>
      </c>
      <c r="C12" s="994">
        <v>148065</v>
      </c>
      <c r="D12" s="994">
        <v>11034681.053044531</v>
      </c>
      <c r="E12" s="1001"/>
      <c r="F12" s="1001"/>
      <c r="G12" s="1001"/>
      <c r="H12" s="1001"/>
      <c r="I12" s="1001"/>
      <c r="J12" s="1001"/>
      <c r="K12" s="1001"/>
      <c r="L12" s="999"/>
    </row>
    <row r="13" spans="2:12" ht="20.100000000000001" customHeight="1">
      <c r="B13" s="1002" t="s">
        <v>1710</v>
      </c>
      <c r="C13" s="994">
        <v>147756</v>
      </c>
      <c r="D13" s="994">
        <v>10969086.934694493</v>
      </c>
      <c r="E13" s="994">
        <v>8224929.5248282254</v>
      </c>
      <c r="F13" s="994">
        <v>2154960.3598684501</v>
      </c>
      <c r="G13" s="994">
        <v>767694.15789337375</v>
      </c>
      <c r="H13" s="994">
        <v>100383.62111325831</v>
      </c>
      <c r="I13" s="994">
        <v>7946048.7958194176</v>
      </c>
      <c r="J13" s="994">
        <v>0</v>
      </c>
      <c r="K13" s="994">
        <v>0</v>
      </c>
      <c r="L13" s="999"/>
    </row>
    <row r="14" spans="2:12" ht="20.100000000000001" customHeight="1">
      <c r="B14" s="1003" t="s">
        <v>1711</v>
      </c>
      <c r="C14" s="1004"/>
      <c r="D14" s="252">
        <v>5822651.378305681</v>
      </c>
      <c r="E14" s="252">
        <v>3452951.5461788089</v>
      </c>
      <c r="F14" s="252">
        <v>1620622.1355445501</v>
      </c>
      <c r="G14" s="252">
        <v>744158.62193802313</v>
      </c>
      <c r="H14" s="252">
        <v>90157.714603121829</v>
      </c>
      <c r="I14" s="252">
        <v>3367712.9062200012</v>
      </c>
      <c r="J14" s="252">
        <v>0</v>
      </c>
      <c r="K14" s="252">
        <v>0</v>
      </c>
      <c r="L14" s="999"/>
    </row>
    <row r="15" spans="2:12" ht="20.100000000000001" customHeight="1">
      <c r="B15" s="1005" t="s">
        <v>1712</v>
      </c>
      <c r="C15" s="1004"/>
      <c r="D15" s="252">
        <v>4924904.5424272763</v>
      </c>
      <c r="E15" s="252">
        <v>3385793.8203447317</v>
      </c>
      <c r="F15" s="252">
        <v>1198596.15278152</v>
      </c>
      <c r="G15" s="252">
        <v>420120.53208370495</v>
      </c>
      <c r="H15" s="252">
        <v>2867.1396720641014</v>
      </c>
      <c r="I15" s="252">
        <v>3303320.7178900014</v>
      </c>
      <c r="J15" s="252">
        <v>0</v>
      </c>
      <c r="K15" s="252">
        <v>0</v>
      </c>
      <c r="L15" s="999"/>
    </row>
    <row r="16" spans="2:12" ht="20.100000000000001" customHeight="1">
      <c r="B16" s="1003" t="s">
        <v>1713</v>
      </c>
      <c r="C16" s="1004"/>
      <c r="D16" s="252">
        <v>5049253.391518794</v>
      </c>
      <c r="E16" s="252">
        <v>4674795.81377941</v>
      </c>
      <c r="F16" s="252">
        <v>532803.81487389642</v>
      </c>
      <c r="G16" s="252">
        <v>23535.535955350602</v>
      </c>
      <c r="H16" s="252">
        <v>10225.906510136483</v>
      </c>
      <c r="I16" s="252">
        <v>4482688.134179417</v>
      </c>
      <c r="J16" s="252">
        <v>0</v>
      </c>
      <c r="K16" s="252">
        <v>0</v>
      </c>
      <c r="L16" s="999"/>
    </row>
    <row r="17" spans="2:12" ht="20.100000000000001" customHeight="1">
      <c r="B17" s="1005" t="s">
        <v>1714</v>
      </c>
      <c r="C17" s="1004"/>
      <c r="D17" s="252">
        <v>4445032.310392512</v>
      </c>
      <c r="E17" s="252">
        <v>4261384.970579423</v>
      </c>
      <c r="F17" s="252">
        <v>333685.26153334754</v>
      </c>
      <c r="G17" s="252">
        <v>2659.9425773163439</v>
      </c>
      <c r="H17" s="252">
        <v>1104.2512524253191</v>
      </c>
      <c r="I17" s="252">
        <v>4107582.8550294167</v>
      </c>
      <c r="J17" s="252">
        <v>0</v>
      </c>
      <c r="K17" s="252">
        <v>0</v>
      </c>
      <c r="L17" s="999"/>
    </row>
    <row r="18" spans="2:12" ht="20.100000000000001" customHeight="1">
      <c r="B18" s="1006" t="s">
        <v>1715</v>
      </c>
      <c r="C18" s="1007"/>
      <c r="D18" s="1008">
        <v>1725280.3552395077</v>
      </c>
      <c r="E18" s="1008">
        <v>1690486.9137000006</v>
      </c>
      <c r="F18" s="1008">
        <v>71943.460407602397</v>
      </c>
      <c r="G18" s="1008">
        <v>14282.278713069461</v>
      </c>
      <c r="H18" s="1008">
        <v>806.74704883529739</v>
      </c>
      <c r="I18" s="1008">
        <v>1638247.8690700035</v>
      </c>
      <c r="J18" s="1008">
        <v>0</v>
      </c>
      <c r="K18" s="1008">
        <v>0</v>
      </c>
      <c r="L18" s="999"/>
    </row>
    <row r="21" spans="2:12" ht="73.5" customHeight="1">
      <c r="B21" s="1829" t="s">
        <v>1716</v>
      </c>
      <c r="C21" s="1830"/>
      <c r="D21" s="1830"/>
      <c r="E21" s="1830"/>
      <c r="F21" s="1830"/>
      <c r="G21" s="1830"/>
      <c r="H21" s="1830"/>
      <c r="I21" s="1830"/>
      <c r="J21" s="1830"/>
      <c r="K21" s="1830"/>
    </row>
    <row r="22" spans="2:12" ht="12">
      <c r="B22" s="1577"/>
      <c r="C22" s="1578"/>
      <c r="D22" s="1578"/>
      <c r="E22" s="1578"/>
      <c r="F22" s="1578"/>
      <c r="G22" s="1578"/>
      <c r="H22" s="1578"/>
      <c r="I22" s="1578"/>
      <c r="J22" s="1578"/>
      <c r="K22" s="1578"/>
    </row>
    <row r="23" spans="2:12" ht="12">
      <c r="B23" s="990" t="s">
        <v>0</v>
      </c>
      <c r="C23" s="1578"/>
      <c r="D23" s="1578"/>
      <c r="E23" s="1578"/>
      <c r="F23" s="1578"/>
      <c r="G23" s="1578"/>
      <c r="H23" s="1578"/>
      <c r="I23" s="1578"/>
      <c r="J23" s="1578"/>
      <c r="K23" s="1578"/>
    </row>
    <row r="24" spans="2:12" ht="15.95" customHeight="1">
      <c r="B24" s="999"/>
      <c r="C24" s="1702" t="s">
        <v>1685</v>
      </c>
      <c r="D24" s="1702"/>
      <c r="E24" s="1702"/>
      <c r="F24" s="1702"/>
      <c r="G24" s="1702"/>
      <c r="H24" s="1702"/>
      <c r="I24" s="1702"/>
      <c r="J24" s="1702"/>
      <c r="K24" s="1702"/>
    </row>
    <row r="25" spans="2:12" ht="15.95" customHeight="1">
      <c r="B25" s="999"/>
      <c r="C25" s="992" t="s">
        <v>219</v>
      </c>
      <c r="D25" s="992" t="s">
        <v>220</v>
      </c>
      <c r="E25" s="992" t="s">
        <v>221</v>
      </c>
      <c r="F25" s="992" t="s">
        <v>222</v>
      </c>
      <c r="G25" s="992" t="s">
        <v>223</v>
      </c>
      <c r="H25" s="992" t="s">
        <v>224</v>
      </c>
      <c r="I25" s="992" t="s">
        <v>225</v>
      </c>
      <c r="J25" s="992" t="s">
        <v>1211</v>
      </c>
      <c r="K25" s="992" t="s">
        <v>1212</v>
      </c>
    </row>
    <row r="26" spans="2:12" ht="15.95" customHeight="1">
      <c r="B26" s="1822"/>
      <c r="C26" s="1824" t="s">
        <v>289</v>
      </c>
      <c r="D26" s="1825" t="s">
        <v>1449</v>
      </c>
      <c r="E26" s="1826"/>
      <c r="F26" s="1826"/>
      <c r="G26" s="1826"/>
      <c r="H26" s="1826"/>
      <c r="I26" s="1826"/>
      <c r="J26" s="1826"/>
      <c r="K26" s="1826"/>
    </row>
    <row r="27" spans="2:12" ht="20.100000000000001" customHeight="1">
      <c r="B27" s="1822"/>
      <c r="C27" s="1824"/>
      <c r="D27" s="1827"/>
      <c r="E27" s="1828" t="s">
        <v>1701</v>
      </c>
      <c r="F27" s="1828" t="s">
        <v>1702</v>
      </c>
      <c r="G27" s="1826" t="s">
        <v>1703</v>
      </c>
      <c r="H27" s="1826"/>
      <c r="I27" s="1826"/>
      <c r="J27" s="1826"/>
      <c r="K27" s="1826"/>
    </row>
    <row r="28" spans="2:12" ht="20.100000000000001" customHeight="1">
      <c r="B28" s="1822"/>
      <c r="C28" s="1824"/>
      <c r="D28" s="1826"/>
      <c r="E28" s="1828"/>
      <c r="F28" s="1828"/>
      <c r="G28" s="1826" t="s">
        <v>1704</v>
      </c>
      <c r="H28" s="1828" t="s">
        <v>1705</v>
      </c>
      <c r="I28" s="1828" t="s">
        <v>1706</v>
      </c>
      <c r="J28" s="1828" t="s">
        <v>1707</v>
      </c>
      <c r="K28" s="1826" t="s">
        <v>1708</v>
      </c>
    </row>
    <row r="29" spans="2:12" ht="20.100000000000001" customHeight="1">
      <c r="B29" s="1822"/>
      <c r="C29" s="1824"/>
      <c r="D29" s="1826"/>
      <c r="E29" s="1828"/>
      <c r="F29" s="1828"/>
      <c r="G29" s="1826"/>
      <c r="H29" s="1828"/>
      <c r="I29" s="1828"/>
      <c r="J29" s="1828"/>
      <c r="K29" s="1826"/>
      <c r="L29" s="999"/>
    </row>
    <row r="30" spans="2:12" ht="20.100000000000001" customHeight="1">
      <c r="B30" s="1823"/>
      <c r="C30" s="1824"/>
      <c r="D30" s="1826"/>
      <c r="E30" s="1828"/>
      <c r="F30" s="1828"/>
      <c r="G30" s="1826"/>
      <c r="H30" s="1828"/>
      <c r="I30" s="1828"/>
      <c r="J30" s="1828"/>
      <c r="K30" s="1826"/>
      <c r="L30" s="999"/>
    </row>
    <row r="31" spans="2:12" ht="20.100000000000001" customHeight="1">
      <c r="B31" s="1000" t="s">
        <v>1709</v>
      </c>
      <c r="C31" s="994">
        <v>163954</v>
      </c>
      <c r="D31" s="994">
        <v>10848123.08371</v>
      </c>
      <c r="E31" s="1001"/>
      <c r="F31" s="1001"/>
      <c r="G31" s="1001"/>
      <c r="H31" s="1001"/>
      <c r="I31" s="1001"/>
      <c r="J31" s="1001"/>
      <c r="K31" s="1001"/>
      <c r="L31" s="999"/>
    </row>
    <row r="32" spans="2:12" ht="20.100000000000001" customHeight="1">
      <c r="B32" s="1002" t="s">
        <v>1710</v>
      </c>
      <c r="C32" s="994">
        <v>162261</v>
      </c>
      <c r="D32" s="994">
        <v>10688028.703670001</v>
      </c>
      <c r="E32" s="994">
        <v>9231116.4859599993</v>
      </c>
      <c r="F32" s="994">
        <v>222948.99004</v>
      </c>
      <c r="G32" s="994">
        <v>934684.36890999996</v>
      </c>
      <c r="H32" s="994">
        <v>874977.24194000009</v>
      </c>
      <c r="I32" s="994">
        <v>8485746.0534600001</v>
      </c>
      <c r="J32" s="994">
        <v>169672.04931999999</v>
      </c>
      <c r="K32" s="994">
        <v>0</v>
      </c>
      <c r="L32" s="999"/>
    </row>
    <row r="33" spans="2:12" ht="20.100000000000001" customHeight="1">
      <c r="B33" s="1003" t="s">
        <v>1711</v>
      </c>
      <c r="C33" s="1004"/>
      <c r="D33" s="252">
        <v>5619858.7209700001</v>
      </c>
      <c r="E33" s="252">
        <v>4162946.5032600001</v>
      </c>
      <c r="F33" s="252">
        <v>94678.486680000002</v>
      </c>
      <c r="G33" s="252">
        <v>763201.67660000001</v>
      </c>
      <c r="H33" s="252">
        <v>683384.61447999999</v>
      </c>
      <c r="I33" s="252">
        <v>3908921.8938899999</v>
      </c>
      <c r="J33" s="252">
        <v>169672.04931999999</v>
      </c>
      <c r="K33" s="252">
        <v>0</v>
      </c>
      <c r="L33" s="999"/>
    </row>
    <row r="34" spans="2:12" ht="20.100000000000001" customHeight="1">
      <c r="B34" s="1005" t="s">
        <v>1712</v>
      </c>
      <c r="C34" s="1004"/>
      <c r="D34" s="252">
        <v>4798259.5619200002</v>
      </c>
      <c r="E34" s="252">
        <v>3711339.7234099996</v>
      </c>
      <c r="F34" s="252">
        <v>79356.97971</v>
      </c>
      <c r="G34" s="252">
        <v>575765.43940000003</v>
      </c>
      <c r="H34" s="252">
        <v>490434.45323000004</v>
      </c>
      <c r="I34" s="252">
        <v>3652539.6140100001</v>
      </c>
      <c r="J34" s="252">
        <v>163.07557</v>
      </c>
      <c r="K34" s="252">
        <v>0</v>
      </c>
      <c r="L34" s="999"/>
    </row>
    <row r="35" spans="2:12" ht="20.100000000000001" customHeight="1">
      <c r="B35" s="1003" t="s">
        <v>1713</v>
      </c>
      <c r="C35" s="1004"/>
      <c r="D35" s="252">
        <v>4972569.1957600005</v>
      </c>
      <c r="E35" s="252">
        <v>4972569.1957700001</v>
      </c>
      <c r="F35" s="252">
        <v>128270.50336</v>
      </c>
      <c r="G35" s="252">
        <v>171482.69231000001</v>
      </c>
      <c r="H35" s="252">
        <v>191592.62746000002</v>
      </c>
      <c r="I35" s="252">
        <v>4481223.3726199996</v>
      </c>
      <c r="J35" s="252">
        <v>0</v>
      </c>
      <c r="K35" s="252">
        <v>0</v>
      </c>
      <c r="L35" s="999"/>
    </row>
    <row r="36" spans="2:12" ht="20.100000000000001" customHeight="1">
      <c r="B36" s="1005" t="s">
        <v>1714</v>
      </c>
      <c r="C36" s="1004"/>
      <c r="D36" s="252">
        <v>4261245.92827</v>
      </c>
      <c r="E36" s="252">
        <v>4261245.9282800006</v>
      </c>
      <c r="F36" s="252">
        <v>63319.013149999999</v>
      </c>
      <c r="G36" s="252">
        <v>99385.082760000005</v>
      </c>
      <c r="H36" s="252">
        <v>44926.600740000002</v>
      </c>
      <c r="I36" s="252">
        <v>4053615.2316300003</v>
      </c>
      <c r="J36" s="252">
        <v>0</v>
      </c>
      <c r="K36" s="252">
        <v>0</v>
      </c>
      <c r="L36" s="999"/>
    </row>
    <row r="37" spans="2:12" ht="20.100000000000001" customHeight="1">
      <c r="B37" s="1006" t="s">
        <v>1715</v>
      </c>
      <c r="C37" s="1007"/>
      <c r="D37" s="1008">
        <v>1116591.5157000001</v>
      </c>
      <c r="E37" s="1008">
        <v>1116591.5157000001</v>
      </c>
      <c r="F37" s="1008">
        <v>44.240780000000001</v>
      </c>
      <c r="G37" s="1008">
        <v>24699.060089999999</v>
      </c>
      <c r="H37" s="1008">
        <v>25860.661789999998</v>
      </c>
      <c r="I37" s="1008">
        <v>1065987.5530300001</v>
      </c>
      <c r="J37" s="1008">
        <v>0</v>
      </c>
      <c r="K37" s="1008">
        <v>0</v>
      </c>
      <c r="L37" s="999"/>
    </row>
  </sheetData>
  <mergeCells count="28">
    <mergeCell ref="B21:K21"/>
    <mergeCell ref="B2:C2"/>
    <mergeCell ref="C5:K5"/>
    <mergeCell ref="B7:B11"/>
    <mergeCell ref="C7:C11"/>
    <mergeCell ref="D7:K7"/>
    <mergeCell ref="D8:D11"/>
    <mergeCell ref="E8:E11"/>
    <mergeCell ref="F8:F11"/>
    <mergeCell ref="G8:K8"/>
    <mergeCell ref="G9:G11"/>
    <mergeCell ref="H9:H11"/>
    <mergeCell ref="I9:I11"/>
    <mergeCell ref="J9:J11"/>
    <mergeCell ref="K9:K11"/>
    <mergeCell ref="C24:K24"/>
    <mergeCell ref="B26:B30"/>
    <mergeCell ref="C26:C30"/>
    <mergeCell ref="D26:K26"/>
    <mergeCell ref="D27:D30"/>
    <mergeCell ref="E27:E30"/>
    <mergeCell ref="F27:F30"/>
    <mergeCell ref="G27:K27"/>
    <mergeCell ref="G28:G30"/>
    <mergeCell ref="H28:H30"/>
    <mergeCell ref="I28:I30"/>
    <mergeCell ref="J28:J30"/>
    <mergeCell ref="K28:K30"/>
  </mergeCells>
  <hyperlinks>
    <hyperlink ref="L2" location="Índice!A1" display="Back to the Index" xr:uid="{13F9B56E-7B59-46F7-9AFA-8EA8530067C1}"/>
  </hyperlinks>
  <pageMargins left="0.7" right="0.7" top="0.75" bottom="0.75" header="0.3" footer="0.3"/>
  <pageSetup paperSize="9" orientation="portrait" verticalDpi="90" r:id="rId1"/>
  <headerFooter scaleWithDoc="0">
    <oddHeader>&amp;R&amp;G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6730B-73C4-473B-BEFE-1741C358260A}">
  <sheetPr>
    <pageSetUpPr fitToPage="1"/>
  </sheetPr>
  <dimension ref="B1:H64"/>
  <sheetViews>
    <sheetView showGridLines="0" topLeftCell="C1" zoomScaleNormal="100" workbookViewId="0">
      <selection activeCell="H2" sqref="H2"/>
    </sheetView>
  </sheetViews>
  <sheetFormatPr defaultColWidth="9.140625" defaultRowHeight="11.25"/>
  <cols>
    <col min="1" max="1" width="12.7109375" style="1009" customWidth="1"/>
    <col min="2" max="2" width="58.28515625" style="1009" customWidth="1"/>
    <col min="3" max="6" width="25.7109375" style="1009" customWidth="1"/>
    <col min="7" max="7" width="9.140625" style="1009"/>
    <col min="8" max="8" width="13.7109375" style="1009" customWidth="1"/>
    <col min="9" max="16384" width="9.140625" style="1009"/>
  </cols>
  <sheetData>
    <row r="1" spans="2:8" ht="14.25" customHeight="1"/>
    <row r="2" spans="2:8" ht="14.25" customHeight="1">
      <c r="B2" s="1820" t="s">
        <v>1368</v>
      </c>
      <c r="C2" s="1820"/>
      <c r="D2" s="987" t="s">
        <v>1683</v>
      </c>
      <c r="E2" s="986"/>
      <c r="F2" s="986"/>
      <c r="H2" s="975" t="s">
        <v>503</v>
      </c>
    </row>
    <row r="3" spans="2:8" ht="14.25" customHeight="1">
      <c r="B3" s="1528" t="s">
        <v>1717</v>
      </c>
      <c r="C3" s="987"/>
      <c r="D3" s="998"/>
      <c r="E3" s="989"/>
      <c r="F3" s="989"/>
    </row>
    <row r="4" spans="2:8" ht="14.25" customHeight="1">
      <c r="B4" s="990"/>
      <c r="C4" s="18"/>
      <c r="D4" s="18"/>
      <c r="E4" s="997"/>
      <c r="F4" s="997"/>
    </row>
    <row r="5" spans="2:8" ht="17.100000000000001" customHeight="1">
      <c r="B5" s="990" t="s">
        <v>0</v>
      </c>
      <c r="C5" s="1702" t="s">
        <v>1730</v>
      </c>
      <c r="D5" s="1702"/>
      <c r="E5" s="1702"/>
      <c r="F5" s="1702"/>
    </row>
    <row r="6" spans="2:8" ht="17.100000000000001" customHeight="1">
      <c r="B6" s="1010"/>
      <c r="C6" s="1011" t="s">
        <v>219</v>
      </c>
      <c r="D6" s="1012" t="s">
        <v>220</v>
      </c>
      <c r="E6" s="1012" t="s">
        <v>221</v>
      </c>
      <c r="F6" s="1013" t="s">
        <v>222</v>
      </c>
    </row>
    <row r="7" spans="2:8" ht="36" customHeight="1">
      <c r="B7" s="1014"/>
      <c r="C7" s="1831" t="s">
        <v>1449</v>
      </c>
      <c r="D7" s="1832"/>
      <c r="E7" s="1015" t="s">
        <v>1718</v>
      </c>
      <c r="F7" s="1015" t="s">
        <v>1449</v>
      </c>
    </row>
    <row r="8" spans="2:8" ht="36" customHeight="1">
      <c r="B8" s="1014"/>
      <c r="C8" s="1016"/>
      <c r="D8" s="1017" t="s">
        <v>1719</v>
      </c>
      <c r="E8" s="1015" t="s">
        <v>1720</v>
      </c>
      <c r="F8" s="1015" t="s">
        <v>1721</v>
      </c>
    </row>
    <row r="9" spans="2:8" ht="19.5" customHeight="1">
      <c r="B9" s="1000" t="s">
        <v>1722</v>
      </c>
      <c r="C9" s="994">
        <v>2375930.3635692699</v>
      </c>
      <c r="D9" s="994">
        <v>18.09826</v>
      </c>
      <c r="E9" s="994">
        <v>1931614.7795839801</v>
      </c>
      <c r="F9" s="994">
        <v>6409.1973681359996</v>
      </c>
    </row>
    <row r="10" spans="2:8" ht="19.5" customHeight="1">
      <c r="B10" s="1018" t="s">
        <v>1694</v>
      </c>
      <c r="C10" s="252">
        <v>14127.952369999999</v>
      </c>
      <c r="D10" s="1019"/>
      <c r="E10" s="1019"/>
      <c r="F10" s="252">
        <v>0</v>
      </c>
    </row>
    <row r="11" spans="2:8" ht="19.5" customHeight="1">
      <c r="B11" s="1020" t="s">
        <v>1723</v>
      </c>
      <c r="C11" s="252">
        <v>259.69585999999998</v>
      </c>
      <c r="D11" s="1019"/>
      <c r="E11" s="1019"/>
      <c r="F11" s="252">
        <v>0</v>
      </c>
    </row>
    <row r="12" spans="2:8" ht="19.5" customHeight="1">
      <c r="B12" s="1018" t="s">
        <v>1696</v>
      </c>
      <c r="C12" s="252">
        <v>2359139.2359292707</v>
      </c>
      <c r="D12" s="252">
        <v>18.09826</v>
      </c>
      <c r="E12" s="252">
        <v>1916959.3345299799</v>
      </c>
      <c r="F12" s="252">
        <v>6409.1973681359996</v>
      </c>
    </row>
    <row r="13" spans="2:8" ht="19.5" customHeight="1">
      <c r="B13" s="1020" t="s">
        <v>1724</v>
      </c>
      <c r="C13" s="252">
        <v>2186603.089497522</v>
      </c>
      <c r="D13" s="1019"/>
      <c r="E13" s="1019"/>
      <c r="F13" s="252">
        <v>5404.2390481360007</v>
      </c>
    </row>
    <row r="14" spans="2:8" ht="19.5" customHeight="1">
      <c r="B14" s="1021" t="s">
        <v>1725</v>
      </c>
      <c r="C14" s="1008">
        <v>75741.460149999999</v>
      </c>
      <c r="D14" s="1022"/>
      <c r="E14" s="1022"/>
      <c r="F14" s="1008">
        <v>1600.1233400000001</v>
      </c>
    </row>
    <row r="15" spans="2:8" ht="12">
      <c r="B15" s="1023"/>
      <c r="C15" s="1023"/>
    </row>
    <row r="16" spans="2:8" ht="12">
      <c r="B16" s="990" t="s">
        <v>2375</v>
      </c>
      <c r="C16" s="1023"/>
    </row>
    <row r="18" spans="2:6" ht="409.5" customHeight="1">
      <c r="B18" s="1833" t="s">
        <v>1726</v>
      </c>
      <c r="C18" s="1834"/>
      <c r="D18" s="1834"/>
      <c r="E18" s="1834"/>
      <c r="F18" s="1834"/>
    </row>
    <row r="19" spans="2:6" ht="14.25" customHeight="1">
      <c r="B19" s="990" t="s">
        <v>0</v>
      </c>
      <c r="C19" s="18"/>
      <c r="D19" s="18"/>
      <c r="E19" s="997"/>
      <c r="F19" s="997"/>
    </row>
    <row r="20" spans="2:6" ht="17.100000000000001" customHeight="1">
      <c r="B20" s="999"/>
      <c r="C20" s="1702" t="s">
        <v>1685</v>
      </c>
      <c r="D20" s="1702"/>
      <c r="E20" s="1702"/>
      <c r="F20" s="1702"/>
    </row>
    <row r="21" spans="2:6" ht="17.100000000000001" customHeight="1">
      <c r="B21" s="1010"/>
      <c r="C21" s="1011" t="s">
        <v>219</v>
      </c>
      <c r="D21" s="1012" t="s">
        <v>220</v>
      </c>
      <c r="E21" s="1012" t="s">
        <v>221</v>
      </c>
      <c r="F21" s="1013" t="s">
        <v>222</v>
      </c>
    </row>
    <row r="22" spans="2:6" ht="36" customHeight="1">
      <c r="B22" s="1014"/>
      <c r="C22" s="1831" t="s">
        <v>1449</v>
      </c>
      <c r="D22" s="1832"/>
      <c r="E22" s="1579" t="s">
        <v>1718</v>
      </c>
      <c r="F22" s="1579" t="s">
        <v>1449</v>
      </c>
    </row>
    <row r="23" spans="2:6" ht="36" customHeight="1">
      <c r="B23" s="1014"/>
      <c r="C23" s="1016"/>
      <c r="D23" s="1017" t="s">
        <v>1719</v>
      </c>
      <c r="E23" s="1579" t="s">
        <v>1720</v>
      </c>
      <c r="F23" s="1579" t="s">
        <v>1721</v>
      </c>
    </row>
    <row r="24" spans="2:6" ht="19.5" customHeight="1">
      <c r="B24" s="1000" t="s">
        <v>1722</v>
      </c>
      <c r="C24" s="994">
        <v>1694273.0622100001</v>
      </c>
      <c r="D24" s="994">
        <v>0</v>
      </c>
      <c r="E24" s="994">
        <v>1427086.27734</v>
      </c>
      <c r="F24" s="994">
        <v>449.28113999999999</v>
      </c>
    </row>
    <row r="25" spans="2:6" ht="19.5" customHeight="1">
      <c r="B25" s="1018" t="s">
        <v>1694</v>
      </c>
      <c r="C25" s="252">
        <v>565.86496</v>
      </c>
      <c r="D25" s="1019"/>
      <c r="E25" s="1019"/>
      <c r="F25" s="252">
        <v>0</v>
      </c>
    </row>
    <row r="26" spans="2:6" ht="19.5" customHeight="1">
      <c r="B26" s="1020" t="s">
        <v>1723</v>
      </c>
      <c r="C26" s="252">
        <v>0</v>
      </c>
      <c r="D26" s="1019"/>
      <c r="E26" s="1019"/>
      <c r="F26" s="252">
        <v>0</v>
      </c>
    </row>
    <row r="27" spans="2:6" ht="19.5" customHeight="1">
      <c r="B27" s="1018" t="s">
        <v>1696</v>
      </c>
      <c r="C27" s="252">
        <v>1691369.63044</v>
      </c>
      <c r="D27" s="252">
        <v>0</v>
      </c>
      <c r="E27" s="252">
        <v>1424698.25104</v>
      </c>
      <c r="F27" s="252">
        <v>449.28113999999999</v>
      </c>
    </row>
    <row r="28" spans="2:6" ht="19.5" customHeight="1">
      <c r="B28" s="1020" t="s">
        <v>1724</v>
      </c>
      <c r="C28" s="252">
        <v>1582970.8574699999</v>
      </c>
      <c r="D28" s="1019"/>
      <c r="E28" s="1019"/>
      <c r="F28" s="252">
        <v>449.28113999999999</v>
      </c>
    </row>
    <row r="29" spans="2:6" ht="19.5" customHeight="1">
      <c r="B29" s="1021" t="s">
        <v>1725</v>
      </c>
      <c r="C29" s="1008">
        <v>25378.744839999999</v>
      </c>
      <c r="D29" s="1022"/>
      <c r="E29" s="1022"/>
      <c r="F29" s="1008">
        <v>0</v>
      </c>
    </row>
    <row r="30" spans="2:6" ht="15.75">
      <c r="B30" s="1024"/>
    </row>
    <row r="31" spans="2:6" ht="12.75">
      <c r="B31"/>
    </row>
    <row r="32" spans="2:6" ht="15.75">
      <c r="B32" s="1024"/>
    </row>
    <row r="33" spans="2:2" ht="12.75">
      <c r="B33"/>
    </row>
    <row r="34" spans="2:2" ht="15.75">
      <c r="B34" s="1024"/>
    </row>
    <row r="35" spans="2:2" ht="12.75">
      <c r="B35"/>
    </row>
    <row r="36" spans="2:2" ht="15.75">
      <c r="B36" s="1025"/>
    </row>
    <row r="37" spans="2:2" ht="12.75">
      <c r="B37"/>
    </row>
    <row r="38" spans="2:2" ht="15.75">
      <c r="B38" s="1024"/>
    </row>
    <row r="39" spans="2:2" ht="12.75">
      <c r="B39"/>
    </row>
    <row r="40" spans="2:2" ht="15.75">
      <c r="B40" s="1024"/>
    </row>
    <row r="41" spans="2:2" ht="12.75">
      <c r="B41"/>
    </row>
    <row r="42" spans="2:2" ht="15.75">
      <c r="B42" s="1024"/>
    </row>
    <row r="43" spans="2:2" ht="12.75">
      <c r="B43"/>
    </row>
    <row r="44" spans="2:2" ht="15.75">
      <c r="B44" s="1024"/>
    </row>
    <row r="45" spans="2:2" ht="12.75">
      <c r="B45"/>
    </row>
    <row r="46" spans="2:2" ht="15.75">
      <c r="B46" s="1024"/>
    </row>
    <row r="47" spans="2:2" ht="12.75">
      <c r="B47"/>
    </row>
    <row r="48" spans="2:2" ht="15.75">
      <c r="B48" s="1024"/>
    </row>
    <row r="49" spans="2:2" ht="12.75">
      <c r="B49"/>
    </row>
    <row r="50" spans="2:2" ht="15.75">
      <c r="B50" s="1026"/>
    </row>
    <row r="51" spans="2:2" ht="12.75">
      <c r="B51"/>
    </row>
    <row r="52" spans="2:2" ht="15.75">
      <c r="B52" s="1024"/>
    </row>
    <row r="53" spans="2:2" ht="15.75">
      <c r="B53" s="1024"/>
    </row>
    <row r="54" spans="2:2" ht="15.75">
      <c r="B54" s="1024"/>
    </row>
    <row r="55" spans="2:2" ht="15.75">
      <c r="B55" s="1024"/>
    </row>
    <row r="56" spans="2:2" ht="15.75">
      <c r="B56" s="1024"/>
    </row>
    <row r="57" spans="2:2" ht="15.75">
      <c r="B57" s="1026"/>
    </row>
    <row r="58" spans="2:2" ht="15.75">
      <c r="B58" s="1024"/>
    </row>
    <row r="59" spans="2:2" ht="15.75">
      <c r="B59" s="1027"/>
    </row>
    <row r="60" spans="2:2" ht="12.75">
      <c r="B60"/>
    </row>
    <row r="61" spans="2:2" ht="15.75">
      <c r="B61" s="1026"/>
    </row>
    <row r="62" spans="2:2" ht="12.75">
      <c r="B62"/>
    </row>
    <row r="63" spans="2:2" ht="15.75">
      <c r="B63" s="1027"/>
    </row>
    <row r="64" spans="2:2" ht="15.75">
      <c r="B64" s="1028"/>
    </row>
  </sheetData>
  <mergeCells count="6">
    <mergeCell ref="C22:D22"/>
    <mergeCell ref="B2:C2"/>
    <mergeCell ref="C5:F5"/>
    <mergeCell ref="C7:D7"/>
    <mergeCell ref="B18:F18"/>
    <mergeCell ref="C20:F20"/>
  </mergeCells>
  <hyperlinks>
    <hyperlink ref="H2" location="Índice!A1" display="Back to the Index" xr:uid="{B2D8E67C-B0AD-4415-987F-D8EFD4DD3E8C}"/>
  </hyperlinks>
  <printOptions horizontalCentered="1"/>
  <pageMargins left="0.23622047244094491" right="0.23622047244094491" top="0.74803149606299213" bottom="0.74803149606299213" header="0.31496062992125984" footer="0.31496062992125984"/>
  <pageSetup paperSize="9" scale="47" fitToHeight="0" orientation="landscape" cellComments="asDisplayed" r:id="rId1"/>
  <headerFooter scaleWithDoc="0" alignWithMargins="0">
    <oddHeader>&amp;CEN
ANNEX IV&amp;R&amp;G</oddHeader>
    <oddFooter>&amp;C&amp;P</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I12"/>
  <sheetViews>
    <sheetView showGridLines="0" workbookViewId="0">
      <selection activeCell="I4" sqref="I4"/>
    </sheetView>
  </sheetViews>
  <sheetFormatPr defaultColWidth="9.140625" defaultRowHeight="12.75"/>
  <cols>
    <col min="1" max="1" width="12.7109375" style="521" customWidth="1"/>
    <col min="2" max="2" width="13" style="521" customWidth="1"/>
    <col min="3" max="7" width="15.7109375" style="521" customWidth="1"/>
    <col min="8" max="8" width="8.7109375" style="521" customWidth="1"/>
    <col min="9" max="9" width="16.7109375" style="521" customWidth="1"/>
    <col min="10" max="16384" width="9.140625" style="521"/>
  </cols>
  <sheetData>
    <row r="1" spans="2:9" ht="15" customHeight="1"/>
    <row r="2" spans="2:9" ht="15" customHeight="1">
      <c r="B2" s="1835" t="s">
        <v>1333</v>
      </c>
      <c r="C2" s="1835"/>
      <c r="D2" s="1835"/>
      <c r="E2" s="1835"/>
      <c r="F2" s="1835"/>
      <c r="G2" s="1835"/>
    </row>
    <row r="3" spans="2:9" ht="15" customHeight="1">
      <c r="B3" s="745" t="s">
        <v>0</v>
      </c>
      <c r="C3" s="520"/>
      <c r="D3" s="520"/>
    </row>
    <row r="4" spans="2:9" ht="15" customHeight="1">
      <c r="B4" s="1066">
        <v>44196</v>
      </c>
      <c r="G4" s="920"/>
      <c r="I4" s="957" t="s">
        <v>503</v>
      </c>
    </row>
    <row r="5" spans="2:9" ht="36">
      <c r="B5" s="522"/>
      <c r="C5" s="523" t="s">
        <v>1131</v>
      </c>
      <c r="D5" s="523" t="s">
        <v>1132</v>
      </c>
      <c r="E5" s="523" t="s">
        <v>1133</v>
      </c>
      <c r="F5" s="523" t="s">
        <v>1236</v>
      </c>
      <c r="G5" s="523" t="s">
        <v>210</v>
      </c>
      <c r="I5"/>
    </row>
    <row r="6" spans="2:9" ht="22.5" customHeight="1">
      <c r="B6" s="26" t="s">
        <v>1134</v>
      </c>
      <c r="C6" s="525">
        <v>4.4999999999999998E-2</v>
      </c>
      <c r="D6" s="1343">
        <v>1.2656249999999999E-2</v>
      </c>
      <c r="E6" s="1344">
        <f>1.25%+0.625%*2</f>
        <v>2.5000000000000001E-2</v>
      </c>
      <c r="F6" s="1344">
        <v>5.6249999999999998E-3</v>
      </c>
      <c r="G6" s="526">
        <f>+SUM(C6:F6)</f>
        <v>8.8281250000000006E-2</v>
      </c>
      <c r="I6"/>
    </row>
    <row r="7" spans="2:9" ht="22.5" customHeight="1">
      <c r="B7" s="527" t="s">
        <v>1135</v>
      </c>
      <c r="C7" s="528">
        <v>0.06</v>
      </c>
      <c r="D7" s="1345">
        <v>1.6875000000000001E-2</v>
      </c>
      <c r="E7" s="1346">
        <f t="shared" ref="E7:E8" si="0">+E6</f>
        <v>2.5000000000000001E-2</v>
      </c>
      <c r="F7" s="1346">
        <f>+F6</f>
        <v>5.6249999999999998E-3</v>
      </c>
      <c r="G7" s="529">
        <f>+SUM(C7:F7)</f>
        <v>0.1075</v>
      </c>
    </row>
    <row r="8" spans="2:9" ht="22.5" customHeight="1" thickBot="1">
      <c r="B8" s="530" t="s">
        <v>210</v>
      </c>
      <c r="C8" s="531">
        <v>0.08</v>
      </c>
      <c r="D8" s="1347">
        <v>2.2499999999999999E-2</v>
      </c>
      <c r="E8" s="1348">
        <f t="shared" si="0"/>
        <v>2.5000000000000001E-2</v>
      </c>
      <c r="F8" s="1348">
        <f>+F7</f>
        <v>5.6249999999999998E-3</v>
      </c>
      <c r="G8" s="1348">
        <f>+SUM(C8:F8)</f>
        <v>0.13312499999999999</v>
      </c>
    </row>
    <row r="11" spans="2:9">
      <c r="B11" s="524"/>
    </row>
    <row r="12" spans="2:9">
      <c r="B12" s="524"/>
    </row>
  </sheetData>
  <mergeCells count="1">
    <mergeCell ref="B2:G2"/>
  </mergeCells>
  <hyperlinks>
    <hyperlink ref="I4" location="Índice!A1" display="Back to the Index" xr:uid="{8DCD3D94-1E59-448E-9060-9F7B4FF06879}"/>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L23"/>
  <sheetViews>
    <sheetView showGridLines="0" showZeros="0" zoomScaleNormal="100" workbookViewId="0">
      <selection activeCell="H5" sqref="H5"/>
    </sheetView>
  </sheetViews>
  <sheetFormatPr defaultColWidth="9.140625" defaultRowHeight="15" customHeight="1"/>
  <cols>
    <col min="1" max="1" width="12.7109375" style="8" customWidth="1"/>
    <col min="2" max="2" width="37.28515625" style="8" customWidth="1"/>
    <col min="3" max="7" width="14.42578125" style="8" customWidth="1"/>
    <col min="8" max="8" width="15.85546875" style="8" customWidth="1"/>
    <col min="9" max="9" width="12.7109375" style="9" customWidth="1"/>
    <col min="10" max="16384" width="9.140625" style="8"/>
  </cols>
  <sheetData>
    <row r="2" spans="2:12" ht="15" customHeight="1">
      <c r="B2" s="1836" t="s">
        <v>163</v>
      </c>
      <c r="C2" s="1836"/>
      <c r="D2" s="1836"/>
      <c r="E2" s="1836"/>
      <c r="F2" s="7"/>
      <c r="G2" s="7"/>
    </row>
    <row r="3" spans="2:12" ht="15" customHeight="1">
      <c r="B3" s="674" t="s">
        <v>0</v>
      </c>
      <c r="C3" s="661"/>
      <c r="D3" s="928"/>
      <c r="E3" s="661"/>
      <c r="F3" s="7"/>
      <c r="G3" s="7"/>
    </row>
    <row r="4" spans="2:12" ht="15" customHeight="1">
      <c r="B4" s="502"/>
      <c r="C4" s="503"/>
      <c r="D4" s="503"/>
      <c r="I4" s="8"/>
    </row>
    <row r="5" spans="2:12" ht="15" customHeight="1">
      <c r="B5" s="258"/>
      <c r="C5" s="1838" t="s">
        <v>165</v>
      </c>
      <c r="D5" s="1838"/>
      <c r="E5" s="1838" t="s">
        <v>164</v>
      </c>
      <c r="F5" s="1838"/>
      <c r="G5" s="930"/>
      <c r="H5" s="957" t="s">
        <v>503</v>
      </c>
      <c r="I5"/>
    </row>
    <row r="6" spans="2:12" s="5" customFormat="1" ht="15" customHeight="1">
      <c r="B6" s="24"/>
      <c r="C6" s="500" t="s">
        <v>1731</v>
      </c>
      <c r="D6" s="501" t="s">
        <v>1505</v>
      </c>
      <c r="E6" s="500" t="s">
        <v>1731</v>
      </c>
      <c r="F6" s="501" t="s">
        <v>1505</v>
      </c>
      <c r="G6" s="931"/>
      <c r="I6"/>
    </row>
    <row r="7" spans="2:12" s="10" customFormat="1" ht="20.100000000000001" customHeight="1">
      <c r="B7" s="248" t="s">
        <v>3</v>
      </c>
      <c r="C7" s="1349"/>
      <c r="D7" s="1349"/>
      <c r="E7" s="1349"/>
      <c r="F7" s="1349"/>
      <c r="G7" s="259"/>
    </row>
    <row r="8" spans="2:12" ht="20.100000000000001" customHeight="1">
      <c r="B8" s="260" t="s">
        <v>492</v>
      </c>
      <c r="C8" s="1213">
        <v>6187379.4748545643</v>
      </c>
      <c r="D8" s="44">
        <v>5918966.429891523</v>
      </c>
      <c r="E8" s="1213">
        <v>6193989.0790379914</v>
      </c>
      <c r="F8" s="44">
        <v>5932462.2054653494</v>
      </c>
      <c r="G8" s="228"/>
      <c r="H8" s="11"/>
      <c r="I8" s="11"/>
      <c r="J8" s="11"/>
      <c r="K8" s="11"/>
      <c r="L8" s="11"/>
    </row>
    <row r="9" spans="2:12" ht="20.100000000000001" customHeight="1">
      <c r="B9" s="261" t="s">
        <v>4</v>
      </c>
      <c r="C9" s="1213">
        <v>5651316.0099477563</v>
      </c>
      <c r="D9" s="44">
        <v>5415325.9300720748</v>
      </c>
      <c r="E9" s="1213">
        <v>5657289.3949202457</v>
      </c>
      <c r="F9" s="44">
        <v>5428512.8680346506</v>
      </c>
      <c r="G9" s="228"/>
      <c r="H9" s="11"/>
      <c r="I9" s="11"/>
      <c r="J9" s="11"/>
      <c r="K9" s="11"/>
      <c r="L9" s="11"/>
    </row>
    <row r="10" spans="2:12" ht="20.100000000000001" customHeight="1">
      <c r="B10" s="695" t="s">
        <v>493</v>
      </c>
      <c r="C10" s="1350">
        <v>1025335.959840434</v>
      </c>
      <c r="D10" s="52">
        <v>1032681.3770129214</v>
      </c>
      <c r="E10" s="1350">
        <v>1018263.0312614355</v>
      </c>
      <c r="F10" s="52">
        <v>1027643.0002531338</v>
      </c>
      <c r="G10" s="228"/>
      <c r="H10" s="11"/>
      <c r="I10" s="11"/>
      <c r="J10" s="11"/>
      <c r="K10" s="11"/>
      <c r="L10" s="11"/>
    </row>
    <row r="11" spans="2:12" ht="20.100000000000001" customHeight="1">
      <c r="B11" s="696" t="s">
        <v>5</v>
      </c>
      <c r="C11" s="1351">
        <v>7212715.4346949989</v>
      </c>
      <c r="D11" s="697">
        <v>6951647.8069044445</v>
      </c>
      <c r="E11" s="1351">
        <v>7212252.1102994271</v>
      </c>
      <c r="F11" s="697">
        <v>6960105.2057184828</v>
      </c>
      <c r="G11" s="307"/>
      <c r="H11" s="11"/>
      <c r="I11" s="11"/>
      <c r="J11" s="11"/>
      <c r="K11" s="11"/>
      <c r="L11" s="11"/>
    </row>
    <row r="12" spans="2:12" s="10" customFormat="1" ht="20.100000000000001" customHeight="1">
      <c r="B12" s="25" t="s">
        <v>1</v>
      </c>
      <c r="C12" s="1352"/>
      <c r="D12" s="91"/>
      <c r="E12" s="1353"/>
      <c r="F12" s="91"/>
      <c r="G12" s="228"/>
      <c r="H12" s="11"/>
      <c r="I12" s="11"/>
      <c r="J12" s="11"/>
      <c r="K12" s="11"/>
      <c r="L12" s="11"/>
    </row>
    <row r="13" spans="2:12" ht="20.100000000000001" customHeight="1">
      <c r="B13" s="260" t="s">
        <v>6</v>
      </c>
      <c r="C13" s="1213">
        <v>39912807.015124463</v>
      </c>
      <c r="D13" s="44">
        <v>39468941.703834631</v>
      </c>
      <c r="E13" s="1213">
        <v>40003475.326642357</v>
      </c>
      <c r="F13" s="44">
        <v>39528524.844062597</v>
      </c>
      <c r="G13" s="228"/>
      <c r="H13" s="11"/>
      <c r="I13" s="11"/>
      <c r="J13" s="11"/>
      <c r="K13" s="11"/>
      <c r="L13" s="11"/>
    </row>
    <row r="14" spans="2:12" ht="20.100000000000001" customHeight="1">
      <c r="B14" s="260" t="s">
        <v>7</v>
      </c>
      <c r="C14" s="1213">
        <v>2322057.6018393543</v>
      </c>
      <c r="D14" s="44">
        <v>1301133.6127048312</v>
      </c>
      <c r="E14" s="1213">
        <v>2322057.6018393543</v>
      </c>
      <c r="F14" s="44">
        <v>1301133.6127048312</v>
      </c>
      <c r="G14" s="228"/>
      <c r="H14" s="11"/>
      <c r="I14" s="11"/>
      <c r="J14" s="11"/>
      <c r="K14" s="11"/>
      <c r="L14" s="11"/>
    </row>
    <row r="15" spans="2:12" ht="20.100000000000001" customHeight="1">
      <c r="B15" s="260" t="s">
        <v>8</v>
      </c>
      <c r="C15" s="1213">
        <v>4014373.8361557033</v>
      </c>
      <c r="D15" s="44">
        <v>4058071.746406314</v>
      </c>
      <c r="E15" s="1213">
        <v>4014373.8361557033</v>
      </c>
      <c r="F15" s="44">
        <v>4058071.746406314</v>
      </c>
      <c r="G15" s="228"/>
      <c r="H15" s="11"/>
      <c r="I15" s="11"/>
      <c r="J15" s="11"/>
      <c r="K15" s="11"/>
      <c r="L15" s="11"/>
    </row>
    <row r="16" spans="2:12" ht="20.100000000000001" customHeight="1">
      <c r="B16" s="260" t="s">
        <v>494</v>
      </c>
      <c r="C16" s="1213">
        <v>73140.832278660004</v>
      </c>
      <c r="D16" s="52">
        <v>113884.24669818999</v>
      </c>
      <c r="E16" s="1213">
        <v>73140.832278660004</v>
      </c>
      <c r="F16" s="52">
        <v>113884.24669818999</v>
      </c>
      <c r="G16" s="228"/>
      <c r="H16" s="11"/>
      <c r="I16" s="11"/>
      <c r="J16" s="11"/>
      <c r="K16" s="11"/>
      <c r="L16" s="11"/>
    </row>
    <row r="17" spans="2:12" ht="20.100000000000001" customHeight="1">
      <c r="B17" s="696" t="s">
        <v>2</v>
      </c>
      <c r="C17" s="1351">
        <v>46322379.285398178</v>
      </c>
      <c r="D17" s="697">
        <v>44942031.309643961</v>
      </c>
      <c r="E17" s="1351">
        <v>46413047.59691608</v>
      </c>
      <c r="F17" s="697">
        <v>45001614.449871927</v>
      </c>
      <c r="G17" s="307"/>
      <c r="H17" s="11"/>
      <c r="I17" s="11"/>
      <c r="J17" s="11"/>
      <c r="K17" s="11"/>
      <c r="L17" s="11"/>
    </row>
    <row r="18" spans="2:12" s="10" customFormat="1" ht="20.100000000000001" customHeight="1">
      <c r="B18" s="26" t="s">
        <v>9</v>
      </c>
      <c r="C18" s="1352"/>
      <c r="D18" s="91"/>
      <c r="E18" s="1353"/>
      <c r="F18" s="91"/>
      <c r="G18" s="228"/>
      <c r="H18" s="11"/>
      <c r="I18" s="11"/>
      <c r="J18" s="11"/>
      <c r="K18" s="11"/>
      <c r="L18" s="11"/>
    </row>
    <row r="19" spans="2:12" ht="20.100000000000001" customHeight="1">
      <c r="B19" s="260" t="s">
        <v>495</v>
      </c>
      <c r="C19" s="1354">
        <f>+C9/C17</f>
        <v>0.12199969209546138</v>
      </c>
      <c r="D19" s="262">
        <v>0.12049579808178403</v>
      </c>
      <c r="E19" s="1354">
        <f>+E9/E17</f>
        <v>0.1218900651397032</v>
      </c>
      <c r="F19" s="262">
        <v>0.12062929151312037</v>
      </c>
      <c r="G19" s="932"/>
      <c r="H19" s="11"/>
      <c r="I19" s="11"/>
      <c r="J19" s="11"/>
      <c r="K19" s="11"/>
      <c r="L19" s="11"/>
    </row>
    <row r="20" spans="2:12" ht="20.100000000000001" customHeight="1">
      <c r="B20" s="260" t="s">
        <v>496</v>
      </c>
      <c r="C20" s="1355">
        <f>+C8/C17</f>
        <v>0.1335721431045957</v>
      </c>
      <c r="D20" s="803">
        <v>0.13170224525702273</v>
      </c>
      <c r="E20" s="1354">
        <f>+E8/E17</f>
        <v>0.13345361702663869</v>
      </c>
      <c r="F20" s="803">
        <v>0.13182776391441736</v>
      </c>
      <c r="G20" s="933"/>
      <c r="H20" s="11"/>
      <c r="I20" s="11"/>
      <c r="J20" s="11"/>
      <c r="K20" s="11"/>
      <c r="L20" s="11"/>
    </row>
    <row r="21" spans="2:12" ht="20.100000000000001" customHeight="1" thickBot="1">
      <c r="B21" s="696" t="s">
        <v>10</v>
      </c>
      <c r="C21" s="1356">
        <f>+C11/C17</f>
        <v>0.15570692926320828</v>
      </c>
      <c r="D21" s="689">
        <v>0.15468032050017091</v>
      </c>
      <c r="E21" s="1356">
        <f>+E11/E17</f>
        <v>0.15539277172522165</v>
      </c>
      <c r="F21" s="689">
        <v>0.15466345576271412</v>
      </c>
      <c r="G21" s="934"/>
      <c r="H21" s="11"/>
      <c r="I21" s="11"/>
      <c r="J21" s="11"/>
      <c r="K21" s="11"/>
      <c r="L21" s="11"/>
    </row>
    <row r="22" spans="2:12" ht="15" customHeight="1" thickTop="1">
      <c r="B22" s="1839"/>
      <c r="C22" s="1839"/>
      <c r="D22" s="1839"/>
      <c r="E22" s="1839"/>
      <c r="F22" s="1839"/>
      <c r="G22" s="935"/>
    </row>
    <row r="23" spans="2:12" ht="30" customHeight="1">
      <c r="B23" s="1837" t="s">
        <v>1737</v>
      </c>
      <c r="C23" s="1837"/>
      <c r="D23" s="1837"/>
      <c r="E23" s="1837"/>
      <c r="F23" s="1837"/>
      <c r="G23" s="929"/>
    </row>
  </sheetData>
  <mergeCells count="5">
    <mergeCell ref="B2:E2"/>
    <mergeCell ref="B23:F23"/>
    <mergeCell ref="C5:D5"/>
    <mergeCell ref="E5:F5"/>
    <mergeCell ref="B22:F22"/>
  </mergeCells>
  <hyperlinks>
    <hyperlink ref="H5" location="Índice!A1" display="Back to the Index" xr:uid="{C0FF370E-2C2E-40D9-8B91-BA7AC8D8444E}"/>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1A060-12A2-4DED-94C7-BBA0074FD349}">
  <dimension ref="A1:G69"/>
  <sheetViews>
    <sheetView showGridLines="0" showZeros="0" zoomScaleNormal="100" workbookViewId="0">
      <selection activeCell="G16" sqref="G16"/>
    </sheetView>
  </sheetViews>
  <sheetFormatPr defaultColWidth="9.140625" defaultRowHeight="15" customHeight="1"/>
  <cols>
    <col min="1" max="1" width="4.5703125" style="2" customWidth="1"/>
    <col min="2" max="2" width="2.7109375" style="2" customWidth="1"/>
    <col min="3" max="3" width="59.140625" style="2" customWidth="1"/>
    <col min="4" max="6" width="15.7109375" style="2" customWidth="1"/>
    <col min="7" max="7" width="15" style="2" customWidth="1"/>
    <col min="8" max="16384" width="9.140625" style="2"/>
  </cols>
  <sheetData>
    <row r="1" spans="2:7" ht="15" customHeight="1">
      <c r="B1" s="1357"/>
      <c r="C1" s="1358"/>
      <c r="D1" s="1358"/>
      <c r="F1" s="1359"/>
    </row>
    <row r="2" spans="2:7" ht="15" customHeight="1">
      <c r="B2" s="1645" t="s">
        <v>1328</v>
      </c>
      <c r="C2" s="1645"/>
      <c r="D2" s="1645"/>
      <c r="F2" s="1360"/>
    </row>
    <row r="3" spans="2:7" ht="15" customHeight="1">
      <c r="B3" s="990" t="s">
        <v>0</v>
      </c>
      <c r="C3" s="1218"/>
      <c r="D3" s="1227"/>
    </row>
    <row r="4" spans="2:7" ht="15" customHeight="1">
      <c r="B4" s="1361"/>
      <c r="C4" s="1361"/>
      <c r="D4" s="1362"/>
      <c r="E4" s="1363"/>
      <c r="F4" s="1363"/>
    </row>
    <row r="5" spans="2:7" s="1297" customFormat="1" ht="15" customHeight="1">
      <c r="B5" s="13"/>
      <c r="C5" s="14"/>
      <c r="D5" s="504" t="s">
        <v>1731</v>
      </c>
      <c r="E5" s="505" t="s">
        <v>1505</v>
      </c>
      <c r="F5" s="1364"/>
      <c r="G5" s="1522" t="s">
        <v>503</v>
      </c>
    </row>
    <row r="6" spans="2:7" s="15" customFormat="1" ht="15" customHeight="1">
      <c r="B6" s="1365">
        <v>1</v>
      </c>
      <c r="C6" s="1366" t="s">
        <v>11</v>
      </c>
      <c r="D6" s="1367">
        <v>4725000.0000000009</v>
      </c>
      <c r="E6" s="1061">
        <v>4725000</v>
      </c>
      <c r="F6" s="1061"/>
    </row>
    <row r="7" spans="2:7" s="15" customFormat="1" ht="15" customHeight="1">
      <c r="B7" s="264">
        <v>2</v>
      </c>
      <c r="C7" s="265" t="s">
        <v>12</v>
      </c>
      <c r="D7" s="1368">
        <v>-39.884519999999995</v>
      </c>
      <c r="E7" s="78">
        <v>-102.40349000000001</v>
      </c>
      <c r="F7" s="1061"/>
    </row>
    <row r="8" spans="2:7" s="15" customFormat="1" ht="15" customHeight="1">
      <c r="B8" s="264">
        <v>3</v>
      </c>
      <c r="C8" s="265" t="s">
        <v>13</v>
      </c>
      <c r="D8" s="1368">
        <v>16470.667119999885</v>
      </c>
      <c r="E8" s="78">
        <v>16470.667119999885</v>
      </c>
      <c r="F8" s="1061"/>
    </row>
    <row r="9" spans="2:7" s="15" customFormat="1" ht="15" customHeight="1">
      <c r="B9" s="264">
        <v>4</v>
      </c>
      <c r="C9" s="265" t="s">
        <v>14</v>
      </c>
      <c r="D9" s="1368">
        <v>0</v>
      </c>
      <c r="E9" s="78">
        <v>0</v>
      </c>
      <c r="F9" s="1061"/>
    </row>
    <row r="10" spans="2:7" s="15" customFormat="1" ht="15" customHeight="1">
      <c r="B10" s="264">
        <v>5</v>
      </c>
      <c r="C10" s="265" t="s">
        <v>15</v>
      </c>
      <c r="D10" s="1368">
        <v>399999.99999999994</v>
      </c>
      <c r="E10" s="78">
        <v>399999.99999999994</v>
      </c>
      <c r="F10" s="1061"/>
    </row>
    <row r="11" spans="2:7" s="15" customFormat="1" ht="15" customHeight="1">
      <c r="B11" s="264">
        <v>6</v>
      </c>
      <c r="C11" s="265" t="s">
        <v>16</v>
      </c>
      <c r="D11" s="1368">
        <v>896861.35290000041</v>
      </c>
      <c r="E11" s="78">
        <v>676357.9269600003</v>
      </c>
      <c r="F11" s="1061"/>
    </row>
    <row r="12" spans="2:7" s="15" customFormat="1" ht="15" customHeight="1">
      <c r="B12" s="264">
        <v>7</v>
      </c>
      <c r="C12" s="265" t="s">
        <v>17</v>
      </c>
      <c r="D12" s="1368">
        <v>183011.56330000039</v>
      </c>
      <c r="E12" s="78">
        <v>302003.46928000014</v>
      </c>
      <c r="F12" s="1061"/>
    </row>
    <row r="13" spans="2:7" ht="15" customHeight="1">
      <c r="B13" s="195"/>
      <c r="C13" s="113" t="s">
        <v>18</v>
      </c>
      <c r="D13" s="1369">
        <f>SUM(D6:D12)</f>
        <v>6221303.6988000022</v>
      </c>
      <c r="E13" s="804">
        <v>6119729.6598699996</v>
      </c>
      <c r="F13" s="1370"/>
    </row>
    <row r="14" spans="2:7" s="15" customFormat="1" ht="15" customHeight="1">
      <c r="B14" s="264">
        <v>8</v>
      </c>
      <c r="C14" s="265" t="s">
        <v>19</v>
      </c>
      <c r="D14" s="1368">
        <v>1131248.4140599999</v>
      </c>
      <c r="E14" s="244">
        <v>1225870.1657199999</v>
      </c>
      <c r="F14" s="1061"/>
    </row>
    <row r="15" spans="2:7" ht="15" customHeight="1">
      <c r="B15" s="195"/>
      <c r="C15" s="113" t="s">
        <v>20</v>
      </c>
      <c r="D15" s="1369">
        <f>+D13+D14</f>
        <v>7352552.1128600016</v>
      </c>
      <c r="E15" s="804">
        <v>7345599.8255899996</v>
      </c>
      <c r="F15" s="1370"/>
    </row>
    <row r="16" spans="2:7" s="15" customFormat="1" ht="15" customHeight="1">
      <c r="B16" s="264">
        <v>9</v>
      </c>
      <c r="C16" s="265" t="s">
        <v>21</v>
      </c>
      <c r="D16" s="1371">
        <v>-1822.9409951458003</v>
      </c>
      <c r="E16" s="244">
        <v>-3009.5879800000002</v>
      </c>
      <c r="F16" s="1061"/>
    </row>
    <row r="17" spans="1:7" s="15" customFormat="1" ht="15" customHeight="1">
      <c r="B17" s="264">
        <v>10</v>
      </c>
      <c r="C17" s="265" t="s">
        <v>22</v>
      </c>
      <c r="D17" s="1368">
        <f>-D9</f>
        <v>0</v>
      </c>
      <c r="E17" s="78">
        <v>0</v>
      </c>
      <c r="F17" s="1061"/>
    </row>
    <row r="18" spans="1:7" s="15" customFormat="1" ht="15" customHeight="1">
      <c r="B18" s="264">
        <v>11</v>
      </c>
      <c r="C18" s="265" t="s">
        <v>23</v>
      </c>
      <c r="D18" s="1368">
        <f>-D10</f>
        <v>-399999.99999999994</v>
      </c>
      <c r="E18" s="78">
        <v>-399999.99999999994</v>
      </c>
      <c r="F18" s="1061"/>
    </row>
    <row r="19" spans="1:7" s="15" customFormat="1" ht="15" customHeight="1">
      <c r="B19" s="264">
        <v>12</v>
      </c>
      <c r="C19" s="265" t="s">
        <v>166</v>
      </c>
      <c r="D19" s="1368">
        <v>-12277.84670172605</v>
      </c>
      <c r="E19" s="78">
        <v>-157691.72423700034</v>
      </c>
      <c r="F19" s="1061"/>
    </row>
    <row r="20" spans="1:7" s="15" customFormat="1" ht="15" customHeight="1">
      <c r="B20" s="264">
        <v>13</v>
      </c>
      <c r="C20" s="265" t="s">
        <v>24</v>
      </c>
      <c r="D20" s="1368">
        <v>-442926.6797238501</v>
      </c>
      <c r="E20" s="78">
        <v>-476700.33952680812</v>
      </c>
      <c r="F20" s="1061"/>
    </row>
    <row r="21" spans="1:7" s="15" customFormat="1" ht="15" customHeight="1">
      <c r="B21" s="264">
        <v>14</v>
      </c>
      <c r="C21" s="265" t="s">
        <v>25</v>
      </c>
      <c r="D21" s="1368">
        <v>-838235.25051903259</v>
      </c>
      <c r="E21" s="78">
        <v>-879685.30581154232</v>
      </c>
      <c r="F21" s="1061"/>
      <c r="G21" s="16"/>
    </row>
    <row r="22" spans="1:7" s="15" customFormat="1" ht="15" customHeight="1">
      <c r="B22" s="264"/>
      <c r="C22" s="264" t="s">
        <v>31</v>
      </c>
      <c r="D22" s="1373">
        <v>-44436.055909801071</v>
      </c>
      <c r="E22" s="275">
        <v>-294159.06786330341</v>
      </c>
      <c r="F22" s="1061"/>
      <c r="G22" s="16"/>
    </row>
    <row r="23" spans="1:7" s="15" customFormat="1" ht="15" customHeight="1">
      <c r="B23" s="264"/>
      <c r="C23" s="264" t="s">
        <v>2118</v>
      </c>
      <c r="D23" s="1373">
        <v>-184990.32311119611</v>
      </c>
      <c r="E23" s="275">
        <v>-204072.90896330346</v>
      </c>
      <c r="F23" s="1061"/>
      <c r="G23" s="16"/>
    </row>
    <row r="24" spans="1:7" s="15" customFormat="1" ht="15" customHeight="1">
      <c r="B24" s="264"/>
      <c r="C24" s="264" t="s">
        <v>2119</v>
      </c>
      <c r="D24" s="1373">
        <v>-176876.11963483423</v>
      </c>
      <c r="E24" s="275">
        <v>-120283.05044305182</v>
      </c>
      <c r="F24" s="1061"/>
      <c r="G24" s="16"/>
    </row>
    <row r="25" spans="1:7" s="15" customFormat="1" ht="15" customHeight="1">
      <c r="B25" s="264"/>
      <c r="C25" s="264" t="s">
        <v>34</v>
      </c>
      <c r="D25" s="1373">
        <f>+D21-SUM(D22:D24)</f>
        <v>-431932.75186320115</v>
      </c>
      <c r="E25" s="275">
        <f>+E21-SUM(E22:E24)</f>
        <v>-261170.27854188357</v>
      </c>
      <c r="F25" s="1061"/>
      <c r="G25" s="16"/>
    </row>
    <row r="26" spans="1:7" ht="15" customHeight="1">
      <c r="A26" s="15"/>
      <c r="B26" s="195"/>
      <c r="C26" s="113" t="s">
        <v>26</v>
      </c>
      <c r="D26" s="1369">
        <f>SUM(D15:D21)</f>
        <v>5657289.3949202467</v>
      </c>
      <c r="E26" s="804">
        <v>5428512.8680346487</v>
      </c>
      <c r="F26" s="1370"/>
      <c r="G26" s="6"/>
    </row>
    <row r="27" spans="1:7" s="15" customFormat="1" ht="15" customHeight="1">
      <c r="B27" s="264">
        <v>15</v>
      </c>
      <c r="C27" s="265" t="s">
        <v>27</v>
      </c>
      <c r="D27" s="1371">
        <v>399999.98</v>
      </c>
      <c r="E27" s="244">
        <v>399999.98</v>
      </c>
      <c r="F27" s="1061"/>
    </row>
    <row r="28" spans="1:7" s="15" customFormat="1" ht="15" customHeight="1">
      <c r="B28" s="264">
        <v>16</v>
      </c>
      <c r="C28" s="265" t="s">
        <v>28</v>
      </c>
      <c r="D28" s="1368">
        <v>136699.70411774528</v>
      </c>
      <c r="E28" s="78">
        <v>103949.35743069839</v>
      </c>
      <c r="F28" s="1061"/>
    </row>
    <row r="29" spans="1:7" s="15" customFormat="1" ht="15" customHeight="1">
      <c r="B29" s="264">
        <v>17</v>
      </c>
      <c r="C29" s="265" t="s">
        <v>29</v>
      </c>
      <c r="D29" s="1368"/>
      <c r="E29" s="78"/>
      <c r="F29" s="1061"/>
    </row>
    <row r="30" spans="1:7" s="15" customFormat="1" ht="15" customHeight="1">
      <c r="B30" s="264">
        <v>18</v>
      </c>
      <c r="C30" s="265" t="s">
        <v>30</v>
      </c>
      <c r="D30" s="1368"/>
      <c r="E30" s="78"/>
      <c r="F30" s="1061"/>
    </row>
    <row r="31" spans="1:7" s="15" customFormat="1" ht="15" customHeight="1">
      <c r="B31" s="264"/>
      <c r="C31" s="264" t="s">
        <v>31</v>
      </c>
      <c r="D31" s="1368"/>
      <c r="E31" s="78"/>
      <c r="F31" s="1061"/>
    </row>
    <row r="32" spans="1:7" s="15" customFormat="1" ht="15" customHeight="1">
      <c r="B32" s="264"/>
      <c r="C32" s="264" t="s">
        <v>32</v>
      </c>
      <c r="D32" s="1368"/>
      <c r="E32" s="78"/>
      <c r="F32" s="1061"/>
    </row>
    <row r="33" spans="2:6" s="15" customFormat="1" ht="24" customHeight="1">
      <c r="B33" s="266"/>
      <c r="C33" s="266" t="s">
        <v>33</v>
      </c>
      <c r="D33" s="1368"/>
      <c r="E33" s="78"/>
      <c r="F33" s="1061"/>
    </row>
    <row r="34" spans="2:6" s="15" customFormat="1" ht="15" customHeight="1">
      <c r="B34" s="266"/>
      <c r="C34" s="266" t="s">
        <v>34</v>
      </c>
      <c r="D34" s="1368"/>
      <c r="E34" s="78"/>
      <c r="F34" s="1061"/>
    </row>
    <row r="35" spans="2:6" ht="15" customHeight="1">
      <c r="B35" s="195"/>
      <c r="C35" s="113" t="s">
        <v>35</v>
      </c>
      <c r="D35" s="1369">
        <f>SUM(D26:D30)</f>
        <v>6193989.0790379923</v>
      </c>
      <c r="E35" s="804">
        <v>5932462.2054653466</v>
      </c>
      <c r="F35" s="1370"/>
    </row>
    <row r="36" spans="2:6" s="15" customFormat="1" ht="15" customHeight="1">
      <c r="B36" s="264">
        <v>19</v>
      </c>
      <c r="C36" s="265" t="s">
        <v>27</v>
      </c>
      <c r="D36" s="1371">
        <v>765489.68746142555</v>
      </c>
      <c r="E36" s="244">
        <v>821703.81071550003</v>
      </c>
      <c r="F36" s="1061"/>
    </row>
    <row r="37" spans="2:6" s="15" customFormat="1" ht="15" customHeight="1">
      <c r="B37" s="264">
        <v>20</v>
      </c>
      <c r="C37" s="265" t="s">
        <v>36</v>
      </c>
      <c r="D37" s="1368">
        <v>311573.34380000946</v>
      </c>
      <c r="E37" s="78">
        <v>264739.18953763391</v>
      </c>
      <c r="F37" s="1061"/>
    </row>
    <row r="38" spans="2:6" s="15" customFormat="1" ht="15" customHeight="1">
      <c r="B38" s="264">
        <v>21</v>
      </c>
      <c r="C38" s="265" t="s">
        <v>37</v>
      </c>
      <c r="D38" s="1368"/>
      <c r="E38" s="78"/>
      <c r="F38" s="1061"/>
    </row>
    <row r="39" spans="2:6" s="15" customFormat="1" ht="15" customHeight="1">
      <c r="B39" s="264">
        <v>22</v>
      </c>
      <c r="C39" s="265" t="s">
        <v>38</v>
      </c>
      <c r="D39" s="1368">
        <f>+'[2]Template EU CC1'!D85</f>
        <v>-58800</v>
      </c>
      <c r="E39" s="78">
        <v>-58800</v>
      </c>
      <c r="F39" s="1061"/>
    </row>
    <row r="40" spans="2:6" s="15" customFormat="1" ht="15" customHeight="1">
      <c r="B40" s="264">
        <v>23</v>
      </c>
      <c r="C40" s="265" t="s">
        <v>39</v>
      </c>
      <c r="D40" s="1368"/>
      <c r="E40" s="78"/>
      <c r="F40" s="1061"/>
    </row>
    <row r="41" spans="2:6" ht="15" customHeight="1">
      <c r="B41" s="195"/>
      <c r="C41" s="113" t="s">
        <v>40</v>
      </c>
      <c r="D41" s="1369">
        <f>SUM(D36:D40)</f>
        <v>1018263.031261435</v>
      </c>
      <c r="E41" s="804">
        <v>1027643.0002531339</v>
      </c>
      <c r="F41" s="1370"/>
    </row>
    <row r="42" spans="2:6" ht="15" customHeight="1" thickBot="1">
      <c r="B42" s="267"/>
      <c r="C42" s="184" t="s">
        <v>41</v>
      </c>
      <c r="D42" s="1372">
        <f>+D35+D41</f>
        <v>7212252.1102994271</v>
      </c>
      <c r="E42" s="805">
        <v>6960105.2057184801</v>
      </c>
      <c r="F42" s="1370"/>
    </row>
    <row r="43" spans="2:6" s="15" customFormat="1" ht="15" customHeight="1" thickTop="1">
      <c r="B43" s="17"/>
      <c r="C43" s="17"/>
      <c r="D43" s="17"/>
      <c r="E43" s="17"/>
      <c r="F43" s="17"/>
    </row>
    <row r="44" spans="2:6" s="15" customFormat="1" ht="12">
      <c r="B44" s="1841" t="s">
        <v>2120</v>
      </c>
      <c r="C44" s="1841"/>
      <c r="D44" s="1841"/>
      <c r="E44" s="1841"/>
      <c r="F44" s="1220"/>
    </row>
    <row r="45" spans="2:6" s="15" customFormat="1" ht="15" customHeight="1">
      <c r="B45" s="1841" t="s">
        <v>2121</v>
      </c>
      <c r="C45" s="1841"/>
      <c r="D45" s="1841"/>
      <c r="E45" s="1841"/>
      <c r="F45" s="1220"/>
    </row>
    <row r="46" spans="2:6" s="15" customFormat="1" ht="15" customHeight="1">
      <c r="B46" s="1841" t="s">
        <v>2122</v>
      </c>
      <c r="C46" s="1841"/>
      <c r="D46" s="1841"/>
      <c r="E46" s="1841"/>
      <c r="F46" s="1220"/>
    </row>
    <row r="47" spans="2:6" s="15" customFormat="1" ht="15" customHeight="1">
      <c r="B47" s="1841" t="s">
        <v>2123</v>
      </c>
      <c r="C47" s="1841"/>
      <c r="D47" s="1841"/>
      <c r="E47" s="1841"/>
      <c r="F47" s="1220"/>
    </row>
    <row r="48" spans="2:6" s="15" customFormat="1" ht="15" customHeight="1">
      <c r="B48" s="1841" t="s">
        <v>2124</v>
      </c>
      <c r="C48" s="1841"/>
      <c r="D48" s="1841"/>
      <c r="E48" s="1841"/>
      <c r="F48" s="1220"/>
    </row>
    <row r="49" spans="2:6" s="15" customFormat="1" ht="15" customHeight="1">
      <c r="B49" s="1841" t="s">
        <v>2125</v>
      </c>
      <c r="C49" s="1841"/>
      <c r="D49" s="1841"/>
      <c r="E49" s="1841"/>
      <c r="F49" s="1220"/>
    </row>
    <row r="50" spans="2:6" s="15" customFormat="1" ht="15" customHeight="1">
      <c r="B50" s="1841" t="s">
        <v>2126</v>
      </c>
      <c r="C50" s="1841"/>
      <c r="D50" s="1841"/>
      <c r="E50" s="1841"/>
      <c r="F50" s="1220"/>
    </row>
    <row r="51" spans="2:6" s="15" customFormat="1" ht="15" customHeight="1">
      <c r="B51" s="1841" t="s">
        <v>2127</v>
      </c>
      <c r="C51" s="1841"/>
      <c r="D51" s="1841"/>
      <c r="E51" s="1841"/>
      <c r="F51" s="1220"/>
    </row>
    <row r="52" spans="2:6" s="15" customFormat="1" ht="15" customHeight="1">
      <c r="B52" s="1841" t="s">
        <v>2128</v>
      </c>
      <c r="C52" s="1841"/>
      <c r="D52" s="1841"/>
      <c r="E52" s="1841"/>
      <c r="F52" s="1220"/>
    </row>
    <row r="53" spans="2:6" s="15" customFormat="1" ht="15" customHeight="1">
      <c r="B53" s="1841" t="s">
        <v>2129</v>
      </c>
      <c r="C53" s="1841"/>
      <c r="D53" s="1841"/>
      <c r="E53" s="1841"/>
      <c r="F53" s="1220"/>
    </row>
    <row r="54" spans="2:6" s="15" customFormat="1" ht="15" customHeight="1">
      <c r="B54" s="1840"/>
      <c r="C54" s="1840"/>
      <c r="D54" s="1840"/>
      <c r="E54" s="1840"/>
      <c r="F54" s="1225"/>
    </row>
    <row r="55" spans="2:6" s="15" customFormat="1" ht="15" customHeight="1">
      <c r="B55" s="1840"/>
      <c r="C55" s="1840"/>
      <c r="D55" s="1840"/>
      <c r="E55" s="1840"/>
      <c r="F55" s="1225"/>
    </row>
    <row r="56" spans="2:6" s="15" customFormat="1" ht="15" customHeight="1">
      <c r="B56" s="1840"/>
      <c r="C56" s="1840"/>
      <c r="D56" s="1840"/>
      <c r="E56" s="1840"/>
      <c r="F56" s="1220"/>
    </row>
    <row r="57" spans="2:6" s="15" customFormat="1" ht="15" customHeight="1">
      <c r="B57" s="1840"/>
      <c r="C57" s="1840"/>
      <c r="D57" s="1840"/>
      <c r="E57" s="1840"/>
      <c r="F57" s="1220"/>
    </row>
    <row r="58" spans="2:6" s="15" customFormat="1" ht="15" customHeight="1">
      <c r="B58" s="1840"/>
      <c r="C58" s="1840"/>
      <c r="D58" s="1840"/>
      <c r="E58" s="1840"/>
    </row>
    <row r="59" spans="2:6" s="15" customFormat="1" ht="15" customHeight="1">
      <c r="B59" s="1840"/>
      <c r="C59" s="1840"/>
      <c r="D59" s="1840"/>
      <c r="E59" s="1840"/>
    </row>
    <row r="60" spans="2:6" s="15" customFormat="1" ht="15" customHeight="1">
      <c r="B60" s="1840"/>
      <c r="C60" s="1840"/>
      <c r="D60" s="1840"/>
      <c r="E60" s="1840"/>
    </row>
    <row r="61" spans="2:6" s="15" customFormat="1" ht="15" customHeight="1">
      <c r="B61" s="1840"/>
      <c r="C61" s="1840"/>
      <c r="D61" s="1840"/>
      <c r="E61" s="1840"/>
    </row>
    <row r="62" spans="2:6" s="15" customFormat="1" ht="15" customHeight="1">
      <c r="B62" s="1840"/>
      <c r="C62" s="1840"/>
      <c r="D62" s="1840"/>
      <c r="E62" s="1840"/>
    </row>
    <row r="63" spans="2:6" s="15" customFormat="1" ht="15" customHeight="1"/>
    <row r="64" spans="2:6" s="15" customFormat="1" ht="15" customHeight="1"/>
    <row r="65" s="15" customFormat="1" ht="15" customHeight="1"/>
    <row r="66" s="15" customFormat="1" ht="15" customHeight="1"/>
    <row r="67" s="15" customFormat="1" ht="15" customHeight="1"/>
    <row r="68" s="15" customFormat="1" ht="15" customHeight="1"/>
    <row r="69" s="15" customFormat="1" ht="15" customHeight="1"/>
  </sheetData>
  <mergeCells count="20">
    <mergeCell ref="B61:E61"/>
    <mergeCell ref="B62:E62"/>
    <mergeCell ref="B55:E55"/>
    <mergeCell ref="B56:E56"/>
    <mergeCell ref="B57:E57"/>
    <mergeCell ref="B58:E58"/>
    <mergeCell ref="B59:E59"/>
    <mergeCell ref="B60:E60"/>
    <mergeCell ref="B54:E54"/>
    <mergeCell ref="B2:D2"/>
    <mergeCell ref="B44:E44"/>
    <mergeCell ref="B45:E45"/>
    <mergeCell ref="B46:E46"/>
    <mergeCell ref="B47:E47"/>
    <mergeCell ref="B48:E48"/>
    <mergeCell ref="B49:E49"/>
    <mergeCell ref="B50:E50"/>
    <mergeCell ref="B51:E51"/>
    <mergeCell ref="B52:E52"/>
    <mergeCell ref="B53:E53"/>
  </mergeCells>
  <hyperlinks>
    <hyperlink ref="G5" location="Índice!A1" display="Back to the Index" xr:uid="{8D2F79D1-DF64-47B5-903F-F804CC09ED1A}"/>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5D4F8-DDCE-4CF5-BDE4-0FEFBEBC1821}">
  <dimension ref="B1:H137"/>
  <sheetViews>
    <sheetView showZeros="0" zoomScale="110" zoomScaleNormal="110" workbookViewId="0">
      <selection activeCell="H5" sqref="H5"/>
    </sheetView>
  </sheetViews>
  <sheetFormatPr defaultColWidth="9.140625" defaultRowHeight="11.25"/>
  <cols>
    <col min="1" max="2" width="4.7109375" style="18" customWidth="1"/>
    <col min="3" max="3" width="70.5703125" style="18" customWidth="1"/>
    <col min="4" max="4" width="20.5703125" style="18" customWidth="1"/>
    <col min="5" max="5" width="16.42578125" style="18" customWidth="1"/>
    <col min="6" max="6" width="8.42578125" style="19" customWidth="1"/>
    <col min="7" max="7" width="9.140625" style="18"/>
    <col min="8" max="8" width="13.85546875" style="18" bestFit="1" customWidth="1"/>
    <col min="9" max="16384" width="9.140625" style="18"/>
  </cols>
  <sheetData>
    <row r="1" spans="2:8" ht="14.25" customHeight="1">
      <c r="B1" s="1645"/>
      <c r="C1" s="1645"/>
      <c r="D1" s="1645"/>
      <c r="E1" s="1218"/>
    </row>
    <row r="2" spans="2:8" ht="14.25" customHeight="1">
      <c r="B2" s="1218"/>
      <c r="C2" s="1218"/>
      <c r="D2" s="1218"/>
      <c r="E2" s="1218"/>
    </row>
    <row r="3" spans="2:8" ht="15" customHeight="1">
      <c r="B3" s="1218" t="s">
        <v>2371</v>
      </c>
      <c r="C3" s="1218"/>
      <c r="D3" s="1218"/>
      <c r="E3" s="1628" t="s">
        <v>2351</v>
      </c>
    </row>
    <row r="4" spans="2:8" ht="15.75" customHeight="1">
      <c r="B4" s="1068" t="s">
        <v>0</v>
      </c>
      <c r="C4" s="1185"/>
      <c r="D4" s="1185"/>
    </row>
    <row r="5" spans="2:8" ht="16.5" customHeight="1">
      <c r="B5" s="1374"/>
      <c r="C5" s="1185"/>
      <c r="D5" s="1185"/>
      <c r="H5" s="1522" t="s">
        <v>503</v>
      </c>
    </row>
    <row r="6" spans="2:8" ht="55.5" customHeight="1">
      <c r="B6" s="102"/>
      <c r="C6" s="102"/>
      <c r="D6" s="1375" t="s">
        <v>1749</v>
      </c>
      <c r="E6" s="1375" t="s">
        <v>2130</v>
      </c>
    </row>
    <row r="7" spans="2:8" ht="23.25" customHeight="1">
      <c r="B7" s="1844" t="s">
        <v>44</v>
      </c>
      <c r="C7" s="1844"/>
      <c r="D7" s="1844"/>
      <c r="E7" s="1844"/>
    </row>
    <row r="8" spans="2:8" ht="15" customHeight="1">
      <c r="B8" s="272">
        <v>1</v>
      </c>
      <c r="C8" s="272" t="s">
        <v>45</v>
      </c>
      <c r="D8" s="78">
        <v>4739607.841599999</v>
      </c>
      <c r="E8" s="44"/>
    </row>
    <row r="9" spans="2:8" ht="15" customHeight="1">
      <c r="B9" s="272"/>
      <c r="C9" s="1186" t="s">
        <v>150</v>
      </c>
      <c r="D9" s="78">
        <v>4725000</v>
      </c>
      <c r="E9" s="44">
        <v>37</v>
      </c>
      <c r="F9" s="1192"/>
    </row>
    <row r="10" spans="2:8" ht="15" customHeight="1">
      <c r="B10" s="272"/>
      <c r="C10" s="1186" t="s">
        <v>151</v>
      </c>
      <c r="D10" s="78"/>
      <c r="E10" s="44"/>
    </row>
    <row r="11" spans="2:8" ht="15" customHeight="1">
      <c r="B11" s="272"/>
      <c r="C11" s="1186" t="s">
        <v>152</v>
      </c>
      <c r="D11" s="78"/>
      <c r="E11" s="44"/>
    </row>
    <row r="12" spans="2:8" ht="15" customHeight="1">
      <c r="B12" s="272">
        <v>2</v>
      </c>
      <c r="C12" s="272" t="s">
        <v>46</v>
      </c>
      <c r="D12" s="78">
        <v>721730.6439400001</v>
      </c>
      <c r="E12" s="273" t="s">
        <v>2131</v>
      </c>
    </row>
    <row r="13" spans="2:8" ht="15" customHeight="1">
      <c r="B13" s="272">
        <v>3</v>
      </c>
      <c r="C13" s="272" t="s">
        <v>153</v>
      </c>
      <c r="D13" s="78">
        <v>175130.70896000005</v>
      </c>
      <c r="E13" s="273" t="s">
        <v>2131</v>
      </c>
    </row>
    <row r="14" spans="2:8" ht="15" customHeight="1">
      <c r="B14" s="272" t="s">
        <v>47</v>
      </c>
      <c r="C14" s="272" t="s">
        <v>48</v>
      </c>
      <c r="D14" s="273">
        <v>0</v>
      </c>
      <c r="E14" s="273"/>
    </row>
    <row r="15" spans="2:8" ht="24.95" customHeight="1">
      <c r="B15" s="272">
        <v>4</v>
      </c>
      <c r="C15" s="272" t="s">
        <v>49</v>
      </c>
      <c r="D15" s="44">
        <v>-58410.022189999996</v>
      </c>
      <c r="E15" s="44">
        <v>45</v>
      </c>
    </row>
    <row r="16" spans="2:8" ht="15.75" customHeight="1">
      <c r="B16" s="272">
        <v>5</v>
      </c>
      <c r="C16" s="272" t="s">
        <v>50</v>
      </c>
      <c r="D16" s="78">
        <v>746731.75653000001</v>
      </c>
      <c r="E16" s="44">
        <v>45</v>
      </c>
    </row>
    <row r="17" spans="2:5" ht="22.5">
      <c r="B17" s="272" t="s">
        <v>51</v>
      </c>
      <c r="C17" s="272" t="s">
        <v>52</v>
      </c>
      <c r="D17" s="78">
        <v>170733.71659999999</v>
      </c>
      <c r="E17" s="44">
        <v>44</v>
      </c>
    </row>
    <row r="18" spans="2:5" ht="22.5">
      <c r="B18" s="187">
        <v>6</v>
      </c>
      <c r="C18" s="192" t="s">
        <v>53</v>
      </c>
      <c r="D18" s="1376">
        <f>+D8+D12+D13+D14+D15+D16+D17</f>
        <v>6495524.6454399992</v>
      </c>
      <c r="E18" s="1377"/>
    </row>
    <row r="19" spans="2:5" ht="21.75" customHeight="1">
      <c r="B19" s="1844" t="s">
        <v>54</v>
      </c>
      <c r="C19" s="1844"/>
      <c r="D19" s="1844"/>
      <c r="E19" s="1844"/>
    </row>
    <row r="20" spans="2:5" ht="15" customHeight="1">
      <c r="B20" s="272">
        <v>7</v>
      </c>
      <c r="C20" s="272" t="s">
        <v>55</v>
      </c>
      <c r="D20" s="78">
        <v>-13467.782519999999</v>
      </c>
      <c r="E20" s="44"/>
    </row>
    <row r="21" spans="2:5" ht="15" customHeight="1">
      <c r="B21" s="272">
        <v>8</v>
      </c>
      <c r="C21" s="272" t="s">
        <v>56</v>
      </c>
      <c r="D21" s="78">
        <v>-229426.37902000002</v>
      </c>
      <c r="E21" s="44" t="s">
        <v>2132</v>
      </c>
    </row>
    <row r="22" spans="2:5" ht="15" customHeight="1">
      <c r="B22" s="272">
        <v>9</v>
      </c>
      <c r="C22" s="272" t="s">
        <v>57</v>
      </c>
      <c r="D22" s="78">
        <v>0</v>
      </c>
      <c r="E22" s="44"/>
    </row>
    <row r="23" spans="2:5" ht="35.25" customHeight="1">
      <c r="B23" s="272">
        <v>10</v>
      </c>
      <c r="C23" s="272" t="s">
        <v>58</v>
      </c>
      <c r="D23" s="78">
        <v>-176885.38508000001</v>
      </c>
      <c r="E23" s="44">
        <v>20</v>
      </c>
    </row>
    <row r="24" spans="2:5" ht="15" customHeight="1">
      <c r="B24" s="272">
        <v>11</v>
      </c>
      <c r="C24" s="272" t="s">
        <v>59</v>
      </c>
      <c r="D24" s="78">
        <v>-39479.48474</v>
      </c>
      <c r="E24" s="44">
        <v>43</v>
      </c>
    </row>
    <row r="25" spans="2:5" ht="15" customHeight="1">
      <c r="B25" s="272">
        <v>12</v>
      </c>
      <c r="C25" s="272" t="s">
        <v>60</v>
      </c>
      <c r="D25" s="78">
        <v>-24730.45537</v>
      </c>
      <c r="E25" s="44"/>
    </row>
    <row r="26" spans="2:5" ht="15" customHeight="1">
      <c r="B26" s="272">
        <v>13</v>
      </c>
      <c r="C26" s="272" t="s">
        <v>61</v>
      </c>
      <c r="D26" s="44">
        <v>0</v>
      </c>
      <c r="E26" s="44"/>
    </row>
    <row r="27" spans="2:5" ht="25.5" customHeight="1">
      <c r="B27" s="272">
        <v>14</v>
      </c>
      <c r="C27" s="272" t="s">
        <v>62</v>
      </c>
      <c r="D27" s="78">
        <v>-407.69920999999999</v>
      </c>
      <c r="E27" s="44">
        <v>43</v>
      </c>
    </row>
    <row r="28" spans="2:5" ht="15" customHeight="1">
      <c r="B28" s="272">
        <v>15</v>
      </c>
      <c r="C28" s="272" t="s">
        <v>63</v>
      </c>
      <c r="D28" s="78">
        <v>-93040.692999999999</v>
      </c>
      <c r="E28" s="44">
        <v>21</v>
      </c>
    </row>
    <row r="29" spans="2:5" ht="15" customHeight="1">
      <c r="B29" s="1187">
        <v>16</v>
      </c>
      <c r="C29" s="1187" t="s">
        <v>64</v>
      </c>
      <c r="D29" s="1061">
        <v>-37.105379999999997</v>
      </c>
      <c r="E29" s="1049"/>
    </row>
    <row r="30" spans="2:5" ht="37.5" customHeight="1">
      <c r="B30" s="272">
        <v>17</v>
      </c>
      <c r="C30" s="272" t="s">
        <v>154</v>
      </c>
      <c r="D30" s="44">
        <v>0</v>
      </c>
      <c r="E30" s="44"/>
    </row>
    <row r="31" spans="2:5" ht="39" customHeight="1">
      <c r="B31" s="272">
        <v>18</v>
      </c>
      <c r="C31" s="272" t="s">
        <v>155</v>
      </c>
      <c r="D31" s="44">
        <v>0</v>
      </c>
      <c r="E31" s="44"/>
    </row>
    <row r="32" spans="2:5" ht="35.25" customHeight="1">
      <c r="B32" s="272">
        <v>19</v>
      </c>
      <c r="C32" s="272" t="s">
        <v>156</v>
      </c>
      <c r="D32" s="44">
        <v>0</v>
      </c>
      <c r="E32" s="44"/>
    </row>
    <row r="33" spans="2:5" ht="15" customHeight="1">
      <c r="B33" s="272">
        <v>20</v>
      </c>
      <c r="C33" s="272" t="s">
        <v>57</v>
      </c>
      <c r="D33" s="44"/>
      <c r="E33" s="44"/>
    </row>
    <row r="34" spans="2:5" ht="24.95" customHeight="1">
      <c r="B34" s="272" t="s">
        <v>65</v>
      </c>
      <c r="C34" s="272" t="s">
        <v>66</v>
      </c>
      <c r="D34" s="44">
        <v>0</v>
      </c>
      <c r="E34" s="44"/>
    </row>
    <row r="35" spans="2:5" ht="15" customHeight="1">
      <c r="B35" s="272" t="s">
        <v>67</v>
      </c>
      <c r="C35" s="1186" t="s">
        <v>68</v>
      </c>
      <c r="D35" s="44">
        <v>0</v>
      </c>
      <c r="E35" s="44"/>
    </row>
    <row r="36" spans="2:5" ht="15" customHeight="1">
      <c r="B36" s="272" t="s">
        <v>69</v>
      </c>
      <c r="C36" s="1186" t="s">
        <v>70</v>
      </c>
      <c r="D36" s="44">
        <v>0</v>
      </c>
      <c r="E36" s="44"/>
    </row>
    <row r="37" spans="2:5" ht="15" customHeight="1">
      <c r="B37" s="272" t="s">
        <v>71</v>
      </c>
      <c r="C37" s="1186" t="s">
        <v>72</v>
      </c>
      <c r="D37" s="44">
        <v>0</v>
      </c>
      <c r="E37" s="44"/>
    </row>
    <row r="38" spans="2:5" ht="38.25" customHeight="1">
      <c r="B38" s="272">
        <v>21</v>
      </c>
      <c r="C38" s="272" t="s">
        <v>73</v>
      </c>
      <c r="D38" s="78">
        <v>-52915.123869999996</v>
      </c>
      <c r="E38" s="44">
        <v>20</v>
      </c>
    </row>
    <row r="39" spans="2:5" ht="15" customHeight="1">
      <c r="B39" s="272">
        <v>22</v>
      </c>
      <c r="C39" s="272" t="s">
        <v>2133</v>
      </c>
      <c r="D39" s="78">
        <v>-145614.30534999998</v>
      </c>
      <c r="E39" s="44"/>
    </row>
    <row r="40" spans="2:5" ht="24.95" customHeight="1">
      <c r="B40" s="272">
        <v>23</v>
      </c>
      <c r="C40" s="1186" t="s">
        <v>74</v>
      </c>
      <c r="D40" s="78">
        <v>-59655.754337288323</v>
      </c>
      <c r="E40" s="44">
        <v>14</v>
      </c>
    </row>
    <row r="41" spans="2:5" ht="15" customHeight="1">
      <c r="B41" s="272">
        <v>24</v>
      </c>
      <c r="C41" s="272" t="s">
        <v>57</v>
      </c>
      <c r="D41" s="78">
        <v>0</v>
      </c>
      <c r="E41" s="44"/>
    </row>
    <row r="42" spans="2:5" ht="15" customHeight="1">
      <c r="B42" s="272">
        <v>25</v>
      </c>
      <c r="C42" s="1186" t="s">
        <v>75</v>
      </c>
      <c r="D42" s="78">
        <f>D39-D40</f>
        <v>-85958.551012711658</v>
      </c>
      <c r="E42" s="44">
        <v>20</v>
      </c>
    </row>
    <row r="43" spans="2:5" ht="15" customHeight="1">
      <c r="B43" s="272" t="s">
        <v>76</v>
      </c>
      <c r="C43" s="272" t="s">
        <v>77</v>
      </c>
      <c r="D43" s="44">
        <v>0</v>
      </c>
      <c r="E43" s="44"/>
    </row>
    <row r="44" spans="2:5" ht="15" customHeight="1">
      <c r="B44" s="272" t="s">
        <v>78</v>
      </c>
      <c r="C44" s="272" t="s">
        <v>79</v>
      </c>
      <c r="D44" s="44"/>
      <c r="E44" s="44"/>
    </row>
    <row r="45" spans="2:5" ht="15" customHeight="1">
      <c r="B45" s="272">
        <v>26</v>
      </c>
      <c r="C45" s="272" t="s">
        <v>57</v>
      </c>
      <c r="D45" s="44"/>
      <c r="E45" s="44"/>
    </row>
    <row r="46" spans="2:5" ht="15" customHeight="1">
      <c r="B46" s="272">
        <v>27</v>
      </c>
      <c r="C46" s="272" t="s">
        <v>80</v>
      </c>
      <c r="D46" s="44">
        <v>0</v>
      </c>
      <c r="E46" s="44"/>
    </row>
    <row r="47" spans="2:5" ht="25.5" customHeight="1">
      <c r="B47" s="272" t="s">
        <v>1639</v>
      </c>
      <c r="C47" s="272" t="s">
        <v>2134</v>
      </c>
      <c r="D47" s="78">
        <v>-62230.836969999997</v>
      </c>
      <c r="E47" s="44" t="s">
        <v>2135</v>
      </c>
    </row>
    <row r="48" spans="2:5" ht="27.75" customHeight="1">
      <c r="B48" s="188">
        <v>28</v>
      </c>
      <c r="C48" s="188" t="s">
        <v>81</v>
      </c>
      <c r="D48" s="1378">
        <f>SUM(D20:D34)+D38+D39+SUM(D43:D47)</f>
        <v>-838235.25050999981</v>
      </c>
      <c r="E48" s="1379"/>
    </row>
    <row r="49" spans="2:5" ht="20.100000000000001" customHeight="1">
      <c r="B49" s="189">
        <v>29</v>
      </c>
      <c r="C49" s="190" t="s">
        <v>26</v>
      </c>
      <c r="D49" s="1380">
        <f>+D18+D48</f>
        <v>5657289.3949299995</v>
      </c>
      <c r="E49" s="1379"/>
    </row>
    <row r="50" spans="2:5" ht="24.95" customHeight="1">
      <c r="B50" s="1844" t="s">
        <v>82</v>
      </c>
      <c r="C50" s="1844"/>
      <c r="D50" s="1844"/>
      <c r="E50" s="1844"/>
    </row>
    <row r="51" spans="2:5" ht="15" customHeight="1">
      <c r="B51" s="272">
        <v>30</v>
      </c>
      <c r="C51" s="272" t="s">
        <v>45</v>
      </c>
      <c r="D51" s="78">
        <v>399999.98</v>
      </c>
      <c r="E51" s="44">
        <v>40</v>
      </c>
    </row>
    <row r="52" spans="2:5" ht="15" customHeight="1">
      <c r="B52" s="272">
        <v>31</v>
      </c>
      <c r="C52" s="1186" t="s">
        <v>83</v>
      </c>
      <c r="D52" s="78">
        <f>+D51</f>
        <v>399999.98</v>
      </c>
      <c r="E52" s="44"/>
    </row>
    <row r="53" spans="2:5" ht="15" customHeight="1">
      <c r="B53" s="272">
        <v>32</v>
      </c>
      <c r="C53" s="1186" t="s">
        <v>84</v>
      </c>
      <c r="D53" s="78">
        <v>0</v>
      </c>
      <c r="E53" s="44"/>
    </row>
    <row r="54" spans="2:5" ht="24.95" customHeight="1">
      <c r="B54" s="272">
        <v>33</v>
      </c>
      <c r="C54" s="272" t="s">
        <v>85</v>
      </c>
      <c r="D54" s="44">
        <v>0</v>
      </c>
      <c r="E54" s="44"/>
    </row>
    <row r="55" spans="2:5" ht="24.95" customHeight="1">
      <c r="B55" s="272" t="s">
        <v>2136</v>
      </c>
      <c r="C55" s="272" t="s">
        <v>2137</v>
      </c>
      <c r="D55" s="44"/>
      <c r="E55" s="44"/>
    </row>
    <row r="56" spans="2:5" ht="24.95" customHeight="1">
      <c r="B56" s="272" t="s">
        <v>2138</v>
      </c>
      <c r="C56" s="272" t="s">
        <v>2139</v>
      </c>
      <c r="D56" s="44"/>
      <c r="E56" s="44"/>
    </row>
    <row r="57" spans="2:5" ht="24.95" customHeight="1">
      <c r="B57" s="272">
        <v>34</v>
      </c>
      <c r="C57" s="272" t="s">
        <v>86</v>
      </c>
      <c r="D57" s="78">
        <v>136699.70412000001</v>
      </c>
      <c r="E57" s="44">
        <v>45</v>
      </c>
    </row>
    <row r="58" spans="2:5" ht="15" customHeight="1">
      <c r="B58" s="1190">
        <v>35</v>
      </c>
      <c r="C58" s="1186" t="s">
        <v>87</v>
      </c>
      <c r="D58" s="78">
        <v>636.21920999999998</v>
      </c>
      <c r="E58" s="44">
        <v>45</v>
      </c>
    </row>
    <row r="59" spans="2:5" ht="25.5" customHeight="1">
      <c r="B59" s="189">
        <v>36</v>
      </c>
      <c r="C59" s="189" t="s">
        <v>88</v>
      </c>
      <c r="D59" s="1380">
        <f>+D51+D54+D57</f>
        <v>536699.68411999999</v>
      </c>
      <c r="E59" s="1379"/>
    </row>
    <row r="60" spans="2:5" ht="24.95" customHeight="1">
      <c r="B60" s="1844" t="s">
        <v>89</v>
      </c>
      <c r="C60" s="1844"/>
      <c r="D60" s="1844"/>
      <c r="E60" s="1844"/>
    </row>
    <row r="61" spans="2:5" ht="15" customHeight="1">
      <c r="B61" s="272">
        <v>37</v>
      </c>
      <c r="C61" s="272" t="s">
        <v>90</v>
      </c>
      <c r="D61" s="44">
        <v>0</v>
      </c>
      <c r="E61" s="44"/>
    </row>
    <row r="62" spans="2:5" ht="35.25" customHeight="1">
      <c r="B62" s="272">
        <v>38</v>
      </c>
      <c r="C62" s="272" t="s">
        <v>157</v>
      </c>
      <c r="D62" s="44">
        <v>0</v>
      </c>
      <c r="E62" s="44"/>
    </row>
    <row r="63" spans="2:5" ht="35.25" customHeight="1">
      <c r="B63" s="272">
        <v>39</v>
      </c>
      <c r="C63" s="272" t="s">
        <v>158</v>
      </c>
      <c r="D63" s="44">
        <v>0</v>
      </c>
      <c r="E63" s="44"/>
    </row>
    <row r="64" spans="2:5" ht="36.75" customHeight="1">
      <c r="B64" s="272">
        <v>40</v>
      </c>
      <c r="C64" s="272" t="s">
        <v>159</v>
      </c>
      <c r="D64" s="44">
        <v>0</v>
      </c>
      <c r="E64" s="44"/>
    </row>
    <row r="65" spans="2:5" ht="15" customHeight="1">
      <c r="B65" s="272">
        <v>41</v>
      </c>
      <c r="C65" s="272" t="s">
        <v>57</v>
      </c>
      <c r="D65" s="44"/>
      <c r="E65" s="44"/>
    </row>
    <row r="66" spans="2:5" ht="15" customHeight="1">
      <c r="B66" s="272">
        <v>42</v>
      </c>
      <c r="C66" s="272" t="s">
        <v>91</v>
      </c>
      <c r="D66" s="44">
        <v>0</v>
      </c>
      <c r="E66" s="44"/>
    </row>
    <row r="67" spans="2:5" ht="15" customHeight="1">
      <c r="B67" s="272" t="s">
        <v>2140</v>
      </c>
      <c r="C67" s="272" t="s">
        <v>2141</v>
      </c>
      <c r="D67" s="44">
        <v>0</v>
      </c>
      <c r="E67" s="44"/>
    </row>
    <row r="68" spans="2:5" ht="21.75" customHeight="1">
      <c r="B68" s="188">
        <v>43</v>
      </c>
      <c r="C68" s="191" t="s">
        <v>92</v>
      </c>
      <c r="D68" s="1381">
        <f>SUM(D61:D67)</f>
        <v>0</v>
      </c>
      <c r="E68" s="1379"/>
    </row>
    <row r="69" spans="2:5" ht="20.100000000000001" customHeight="1">
      <c r="B69" s="188">
        <v>44</v>
      </c>
      <c r="C69" s="191" t="s">
        <v>93</v>
      </c>
      <c r="D69" s="1378">
        <f>+D59-D68</f>
        <v>536699.68411999999</v>
      </c>
      <c r="E69" s="1381"/>
    </row>
    <row r="70" spans="2:5" ht="20.100000000000001" customHeight="1">
      <c r="B70" s="189">
        <v>45</v>
      </c>
      <c r="C70" s="190" t="s">
        <v>94</v>
      </c>
      <c r="D70" s="1380">
        <f>+D49+D69</f>
        <v>6193989.0790499998</v>
      </c>
      <c r="E70" s="1382"/>
    </row>
    <row r="71" spans="2:5" ht="24.95" customHeight="1">
      <c r="B71" s="1844" t="s">
        <v>95</v>
      </c>
      <c r="C71" s="1844"/>
      <c r="D71" s="1844"/>
      <c r="E71" s="1844"/>
    </row>
    <row r="72" spans="2:5" ht="15" customHeight="1">
      <c r="B72" s="272">
        <v>46</v>
      </c>
      <c r="C72" s="272" t="s">
        <v>45</v>
      </c>
      <c r="D72" s="44">
        <v>765489.68746000004</v>
      </c>
      <c r="E72" s="44">
        <v>26</v>
      </c>
    </row>
    <row r="73" spans="2:5" ht="24.95" customHeight="1">
      <c r="B73" s="272">
        <v>47</v>
      </c>
      <c r="C73" s="272" t="s">
        <v>96</v>
      </c>
      <c r="D73" s="44">
        <v>0</v>
      </c>
      <c r="E73" s="44"/>
    </row>
    <row r="74" spans="2:5" ht="24.95" customHeight="1">
      <c r="B74" s="272" t="s">
        <v>2142</v>
      </c>
      <c r="C74" s="272" t="s">
        <v>2143</v>
      </c>
      <c r="D74" s="44"/>
      <c r="E74" s="44"/>
    </row>
    <row r="75" spans="2:5" ht="24.95" customHeight="1">
      <c r="B75" s="272" t="s">
        <v>2144</v>
      </c>
      <c r="C75" s="272" t="s">
        <v>2145</v>
      </c>
      <c r="D75" s="44"/>
      <c r="E75" s="44"/>
    </row>
    <row r="76" spans="2:5" ht="36" customHeight="1">
      <c r="B76" s="272">
        <v>48</v>
      </c>
      <c r="C76" s="272" t="s">
        <v>167</v>
      </c>
      <c r="D76" s="44">
        <v>311573.34380000003</v>
      </c>
      <c r="E76" s="44" t="s">
        <v>2146</v>
      </c>
    </row>
    <row r="77" spans="2:5" ht="15" customHeight="1">
      <c r="B77" s="272">
        <v>49</v>
      </c>
      <c r="C77" s="1186" t="s">
        <v>87</v>
      </c>
      <c r="D77" s="78">
        <v>-7072.9285799999998</v>
      </c>
      <c r="E77" s="44"/>
    </row>
    <row r="78" spans="2:5" ht="15" customHeight="1">
      <c r="B78" s="272">
        <v>50</v>
      </c>
      <c r="C78" s="272" t="s">
        <v>97</v>
      </c>
      <c r="D78" s="44">
        <v>0</v>
      </c>
      <c r="E78" s="44"/>
    </row>
    <row r="79" spans="2:5">
      <c r="B79" s="1191">
        <v>51</v>
      </c>
      <c r="C79" s="192" t="s">
        <v>98</v>
      </c>
      <c r="D79" s="1376">
        <f>+D72+D73+D76+D78</f>
        <v>1077063.0312600001</v>
      </c>
      <c r="E79" s="1379"/>
    </row>
    <row r="80" spans="2:5" ht="24.95" customHeight="1">
      <c r="B80" s="1844" t="s">
        <v>99</v>
      </c>
      <c r="C80" s="1844"/>
      <c r="D80" s="1844"/>
      <c r="E80" s="1844"/>
    </row>
    <row r="81" spans="2:6" ht="27" customHeight="1">
      <c r="B81" s="272">
        <v>52</v>
      </c>
      <c r="C81" s="272" t="s">
        <v>160</v>
      </c>
      <c r="D81" s="44">
        <v>0</v>
      </c>
      <c r="E81" s="44"/>
    </row>
    <row r="82" spans="2:6" ht="33.75">
      <c r="B82" s="272">
        <v>53</v>
      </c>
      <c r="C82" s="272" t="s">
        <v>100</v>
      </c>
      <c r="D82" s="44">
        <v>0</v>
      </c>
      <c r="E82" s="44"/>
    </row>
    <row r="83" spans="2:6" ht="33.75">
      <c r="B83" s="272">
        <v>54</v>
      </c>
      <c r="C83" s="272" t="s">
        <v>101</v>
      </c>
      <c r="D83" s="44">
        <v>0</v>
      </c>
      <c r="E83" s="44"/>
    </row>
    <row r="84" spans="2:6">
      <c r="B84" s="272" t="s">
        <v>2147</v>
      </c>
      <c r="C84" s="272" t="s">
        <v>57</v>
      </c>
      <c r="D84" s="44"/>
      <c r="E84" s="44"/>
    </row>
    <row r="85" spans="2:6" ht="33.75">
      <c r="B85" s="272">
        <v>55</v>
      </c>
      <c r="C85" s="272" t="s">
        <v>102</v>
      </c>
      <c r="D85" s="44">
        <v>-58800</v>
      </c>
      <c r="E85" s="44">
        <v>5</v>
      </c>
    </row>
    <row r="86" spans="2:6" ht="15" customHeight="1">
      <c r="B86" s="272">
        <v>56</v>
      </c>
      <c r="C86" s="272" t="s">
        <v>57</v>
      </c>
      <c r="D86" s="78">
        <v>0</v>
      </c>
      <c r="E86" s="44"/>
    </row>
    <row r="87" spans="2:6" ht="15" customHeight="1">
      <c r="B87" s="272" t="s">
        <v>2148</v>
      </c>
      <c r="C87" s="272" t="s">
        <v>2149</v>
      </c>
      <c r="D87" s="78"/>
      <c r="E87" s="44"/>
    </row>
    <row r="88" spans="2:6" ht="15" customHeight="1">
      <c r="B88" s="272" t="s">
        <v>2150</v>
      </c>
      <c r="C88" s="272" t="s">
        <v>2151</v>
      </c>
      <c r="D88" s="78">
        <v>0</v>
      </c>
      <c r="E88" s="44"/>
    </row>
    <row r="89" spans="2:6" ht="24.75" customHeight="1">
      <c r="B89" s="188">
        <v>57</v>
      </c>
      <c r="C89" s="191" t="s">
        <v>103</v>
      </c>
      <c r="D89" s="1378">
        <f>SUM(D81:D88)</f>
        <v>-58800</v>
      </c>
      <c r="E89" s="1379"/>
    </row>
    <row r="90" spans="2:6" ht="20.100000000000001" customHeight="1">
      <c r="B90" s="188">
        <v>58</v>
      </c>
      <c r="C90" s="191" t="s">
        <v>40</v>
      </c>
      <c r="D90" s="1378">
        <f>+D79+D89</f>
        <v>1018263.0312600001</v>
      </c>
      <c r="E90" s="1381"/>
      <c r="F90" s="1192"/>
    </row>
    <row r="91" spans="2:6" ht="20.100000000000001" customHeight="1">
      <c r="B91" s="188">
        <v>59</v>
      </c>
      <c r="C91" s="191" t="s">
        <v>104</v>
      </c>
      <c r="D91" s="1378">
        <f>+D70+D90</f>
        <v>7212252.1103099994</v>
      </c>
      <c r="E91" s="1381"/>
    </row>
    <row r="92" spans="2:6" ht="20.100000000000001" customHeight="1">
      <c r="B92" s="1193">
        <v>60</v>
      </c>
      <c r="C92" s="194" t="s">
        <v>105</v>
      </c>
      <c r="D92" s="1383">
        <v>46413047.59691608</v>
      </c>
      <c r="E92" s="1383"/>
    </row>
    <row r="93" spans="2:6" ht="24.95" customHeight="1">
      <c r="B93" s="1844" t="s">
        <v>106</v>
      </c>
      <c r="C93" s="1844"/>
      <c r="D93" s="1844"/>
      <c r="E93" s="1844"/>
    </row>
    <row r="94" spans="2:6" ht="20.100000000000001" customHeight="1">
      <c r="B94" s="188">
        <v>61</v>
      </c>
      <c r="C94" s="191" t="s">
        <v>107</v>
      </c>
      <c r="D94" s="1194">
        <f>+D49/D92</f>
        <v>0.12189006513991335</v>
      </c>
      <c r="E94" s="1381"/>
    </row>
    <row r="95" spans="2:6" ht="20.100000000000001" customHeight="1">
      <c r="B95" s="188">
        <v>62</v>
      </c>
      <c r="C95" s="191" t="s">
        <v>108</v>
      </c>
      <c r="D95" s="1194">
        <f>+D70/D92</f>
        <v>0.13345361702689743</v>
      </c>
      <c r="E95" s="1381"/>
    </row>
    <row r="96" spans="2:6">
      <c r="B96" s="188">
        <v>63</v>
      </c>
      <c r="C96" s="191" t="s">
        <v>109</v>
      </c>
      <c r="D96" s="1194">
        <f>+D91/D92</f>
        <v>0.15539277172544944</v>
      </c>
      <c r="E96" s="1381"/>
    </row>
    <row r="97" spans="2:6" ht="67.5">
      <c r="B97" s="1195">
        <v>64</v>
      </c>
      <c r="C97" s="193" t="s">
        <v>2152</v>
      </c>
      <c r="D97" s="1196">
        <v>8.8300000000000003E-2</v>
      </c>
      <c r="E97" s="1384"/>
    </row>
    <row r="98" spans="2:6" ht="22.5">
      <c r="B98" s="188">
        <v>65</v>
      </c>
      <c r="C98" s="1197" t="s">
        <v>110</v>
      </c>
      <c r="D98" s="1194">
        <v>2.5000000000000001E-2</v>
      </c>
      <c r="E98" s="1381"/>
    </row>
    <row r="99" spans="2:6" ht="20.100000000000001" customHeight="1">
      <c r="B99" s="1198">
        <v>66</v>
      </c>
      <c r="C99" s="1199" t="s">
        <v>111</v>
      </c>
      <c r="D99" s="1385">
        <v>7.3196699546922864E-6</v>
      </c>
      <c r="E99" s="1386"/>
    </row>
    <row r="100" spans="2:6" ht="20.100000000000001" customHeight="1">
      <c r="B100" s="188">
        <v>67</v>
      </c>
      <c r="C100" s="1197" t="s">
        <v>112</v>
      </c>
      <c r="D100" s="1194">
        <v>0</v>
      </c>
      <c r="E100" s="1381"/>
    </row>
    <row r="101" spans="2:6" ht="35.1" customHeight="1">
      <c r="B101" s="188" t="s">
        <v>113</v>
      </c>
      <c r="C101" s="1197" t="s">
        <v>114</v>
      </c>
      <c r="D101" s="1194">
        <v>5.6249999999569084E-3</v>
      </c>
      <c r="E101" s="1381"/>
    </row>
    <row r="102" spans="2:6" ht="35.1" customHeight="1">
      <c r="B102" s="188">
        <v>68</v>
      </c>
      <c r="C102" s="191" t="s">
        <v>115</v>
      </c>
      <c r="D102" s="1200">
        <v>7.6890065139724267E-2</v>
      </c>
      <c r="E102" s="1381"/>
      <c r="F102" s="1387"/>
    </row>
    <row r="103" spans="2:6" ht="20.100000000000001" customHeight="1">
      <c r="B103" s="188">
        <v>69</v>
      </c>
      <c r="C103" s="191" t="s">
        <v>116</v>
      </c>
      <c r="D103" s="1378"/>
      <c r="E103" s="1381"/>
    </row>
    <row r="104" spans="2:6" ht="20.100000000000001" customHeight="1">
      <c r="B104" s="188">
        <v>70</v>
      </c>
      <c r="C104" s="191" t="s">
        <v>116</v>
      </c>
      <c r="D104" s="1378"/>
      <c r="E104" s="1381"/>
    </row>
    <row r="105" spans="2:6" ht="20.100000000000001" customHeight="1">
      <c r="B105" s="1193">
        <v>71</v>
      </c>
      <c r="C105" s="194" t="s">
        <v>116</v>
      </c>
      <c r="D105" s="1383"/>
      <c r="E105" s="1388"/>
    </row>
    <row r="106" spans="2:6" ht="20.100000000000001" customHeight="1">
      <c r="B106" s="1844" t="s">
        <v>117</v>
      </c>
      <c r="C106" s="1844"/>
      <c r="D106" s="1844"/>
      <c r="E106" s="1844"/>
    </row>
    <row r="107" spans="2:6" ht="33.75">
      <c r="B107" s="272">
        <v>72</v>
      </c>
      <c r="C107" s="272" t="s">
        <v>161</v>
      </c>
      <c r="D107" s="1389">
        <v>50461.757640000003</v>
      </c>
      <c r="E107" s="1389"/>
    </row>
    <row r="108" spans="2:6" ht="33.75">
      <c r="B108" s="272">
        <v>73</v>
      </c>
      <c r="C108" s="272" t="s">
        <v>2153</v>
      </c>
      <c r="D108" s="44">
        <v>414808.36475000001</v>
      </c>
      <c r="E108" s="44"/>
    </row>
    <row r="109" spans="2:6" ht="15" customHeight="1">
      <c r="B109" s="272">
        <v>74</v>
      </c>
      <c r="C109" s="272" t="s">
        <v>57</v>
      </c>
      <c r="D109" s="78">
        <v>0</v>
      </c>
      <c r="E109" s="44"/>
    </row>
    <row r="110" spans="2:6" ht="33.75">
      <c r="B110" s="274">
        <v>75</v>
      </c>
      <c r="C110" s="274" t="s">
        <v>2154</v>
      </c>
      <c r="D110" s="275">
        <v>511656.73599999998</v>
      </c>
      <c r="E110" s="52"/>
    </row>
    <row r="111" spans="2:6" ht="20.100000000000001" customHeight="1">
      <c r="B111" s="1844" t="s">
        <v>118</v>
      </c>
      <c r="C111" s="1844"/>
      <c r="D111" s="1844"/>
      <c r="E111" s="1844"/>
    </row>
    <row r="112" spans="2:6" ht="24.95" customHeight="1">
      <c r="B112" s="272">
        <v>76</v>
      </c>
      <c r="C112" s="272" t="s">
        <v>162</v>
      </c>
      <c r="D112" s="273">
        <v>0</v>
      </c>
      <c r="E112" s="273"/>
    </row>
    <row r="113" spans="2:5" ht="22.5">
      <c r="B113" s="272">
        <v>77</v>
      </c>
      <c r="C113" s="272" t="s">
        <v>119</v>
      </c>
      <c r="D113" s="273">
        <v>158941.71770637503</v>
      </c>
      <c r="E113" s="273"/>
    </row>
    <row r="114" spans="2:5" ht="24.95" customHeight="1">
      <c r="B114" s="272">
        <v>78</v>
      </c>
      <c r="C114" s="272" t="s">
        <v>120</v>
      </c>
      <c r="D114" s="273">
        <v>0</v>
      </c>
      <c r="E114" s="273"/>
    </row>
    <row r="115" spans="2:5" ht="22.5">
      <c r="B115" s="274">
        <v>79</v>
      </c>
      <c r="C115" s="274" t="s">
        <v>121</v>
      </c>
      <c r="D115" s="276">
        <v>155818.32121949998</v>
      </c>
      <c r="E115" s="276"/>
    </row>
    <row r="116" spans="2:5" ht="24.95" customHeight="1">
      <c r="B116" s="1844" t="s">
        <v>122</v>
      </c>
      <c r="C116" s="1844"/>
      <c r="D116" s="1844"/>
      <c r="E116" s="1844"/>
    </row>
    <row r="117" spans="2:5">
      <c r="B117" s="272">
        <v>80</v>
      </c>
      <c r="C117" s="272" t="s">
        <v>123</v>
      </c>
      <c r="D117" s="78">
        <v>0</v>
      </c>
      <c r="E117" s="44"/>
    </row>
    <row r="118" spans="2:5" ht="22.5">
      <c r="B118" s="1187">
        <v>81</v>
      </c>
      <c r="C118" s="1187" t="s">
        <v>124</v>
      </c>
      <c r="D118" s="1061">
        <v>0</v>
      </c>
      <c r="E118" s="1049"/>
    </row>
    <row r="119" spans="2:5" ht="15" customHeight="1">
      <c r="B119" s="272">
        <v>82</v>
      </c>
      <c r="C119" s="272" t="s">
        <v>125</v>
      </c>
      <c r="D119" s="78">
        <v>0</v>
      </c>
      <c r="E119" s="44"/>
    </row>
    <row r="120" spans="2:5" ht="22.5">
      <c r="B120" s="272">
        <v>83</v>
      </c>
      <c r="C120" s="272" t="s">
        <v>126</v>
      </c>
      <c r="D120" s="78">
        <v>0</v>
      </c>
      <c r="E120" s="44"/>
    </row>
    <row r="121" spans="2:5" ht="15" customHeight="1">
      <c r="B121" s="272">
        <v>84</v>
      </c>
      <c r="C121" s="272" t="s">
        <v>127</v>
      </c>
      <c r="D121" s="78">
        <v>0</v>
      </c>
      <c r="E121" s="44"/>
    </row>
    <row r="122" spans="2:5" ht="23.25" thickBot="1">
      <c r="B122" s="277">
        <v>85</v>
      </c>
      <c r="C122" s="277" t="s">
        <v>128</v>
      </c>
      <c r="D122" s="233">
        <v>0</v>
      </c>
      <c r="E122" s="278"/>
    </row>
    <row r="123" spans="2:5" ht="12" thickTop="1"/>
    <row r="129" spans="2:6" ht="14.25" customHeight="1"/>
    <row r="137" spans="2:6" ht="14.25">
      <c r="B137" s="1842"/>
      <c r="C137" s="1843"/>
      <c r="D137" s="1843"/>
      <c r="E137" s="1843"/>
      <c r="F137" s="18"/>
    </row>
  </sheetData>
  <mergeCells count="12">
    <mergeCell ref="B137:E137"/>
    <mergeCell ref="B1:D1"/>
    <mergeCell ref="B7:E7"/>
    <mergeCell ref="B19:E19"/>
    <mergeCell ref="B50:E50"/>
    <mergeCell ref="B60:E60"/>
    <mergeCell ref="B71:E71"/>
    <mergeCell ref="B80:E80"/>
    <mergeCell ref="B93:E93"/>
    <mergeCell ref="B106:E106"/>
    <mergeCell ref="B111:E111"/>
    <mergeCell ref="B116:E116"/>
  </mergeCells>
  <hyperlinks>
    <hyperlink ref="H5" location="Índice!A1" display="Back to the Index" xr:uid="{8FC84565-43D0-4958-A800-D7F17BD0A3B6}"/>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4223A-C12E-4EAC-B4E8-643ACD881BDC}">
  <dimension ref="B1:K100"/>
  <sheetViews>
    <sheetView showZeros="0" zoomScale="110" zoomScaleNormal="110" workbookViewId="0">
      <selection activeCell="H3" sqref="H3"/>
    </sheetView>
  </sheetViews>
  <sheetFormatPr defaultColWidth="9.140625" defaultRowHeight="11.25"/>
  <cols>
    <col min="1" max="2" width="4.7109375" style="18" customWidth="1"/>
    <col min="3" max="3" width="62.5703125" style="18" customWidth="1"/>
    <col min="4" max="4" width="18.42578125" style="18" customWidth="1"/>
    <col min="5" max="5" width="15.7109375" style="18" customWidth="1"/>
    <col min="6" max="6" width="9.5703125" style="18" customWidth="1"/>
    <col min="7" max="7" width="13.7109375" style="18" customWidth="1"/>
    <col min="8" max="8" width="13.85546875" style="18" bestFit="1" customWidth="1"/>
    <col min="9" max="16384" width="9.140625" style="18"/>
  </cols>
  <sheetData>
    <row r="1" spans="2:11" ht="14.25" customHeight="1">
      <c r="B1" s="1218"/>
      <c r="C1" s="1218"/>
      <c r="D1" s="1218"/>
      <c r="E1" s="1218"/>
      <c r="F1" s="1218"/>
    </row>
    <row r="2" spans="2:11" ht="15" customHeight="1">
      <c r="B2" s="1218" t="s">
        <v>2370</v>
      </c>
      <c r="C2" s="1218"/>
      <c r="D2" s="1218"/>
      <c r="E2" s="1218"/>
      <c r="F2" s="1628" t="s">
        <v>2351</v>
      </c>
    </row>
    <row r="3" spans="2:11" ht="15" customHeight="1">
      <c r="B3" s="1068" t="s">
        <v>0</v>
      </c>
      <c r="C3" s="1185"/>
      <c r="D3" s="1185"/>
      <c r="H3" s="1522" t="s">
        <v>503</v>
      </c>
    </row>
    <row r="4" spans="2:11" ht="5.25" customHeight="1">
      <c r="B4" s="1374"/>
      <c r="C4" s="1185"/>
      <c r="D4" s="1185"/>
    </row>
    <row r="5" spans="2:11" ht="45">
      <c r="B5" s="1390"/>
      <c r="C5" s="1390"/>
      <c r="D5" s="1391" t="s">
        <v>2155</v>
      </c>
      <c r="E5" s="1391" t="s">
        <v>2156</v>
      </c>
      <c r="F5" s="1846" t="s">
        <v>2157</v>
      </c>
      <c r="K5" s="1392"/>
    </row>
    <row r="6" spans="2:11" ht="28.5" customHeight="1">
      <c r="B6" s="963"/>
      <c r="C6" s="963"/>
      <c r="D6" s="1393" t="s">
        <v>1749</v>
      </c>
      <c r="E6" s="1393" t="s">
        <v>1749</v>
      </c>
      <c r="F6" s="1847"/>
      <c r="K6" s="1392"/>
    </row>
    <row r="7" spans="2:11" ht="20.25" customHeight="1">
      <c r="B7" s="1848" t="s">
        <v>586</v>
      </c>
      <c r="C7" s="1848"/>
      <c r="D7" s="1848"/>
      <c r="E7" s="1848"/>
      <c r="F7" s="1848"/>
    </row>
    <row r="8" spans="2:11" ht="15" customHeight="1">
      <c r="B8" s="272">
        <v>1</v>
      </c>
      <c r="C8" s="272" t="s">
        <v>2158</v>
      </c>
      <c r="D8" s="78">
        <v>5303864.26</v>
      </c>
      <c r="E8" s="44">
        <v>5303862.4613199998</v>
      </c>
      <c r="F8" s="44"/>
      <c r="G8" s="1394"/>
    </row>
    <row r="9" spans="2:11" ht="15" customHeight="1">
      <c r="B9" s="272">
        <v>2</v>
      </c>
      <c r="C9" s="272" t="s">
        <v>555</v>
      </c>
      <c r="D9" s="78">
        <v>262394.54499999998</v>
      </c>
      <c r="E9" s="44">
        <v>261374.05578000005</v>
      </c>
      <c r="F9" s="44"/>
      <c r="G9" s="1394"/>
    </row>
    <row r="10" spans="2:11" ht="15" customHeight="1">
      <c r="B10" s="272">
        <v>3</v>
      </c>
      <c r="C10" s="272" t="s">
        <v>1111</v>
      </c>
      <c r="D10" s="78">
        <v>0</v>
      </c>
      <c r="E10" s="44">
        <v>0</v>
      </c>
      <c r="F10" s="44"/>
      <c r="G10" s="1394"/>
    </row>
    <row r="11" spans="2:11" ht="15" customHeight="1">
      <c r="B11" s="272">
        <v>4</v>
      </c>
      <c r="C11" s="272" t="s">
        <v>556</v>
      </c>
      <c r="D11" s="78">
        <v>1015086.699</v>
      </c>
      <c r="E11" s="44">
        <v>1006139.5711899998</v>
      </c>
      <c r="F11" s="44"/>
      <c r="G11" s="1394"/>
    </row>
    <row r="12" spans="2:11" ht="15" customHeight="1">
      <c r="B12" s="272">
        <v>5</v>
      </c>
      <c r="C12" s="272" t="s">
        <v>1117</v>
      </c>
      <c r="D12" s="78">
        <v>52120814.994000003</v>
      </c>
      <c r="E12" s="44">
        <v>52134630.815709963</v>
      </c>
      <c r="F12" s="44"/>
      <c r="G12" s="1394"/>
    </row>
    <row r="13" spans="2:11" ht="15" customHeight="1">
      <c r="B13" s="272"/>
      <c r="C13" s="272" t="s">
        <v>2159</v>
      </c>
      <c r="D13" s="78"/>
      <c r="E13" s="44"/>
      <c r="F13" s="44"/>
      <c r="G13" s="1394"/>
    </row>
    <row r="14" spans="2:11" ht="15" customHeight="1">
      <c r="B14" s="272"/>
      <c r="C14" s="272" t="s">
        <v>2160</v>
      </c>
      <c r="D14" s="78"/>
      <c r="E14" s="44">
        <f>-'Composição FPP REG - EU CC1'!D85</f>
        <v>58800</v>
      </c>
      <c r="F14" s="44">
        <v>55</v>
      </c>
      <c r="G14" s="1394"/>
    </row>
    <row r="15" spans="2:11" ht="15" customHeight="1">
      <c r="B15" s="272">
        <v>6</v>
      </c>
      <c r="C15" s="272" t="s">
        <v>168</v>
      </c>
      <c r="D15" s="78">
        <v>6234545.0219999999</v>
      </c>
      <c r="E15" s="44">
        <v>6214056.7061200002</v>
      </c>
      <c r="F15" s="44"/>
      <c r="G15" s="1394"/>
    </row>
    <row r="16" spans="2:11" ht="15" customHeight="1">
      <c r="B16" s="272">
        <v>7</v>
      </c>
      <c r="C16" s="272" t="s">
        <v>1112</v>
      </c>
      <c r="D16" s="78"/>
      <c r="E16" s="44">
        <v>0</v>
      </c>
      <c r="F16" s="44"/>
      <c r="G16" s="1394"/>
    </row>
    <row r="17" spans="2:7" ht="15" customHeight="1">
      <c r="B17" s="272">
        <v>8</v>
      </c>
      <c r="C17" s="272" t="s">
        <v>558</v>
      </c>
      <c r="D17" s="78">
        <v>1031201.442</v>
      </c>
      <c r="E17" s="44">
        <v>1025062.4422399999</v>
      </c>
      <c r="F17" s="44"/>
      <c r="G17" s="1394"/>
    </row>
    <row r="18" spans="2:7" ht="15" customHeight="1">
      <c r="B18" s="272">
        <v>9</v>
      </c>
      <c r="C18" s="272" t="s">
        <v>2161</v>
      </c>
      <c r="D18" s="78">
        <v>0</v>
      </c>
      <c r="E18" s="44">
        <v>0</v>
      </c>
      <c r="F18" s="44"/>
      <c r="G18" s="1394"/>
    </row>
    <row r="19" spans="2:7" ht="15" customHeight="1">
      <c r="B19" s="272"/>
      <c r="C19" s="338" t="s">
        <v>2162</v>
      </c>
      <c r="D19" s="78">
        <v>1315466.523</v>
      </c>
      <c r="E19" s="44">
        <v>1626335.767</v>
      </c>
      <c r="F19" s="44"/>
      <c r="G19" s="1394"/>
    </row>
    <row r="20" spans="2:7" ht="15" customHeight="1">
      <c r="B20" s="272">
        <v>10</v>
      </c>
      <c r="C20" s="272" t="s">
        <v>2163</v>
      </c>
      <c r="D20" s="78">
        <v>0</v>
      </c>
      <c r="E20" s="44">
        <v>0</v>
      </c>
      <c r="F20" s="44"/>
      <c r="G20" s="1394"/>
    </row>
    <row r="21" spans="2:7" ht="15" customHeight="1">
      <c r="B21" s="272"/>
      <c r="C21" s="338" t="s">
        <v>2164</v>
      </c>
      <c r="D21" s="78">
        <v>0</v>
      </c>
      <c r="E21" s="44">
        <v>0</v>
      </c>
      <c r="F21" s="44"/>
      <c r="G21" s="1394"/>
    </row>
    <row r="22" spans="2:7" ht="15" customHeight="1">
      <c r="B22" s="272">
        <v>11</v>
      </c>
      <c r="C22" s="272" t="s">
        <v>2165</v>
      </c>
      <c r="D22" s="78"/>
      <c r="E22" s="44">
        <v>0</v>
      </c>
      <c r="F22" s="44"/>
      <c r="G22" s="1394"/>
    </row>
    <row r="23" spans="2:7" ht="15" customHeight="1">
      <c r="B23" s="272"/>
      <c r="C23" s="338" t="s">
        <v>2166</v>
      </c>
      <c r="D23" s="78">
        <v>12140392.493000001</v>
      </c>
      <c r="E23" s="44">
        <v>12160598.774569998</v>
      </c>
      <c r="F23" s="44"/>
      <c r="G23" s="1394"/>
    </row>
    <row r="24" spans="2:7" ht="15" customHeight="1">
      <c r="B24" s="272">
        <v>12</v>
      </c>
      <c r="C24" s="811" t="s">
        <v>559</v>
      </c>
      <c r="D24" s="78">
        <v>0</v>
      </c>
      <c r="E24" s="44">
        <v>0</v>
      </c>
      <c r="F24" s="44"/>
    </row>
    <row r="25" spans="2:7" ht="15" customHeight="1">
      <c r="B25" s="272">
        <v>13</v>
      </c>
      <c r="C25" s="811" t="s">
        <v>560</v>
      </c>
      <c r="D25" s="78">
        <v>91248.633000000002</v>
      </c>
      <c r="E25" s="44">
        <v>91248.632750000019</v>
      </c>
      <c r="F25" s="44"/>
    </row>
    <row r="26" spans="2:7" ht="15" customHeight="1">
      <c r="B26" s="272">
        <v>14</v>
      </c>
      <c r="C26" s="811" t="s">
        <v>1114</v>
      </c>
      <c r="D26" s="78">
        <v>434958.97899999999</v>
      </c>
      <c r="E26" s="44">
        <v>466673.5230600005</v>
      </c>
      <c r="F26" s="44"/>
    </row>
    <row r="27" spans="2:7" ht="15" customHeight="1">
      <c r="B27" s="272"/>
      <c r="C27" s="272" t="s">
        <v>2159</v>
      </c>
      <c r="D27" s="78"/>
      <c r="E27" s="44"/>
      <c r="F27" s="44"/>
    </row>
    <row r="28" spans="2:7" ht="23.25" customHeight="1">
      <c r="B28" s="272"/>
      <c r="C28" s="338" t="s">
        <v>2167</v>
      </c>
      <c r="D28" s="78"/>
      <c r="E28" s="44">
        <f>-'Composição FPP REG - EU CC1'!D40</f>
        <v>59655.754337288323</v>
      </c>
      <c r="F28" s="44">
        <v>23</v>
      </c>
    </row>
    <row r="29" spans="2:7" ht="15" customHeight="1">
      <c r="B29" s="272"/>
      <c r="C29" s="338" t="s">
        <v>2168</v>
      </c>
      <c r="D29" s="78"/>
      <c r="E29" s="44">
        <v>23.01526556599498</v>
      </c>
      <c r="F29" s="44" t="s">
        <v>1639</v>
      </c>
    </row>
    <row r="30" spans="2:7" ht="15" customHeight="1">
      <c r="B30" s="272"/>
      <c r="C30" s="338" t="s">
        <v>2169</v>
      </c>
      <c r="D30" s="78"/>
      <c r="E30" s="44">
        <v>37248.838181196108</v>
      </c>
      <c r="F30" s="44">
        <v>8</v>
      </c>
    </row>
    <row r="31" spans="2:7" ht="15" customHeight="1">
      <c r="B31" s="272">
        <v>15</v>
      </c>
      <c r="C31" s="272" t="s">
        <v>561</v>
      </c>
      <c r="D31" s="78">
        <v>1026481.188</v>
      </c>
      <c r="E31" s="273">
        <v>793532.54579000024</v>
      </c>
      <c r="F31" s="273"/>
    </row>
    <row r="32" spans="2:7" ht="15" customHeight="1">
      <c r="B32" s="272">
        <v>16</v>
      </c>
      <c r="C32" s="272" t="s">
        <v>562</v>
      </c>
      <c r="D32" s="78">
        <v>7909.2330000000002</v>
      </c>
      <c r="E32" s="273">
        <v>2890.7312499999998</v>
      </c>
      <c r="F32" s="273"/>
    </row>
    <row r="33" spans="2:6" ht="15" customHeight="1">
      <c r="B33" s="272">
        <v>17</v>
      </c>
      <c r="C33" s="272" t="s">
        <v>563</v>
      </c>
      <c r="D33" s="78">
        <v>640824.49899999995</v>
      </c>
      <c r="E33" s="273">
        <v>569619.06036000059</v>
      </c>
      <c r="F33" s="273"/>
    </row>
    <row r="34" spans="2:6" ht="15" customHeight="1">
      <c r="B34" s="272">
        <v>18</v>
      </c>
      <c r="C34" s="272" t="s">
        <v>1115</v>
      </c>
      <c r="D34" s="78">
        <v>245953.755</v>
      </c>
      <c r="E34" s="44">
        <v>245203.49483000001</v>
      </c>
      <c r="F34" s="273"/>
    </row>
    <row r="35" spans="2:6" ht="15" customHeight="1">
      <c r="B35" s="272"/>
      <c r="C35" s="272" t="s">
        <v>2159</v>
      </c>
      <c r="D35" s="78"/>
      <c r="E35" s="44"/>
      <c r="F35" s="44"/>
    </row>
    <row r="36" spans="2:6" ht="33.75">
      <c r="B36" s="272"/>
      <c r="C36" s="338" t="s">
        <v>2170</v>
      </c>
      <c r="D36" s="78"/>
      <c r="E36" s="44">
        <v>192177.54083980105</v>
      </c>
      <c r="F36" s="44">
        <v>8</v>
      </c>
    </row>
    <row r="37" spans="2:6" ht="15" customHeight="1">
      <c r="B37" s="272">
        <v>19</v>
      </c>
      <c r="C37" s="272" t="s">
        <v>565</v>
      </c>
      <c r="D37" s="78">
        <v>11676.445</v>
      </c>
      <c r="E37" s="44">
        <v>11662.324549999999</v>
      </c>
      <c r="F37" s="44"/>
    </row>
    <row r="38" spans="2:6" ht="15" customHeight="1">
      <c r="B38" s="272">
        <v>20</v>
      </c>
      <c r="C38" s="272" t="s">
        <v>1116</v>
      </c>
      <c r="D38" s="78">
        <v>2633790.1850000001</v>
      </c>
      <c r="E38" s="44">
        <v>2628726.9340900001</v>
      </c>
      <c r="F38" s="44"/>
    </row>
    <row r="39" spans="2:6" ht="15" customHeight="1">
      <c r="B39" s="272"/>
      <c r="C39" s="272" t="s">
        <v>2159</v>
      </c>
      <c r="D39" s="78"/>
    </row>
    <row r="40" spans="2:6" ht="15" customHeight="1">
      <c r="B40" s="272"/>
      <c r="C40" s="338" t="s">
        <v>2171</v>
      </c>
      <c r="D40" s="78"/>
      <c r="E40" s="44">
        <f>-'Composição FPP REG - EU CC1'!D23</f>
        <v>176885.38508000001</v>
      </c>
      <c r="F40" s="44">
        <v>10</v>
      </c>
    </row>
    <row r="41" spans="2:6" ht="15" customHeight="1">
      <c r="B41" s="272"/>
      <c r="C41" s="338" t="s">
        <v>2172</v>
      </c>
      <c r="D41" s="78"/>
      <c r="E41" s="44">
        <f>-'Composição FPP REG - EU CC1'!D38</f>
        <v>52915.123869999996</v>
      </c>
      <c r="F41" s="44">
        <v>21</v>
      </c>
    </row>
    <row r="42" spans="2:6" ht="15" customHeight="1">
      <c r="B42" s="272"/>
      <c r="C42" s="338" t="s">
        <v>2173</v>
      </c>
      <c r="D42" s="78"/>
      <c r="E42" s="44">
        <f>-'Composição FPP REG - EU CC1'!D42</f>
        <v>85958.551012711658</v>
      </c>
      <c r="F42" s="44">
        <v>25</v>
      </c>
    </row>
    <row r="43" spans="2:6" ht="15" customHeight="1">
      <c r="B43" s="272"/>
      <c r="C43" s="338" t="s">
        <v>2168</v>
      </c>
      <c r="D43" s="78"/>
      <c r="E43" s="44">
        <v>-6623.7754271693921</v>
      </c>
      <c r="F43" s="44" t="s">
        <v>1639</v>
      </c>
    </row>
    <row r="44" spans="2:6" ht="15" customHeight="1">
      <c r="B44" s="272">
        <v>21</v>
      </c>
      <c r="C44" s="272" t="s">
        <v>567</v>
      </c>
      <c r="D44" s="78">
        <v>1296811.236</v>
      </c>
      <c r="E44" s="44">
        <v>1262855.7300799997</v>
      </c>
      <c r="F44" s="44"/>
    </row>
    <row r="45" spans="2:6" ht="15" customHeight="1">
      <c r="B45" s="274"/>
      <c r="C45" s="272" t="s">
        <v>2159</v>
      </c>
      <c r="D45" s="44"/>
    </row>
    <row r="46" spans="2:6" ht="15" customHeight="1">
      <c r="B46" s="274"/>
      <c r="C46" s="1395" t="s">
        <v>2174</v>
      </c>
      <c r="D46" s="44"/>
      <c r="E46" s="44">
        <f>-'Composição FPP REG - EU CC1'!D28</f>
        <v>93040.692999999999</v>
      </c>
      <c r="F46" s="44">
        <v>15</v>
      </c>
    </row>
    <row r="47" spans="2:6" ht="15" customHeight="1">
      <c r="B47" s="274"/>
      <c r="C47" s="1395" t="s">
        <v>2175</v>
      </c>
      <c r="D47" s="44"/>
      <c r="E47" s="44">
        <v>17276.224590000002</v>
      </c>
      <c r="F47" s="44" t="s">
        <v>1639</v>
      </c>
    </row>
    <row r="48" spans="2:6" s="1396" customFormat="1" ht="20.25" customHeight="1">
      <c r="B48" s="1845" t="s">
        <v>2176</v>
      </c>
      <c r="C48" s="1845"/>
      <c r="D48" s="1380">
        <f>SUM(D8:D44)</f>
        <v>85813420.130999982</v>
      </c>
      <c r="E48" s="1379">
        <v>85804473.570689961</v>
      </c>
      <c r="F48" s="1379"/>
    </row>
    <row r="49" spans="2:6" ht="20.25" customHeight="1">
      <c r="B49" s="1848" t="s">
        <v>1253</v>
      </c>
      <c r="C49" s="1848"/>
      <c r="D49" s="1848"/>
      <c r="E49" s="1848"/>
      <c r="F49" s="1848"/>
    </row>
    <row r="50" spans="2:6" ht="15" customHeight="1">
      <c r="B50" s="272">
        <v>22</v>
      </c>
      <c r="C50" s="272" t="s">
        <v>1120</v>
      </c>
      <c r="D50" s="78">
        <v>0</v>
      </c>
      <c r="E50" s="44">
        <v>0</v>
      </c>
      <c r="F50" s="44"/>
    </row>
    <row r="51" spans="2:6" ht="15" customHeight="1">
      <c r="B51" s="272">
        <v>23</v>
      </c>
      <c r="C51" s="272" t="s">
        <v>587</v>
      </c>
      <c r="D51" s="78">
        <v>8898758.7599999998</v>
      </c>
      <c r="E51" s="44">
        <v>8898758.7602600027</v>
      </c>
      <c r="F51" s="44"/>
    </row>
    <row r="52" spans="2:6" ht="15" customHeight="1">
      <c r="B52" s="272">
        <v>24</v>
      </c>
      <c r="C52" s="272" t="s">
        <v>1122</v>
      </c>
      <c r="D52" s="78">
        <v>63000829.061999999</v>
      </c>
      <c r="E52" s="44">
        <v>63047962.366580002</v>
      </c>
      <c r="F52" s="44"/>
    </row>
    <row r="53" spans="2:6" ht="15" customHeight="1">
      <c r="B53" s="272">
        <v>25</v>
      </c>
      <c r="C53" s="272" t="s">
        <v>1123</v>
      </c>
      <c r="D53" s="78">
        <v>1388849.371</v>
      </c>
      <c r="E53" s="44">
        <v>1388849.3713499987</v>
      </c>
      <c r="F53" s="44"/>
    </row>
    <row r="54" spans="2:6" ht="15" customHeight="1">
      <c r="B54" s="272">
        <v>26</v>
      </c>
      <c r="C54" s="272" t="s">
        <v>27</v>
      </c>
      <c r="D54" s="78">
        <v>1405171.9550000001</v>
      </c>
      <c r="E54" s="44">
        <v>1405171.9553</v>
      </c>
      <c r="F54" s="44"/>
    </row>
    <row r="55" spans="2:6" ht="15" customHeight="1">
      <c r="B55" s="272"/>
      <c r="C55" s="272" t="s">
        <v>2159</v>
      </c>
      <c r="D55" s="78"/>
      <c r="E55" s="44"/>
      <c r="F55" s="44"/>
    </row>
    <row r="56" spans="2:6" ht="15" customHeight="1">
      <c r="B56" s="272"/>
      <c r="C56" s="338" t="s">
        <v>45</v>
      </c>
      <c r="D56" s="78"/>
      <c r="E56" s="44">
        <f>+'Composição FPP REG - EU CC1'!D72</f>
        <v>765489.68746000004</v>
      </c>
      <c r="F56" s="44">
        <v>46</v>
      </c>
    </row>
    <row r="57" spans="2:6" ht="15" customHeight="1">
      <c r="B57" s="272"/>
      <c r="C57" s="1397" t="s">
        <v>2177</v>
      </c>
      <c r="D57" s="78"/>
      <c r="E57" s="44">
        <v>129307.07164301562</v>
      </c>
      <c r="F57" s="44" t="s">
        <v>2178</v>
      </c>
    </row>
    <row r="58" spans="2:6" ht="15" customHeight="1">
      <c r="B58" s="272">
        <v>27</v>
      </c>
      <c r="C58" s="272" t="s">
        <v>1121</v>
      </c>
      <c r="D58" s="78">
        <v>0</v>
      </c>
      <c r="E58" s="44">
        <v>0</v>
      </c>
      <c r="F58" s="44"/>
    </row>
    <row r="59" spans="2:6" ht="15" customHeight="1">
      <c r="B59" s="272">
        <v>28</v>
      </c>
      <c r="C59" s="272" t="s">
        <v>570</v>
      </c>
      <c r="D59" s="78">
        <v>278851.16600000003</v>
      </c>
      <c r="E59" s="44">
        <v>278851.16589999996</v>
      </c>
      <c r="F59" s="44"/>
    </row>
    <row r="60" spans="2:6" ht="15" customHeight="1">
      <c r="B60" s="272">
        <v>29</v>
      </c>
      <c r="C60" s="272" t="s">
        <v>2179</v>
      </c>
      <c r="D60" s="78">
        <v>0</v>
      </c>
      <c r="E60" s="44">
        <v>0</v>
      </c>
      <c r="F60" s="44"/>
    </row>
    <row r="61" spans="2:6" ht="15" customHeight="1">
      <c r="B61" s="272">
        <v>30</v>
      </c>
      <c r="C61" s="1187" t="s">
        <v>2164</v>
      </c>
      <c r="D61" s="78">
        <v>1599405.1780000001</v>
      </c>
      <c r="E61" s="1049">
        <v>1599405.1775900002</v>
      </c>
      <c r="F61" s="1049"/>
    </row>
    <row r="62" spans="2:6" ht="15" customHeight="1">
      <c r="B62" s="272">
        <v>31</v>
      </c>
      <c r="C62" s="272" t="s">
        <v>560</v>
      </c>
      <c r="D62" s="78">
        <v>285765.92700000003</v>
      </c>
      <c r="E62" s="44">
        <v>285765.92716000002</v>
      </c>
      <c r="F62" s="44"/>
    </row>
    <row r="63" spans="2:6" ht="15" customHeight="1">
      <c r="B63" s="272">
        <v>32</v>
      </c>
      <c r="C63" s="272" t="s">
        <v>572</v>
      </c>
      <c r="D63" s="78">
        <v>0</v>
      </c>
      <c r="E63" s="44">
        <v>0</v>
      </c>
      <c r="F63" s="44"/>
    </row>
    <row r="64" spans="2:6" ht="15" customHeight="1">
      <c r="B64" s="272">
        <v>33</v>
      </c>
      <c r="C64" s="272" t="s">
        <v>573</v>
      </c>
      <c r="D64" s="78">
        <v>443798.53200000001</v>
      </c>
      <c r="E64" s="44">
        <v>408146.34189000004</v>
      </c>
      <c r="F64" s="44"/>
    </row>
    <row r="65" spans="2:6" ht="15" customHeight="1">
      <c r="B65" s="272">
        <v>34</v>
      </c>
      <c r="C65" s="272" t="s">
        <v>574</v>
      </c>
      <c r="D65" s="78">
        <v>14826.822</v>
      </c>
      <c r="E65" s="44">
        <v>15521.951539999998</v>
      </c>
      <c r="F65" s="44"/>
    </row>
    <row r="66" spans="2:6" ht="15" customHeight="1">
      <c r="B66" s="272">
        <v>35</v>
      </c>
      <c r="C66" s="272" t="s">
        <v>575</v>
      </c>
      <c r="D66" s="78">
        <v>7241.8890000000001</v>
      </c>
      <c r="E66" s="44">
        <v>7221.607270000005</v>
      </c>
      <c r="F66" s="44"/>
    </row>
    <row r="67" spans="2:6" ht="15" customHeight="1">
      <c r="B67" s="272">
        <v>36</v>
      </c>
      <c r="C67" s="272" t="s">
        <v>576</v>
      </c>
      <c r="D67" s="78">
        <v>1103651.395</v>
      </c>
      <c r="E67" s="44">
        <v>1116266.83299</v>
      </c>
      <c r="F67" s="44"/>
    </row>
    <row r="68" spans="2:6" ht="20.25" customHeight="1">
      <c r="B68" s="1845" t="s">
        <v>2180</v>
      </c>
      <c r="C68" s="1845"/>
      <c r="D68" s="1380">
        <f>SUM(D50:D67)</f>
        <v>78427150.056999996</v>
      </c>
      <c r="E68" s="1380">
        <v>78451921.457829997</v>
      </c>
      <c r="F68" s="1398"/>
    </row>
    <row r="69" spans="2:6" ht="20.25" customHeight="1">
      <c r="B69" s="1848" t="s">
        <v>2181</v>
      </c>
      <c r="C69" s="1848"/>
      <c r="D69" s="1848"/>
      <c r="E69" s="1848"/>
      <c r="F69" s="1848"/>
    </row>
    <row r="70" spans="2:6" ht="15" customHeight="1">
      <c r="B70" s="272">
        <v>37</v>
      </c>
      <c r="C70" s="272" t="s">
        <v>11</v>
      </c>
      <c r="D70" s="78">
        <v>4725000</v>
      </c>
      <c r="E70" s="44">
        <v>4725000.0000000009</v>
      </c>
      <c r="F70" s="44">
        <v>1</v>
      </c>
    </row>
    <row r="71" spans="2:6" ht="15" customHeight="1">
      <c r="B71" s="272">
        <v>38</v>
      </c>
      <c r="C71" s="811" t="s">
        <v>13</v>
      </c>
      <c r="D71" s="78">
        <v>16470.667000000001</v>
      </c>
      <c r="E71" s="44">
        <v>16470.667119999885</v>
      </c>
      <c r="F71" s="44">
        <v>1</v>
      </c>
    </row>
    <row r="72" spans="2:6" ht="15" customHeight="1">
      <c r="B72" s="272">
        <v>39</v>
      </c>
      <c r="C72" s="811" t="s">
        <v>1125</v>
      </c>
      <c r="D72" s="78">
        <v>0</v>
      </c>
      <c r="E72" s="44">
        <v>0</v>
      </c>
      <c r="F72" s="44"/>
    </row>
    <row r="73" spans="2:6" ht="15" customHeight="1">
      <c r="B73" s="272">
        <v>40</v>
      </c>
      <c r="C73" s="272" t="s">
        <v>15</v>
      </c>
      <c r="D73" s="78">
        <v>400000</v>
      </c>
      <c r="E73" s="1031">
        <v>399999.99999999994</v>
      </c>
      <c r="F73" s="44">
        <v>31</v>
      </c>
    </row>
    <row r="74" spans="2:6" ht="15" customHeight="1">
      <c r="B74" s="272">
        <v>41</v>
      </c>
      <c r="C74" s="272" t="s">
        <v>1126</v>
      </c>
      <c r="D74" s="78">
        <v>254464.481</v>
      </c>
      <c r="E74" s="44">
        <v>254464.48063000001</v>
      </c>
      <c r="F74" s="44" t="s">
        <v>2182</v>
      </c>
    </row>
    <row r="75" spans="2:6" ht="15" customHeight="1">
      <c r="B75" s="272">
        <v>42</v>
      </c>
      <c r="C75" s="272" t="s">
        <v>12</v>
      </c>
      <c r="D75" s="78">
        <v>-39.884999999999998</v>
      </c>
      <c r="E75" s="44">
        <v>-39.884519999999995</v>
      </c>
      <c r="F75" s="44">
        <v>1</v>
      </c>
    </row>
    <row r="76" spans="2:6" ht="15" customHeight="1">
      <c r="B76" s="272">
        <v>43</v>
      </c>
      <c r="C76" s="272" t="s">
        <v>16</v>
      </c>
      <c r="D76" s="78">
        <v>642396.87199999997</v>
      </c>
      <c r="E76" s="44">
        <v>642396.8722700004</v>
      </c>
      <c r="F76" s="44" t="s">
        <v>2183</v>
      </c>
    </row>
    <row r="77" spans="2:6" ht="15" customHeight="1">
      <c r="B77" s="272">
        <v>44</v>
      </c>
      <c r="C77" s="272" t="s">
        <v>2184</v>
      </c>
      <c r="D77" s="78">
        <v>183011.56299999999</v>
      </c>
      <c r="E77" s="44">
        <v>183011.56330000039</v>
      </c>
      <c r="F77" s="44" t="s">
        <v>51</v>
      </c>
    </row>
    <row r="78" spans="2:6" ht="20.25" customHeight="1">
      <c r="B78" s="1849" t="s">
        <v>2185</v>
      </c>
      <c r="C78" s="1849"/>
      <c r="D78" s="1380">
        <f>SUM(D70:D77)</f>
        <v>6221303.6979999999</v>
      </c>
      <c r="E78" s="1380">
        <v>6221303.6988000013</v>
      </c>
      <c r="F78" s="1399"/>
    </row>
    <row r="79" spans="2:6" ht="15" customHeight="1">
      <c r="B79" s="272">
        <v>45</v>
      </c>
      <c r="C79" s="272" t="s">
        <v>578</v>
      </c>
      <c r="D79" s="44">
        <v>1164966.3759999999</v>
      </c>
      <c r="E79" s="44">
        <v>1131248.4140599999</v>
      </c>
      <c r="F79" s="44"/>
    </row>
    <row r="80" spans="2:6" ht="15" customHeight="1">
      <c r="B80" s="274"/>
      <c r="C80" s="1190" t="s">
        <v>2159</v>
      </c>
      <c r="D80" s="1049"/>
      <c r="E80" s="1049"/>
      <c r="F80" s="1049"/>
    </row>
    <row r="81" spans="2:6" ht="15" customHeight="1">
      <c r="B81" s="274"/>
      <c r="C81" s="1397" t="s">
        <v>2186</v>
      </c>
      <c r="D81" s="78"/>
      <c r="E81" s="44">
        <v>688321.73433999997</v>
      </c>
      <c r="F81" s="44" t="s">
        <v>2187</v>
      </c>
    </row>
    <row r="82" spans="2:6" ht="15" customHeight="1">
      <c r="B82" s="274"/>
      <c r="C82" s="1397" t="s">
        <v>2188</v>
      </c>
      <c r="D82" s="78"/>
      <c r="E82" s="44">
        <f>'Composição FPP REG - EU CC1'!$D$57+'Composição FPP REG - EU CC1'!D58</f>
        <v>137335.92333000002</v>
      </c>
      <c r="F82" s="44" t="s">
        <v>2189</v>
      </c>
    </row>
    <row r="83" spans="2:6" ht="15" customHeight="1">
      <c r="B83" s="274"/>
      <c r="C83" s="1397" t="s">
        <v>2190</v>
      </c>
      <c r="D83" s="78"/>
      <c r="E83" s="44">
        <f>'Composição FPP REG - EU CC1'!$D$76+'Composição FPP REG - EU CC1'!D77-E57</f>
        <v>175193.34357698442</v>
      </c>
      <c r="F83" s="44" t="s">
        <v>2178</v>
      </c>
    </row>
    <row r="84" spans="2:6" ht="20.25" customHeight="1">
      <c r="B84" s="1850" t="s">
        <v>2191</v>
      </c>
      <c r="C84" s="1850"/>
      <c r="D84" s="1400">
        <f>+D78+D79</f>
        <v>7386270.074</v>
      </c>
      <c r="E84" s="1400">
        <v>7352552.1128600007</v>
      </c>
      <c r="F84" s="1401"/>
    </row>
    <row r="85" spans="2:6" s="1396" customFormat="1" ht="20.25" customHeight="1" thickBot="1">
      <c r="B85" s="1851" t="s">
        <v>2192</v>
      </c>
      <c r="C85" s="1851"/>
      <c r="D85" s="1402">
        <f>+D68+D84</f>
        <v>85813420.130999997</v>
      </c>
      <c r="E85" s="1402">
        <v>85804473.570690006</v>
      </c>
      <c r="F85" s="76"/>
    </row>
    <row r="86" spans="2:6" ht="12" thickTop="1"/>
    <row r="88" spans="2:6">
      <c r="D88" s="63"/>
    </row>
    <row r="92" spans="2:6" ht="14.25" customHeight="1"/>
    <row r="100" spans="2:5" ht="14.25">
      <c r="B100" s="1842"/>
      <c r="C100" s="1843"/>
      <c r="D100" s="1843"/>
      <c r="E100" s="1843"/>
    </row>
  </sheetData>
  <mergeCells count="10">
    <mergeCell ref="B69:F69"/>
    <mergeCell ref="B78:C78"/>
    <mergeCell ref="B84:C84"/>
    <mergeCell ref="B85:C85"/>
    <mergeCell ref="B100:E100"/>
    <mergeCell ref="B68:C68"/>
    <mergeCell ref="F5:F6"/>
    <mergeCell ref="B7:F7"/>
    <mergeCell ref="B48:C48"/>
    <mergeCell ref="B49:F49"/>
  </mergeCells>
  <hyperlinks>
    <hyperlink ref="H3" location="Índice!A1" display="Back to the Index" xr:uid="{F7B7E57F-D980-4402-9E17-E79166AB38D1}"/>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623A9-862E-4FA6-A75F-767E479B2BFE}">
  <dimension ref="B1:Q74"/>
  <sheetViews>
    <sheetView showZeros="0" zoomScaleNormal="100" workbookViewId="0">
      <selection activeCell="O2" sqref="O2"/>
    </sheetView>
  </sheetViews>
  <sheetFormatPr defaultColWidth="9.140625" defaultRowHeight="15" customHeight="1"/>
  <cols>
    <col min="1" max="1" width="5.7109375" style="18" customWidth="1"/>
    <col min="2" max="2" width="3.42578125" style="18" customWidth="1"/>
    <col min="3" max="3" width="25.7109375" style="18" customWidth="1"/>
    <col min="4" max="13" width="13.140625" style="18" customWidth="1"/>
    <col min="14" max="14" width="9.140625" style="18"/>
    <col min="15" max="15" width="13.85546875" style="18" bestFit="1" customWidth="1"/>
    <col min="16" max="16384" width="9.140625" style="18"/>
  </cols>
  <sheetData>
    <row r="1" spans="2:17" ht="11.25">
      <c r="D1" s="1403"/>
      <c r="E1" s="1404"/>
      <c r="F1" s="1404"/>
      <c r="G1" s="1403"/>
      <c r="H1" s="1403"/>
      <c r="I1" s="1403"/>
      <c r="J1" s="1405"/>
      <c r="K1" s="1405"/>
    </row>
    <row r="2" spans="2:17" ht="22.5" customHeight="1">
      <c r="B2" s="1218" t="s">
        <v>2372</v>
      </c>
      <c r="L2" s="1627" t="s">
        <v>2351</v>
      </c>
      <c r="O2" s="1522" t="s">
        <v>503</v>
      </c>
    </row>
    <row r="4" spans="2:17" s="20" customFormat="1" ht="11.25">
      <c r="B4" s="185"/>
      <c r="C4" s="186"/>
      <c r="D4" s="1617">
        <v>1</v>
      </c>
      <c r="E4" s="1618">
        <v>2</v>
      </c>
      <c r="F4" s="1618">
        <v>3</v>
      </c>
      <c r="G4" s="1618">
        <v>4</v>
      </c>
      <c r="H4" s="1618">
        <v>5</v>
      </c>
      <c r="I4" s="1618">
        <v>6</v>
      </c>
      <c r="J4" s="1618">
        <v>7</v>
      </c>
      <c r="K4" s="1618">
        <v>8</v>
      </c>
      <c r="L4" s="1618">
        <v>9</v>
      </c>
      <c r="M4" s="1618">
        <v>10</v>
      </c>
      <c r="N4" s="18"/>
      <c r="O4" s="18"/>
      <c r="P4" s="18"/>
      <c r="Q4" s="18"/>
    </row>
    <row r="5" spans="2:17" s="21" customFormat="1" ht="22.5">
      <c r="B5" s="1406">
        <v>1</v>
      </c>
      <c r="C5" s="1407" t="s">
        <v>1272</v>
      </c>
      <c r="D5" s="1408" t="s">
        <v>2193</v>
      </c>
      <c r="E5" s="1409" t="s">
        <v>2193</v>
      </c>
      <c r="F5" s="1409" t="s">
        <v>2193</v>
      </c>
      <c r="G5" s="1410" t="s">
        <v>1518</v>
      </c>
      <c r="H5" s="1410" t="s">
        <v>2193</v>
      </c>
      <c r="I5" s="1410" t="s">
        <v>2193</v>
      </c>
      <c r="J5" s="1410" t="s">
        <v>2194</v>
      </c>
      <c r="K5" s="1410" t="s">
        <v>2194</v>
      </c>
      <c r="L5" s="1410" t="s">
        <v>2193</v>
      </c>
      <c r="M5" s="1410" t="s">
        <v>2193</v>
      </c>
    </row>
    <row r="6" spans="2:17" s="21" customFormat="1" ht="11.25">
      <c r="B6" s="1411">
        <v>2</v>
      </c>
      <c r="C6" s="1412" t="s">
        <v>1273</v>
      </c>
      <c r="D6" s="1413" t="s">
        <v>2195</v>
      </c>
      <c r="E6" s="1413" t="s">
        <v>2196</v>
      </c>
      <c r="F6" s="1413" t="s">
        <v>2197</v>
      </c>
      <c r="G6" s="1414" t="s">
        <v>2198</v>
      </c>
      <c r="H6" s="1414" t="s">
        <v>2199</v>
      </c>
      <c r="I6" s="1414" t="s">
        <v>2200</v>
      </c>
      <c r="J6" s="1414" t="s">
        <v>2201</v>
      </c>
      <c r="K6" s="1414" t="s">
        <v>2202</v>
      </c>
      <c r="L6" s="1414" t="s">
        <v>2203</v>
      </c>
      <c r="M6" s="1414" t="s">
        <v>2204</v>
      </c>
    </row>
    <row r="7" spans="2:17" s="21" customFormat="1" ht="11.25">
      <c r="B7" s="1411" t="s">
        <v>1751</v>
      </c>
      <c r="C7" s="1412" t="s">
        <v>2205</v>
      </c>
      <c r="D7" s="1413" t="s">
        <v>2206</v>
      </c>
      <c r="E7" s="1413" t="s">
        <v>2206</v>
      </c>
      <c r="F7" s="1413" t="s">
        <v>2206</v>
      </c>
      <c r="G7" s="1414" t="s">
        <v>2207</v>
      </c>
      <c r="H7" s="1414" t="s">
        <v>2207</v>
      </c>
      <c r="I7" s="1414" t="s">
        <v>2207</v>
      </c>
      <c r="J7" s="1414" t="s">
        <v>2207</v>
      </c>
      <c r="K7" s="1414" t="s">
        <v>2207</v>
      </c>
      <c r="L7" s="1414" t="s">
        <v>2207</v>
      </c>
      <c r="M7" s="1414" t="s">
        <v>2207</v>
      </c>
    </row>
    <row r="8" spans="2:17" s="21" customFormat="1" ht="22.5">
      <c r="B8" s="1411">
        <v>3</v>
      </c>
      <c r="C8" s="1412" t="s">
        <v>1274</v>
      </c>
      <c r="D8" s="1413" t="s">
        <v>2208</v>
      </c>
      <c r="E8" s="1413" t="s">
        <v>2208</v>
      </c>
      <c r="F8" s="1413" t="s">
        <v>2208</v>
      </c>
      <c r="G8" s="1414" t="s">
        <v>2209</v>
      </c>
      <c r="H8" s="1414" t="s">
        <v>2208</v>
      </c>
      <c r="I8" s="1414" t="s">
        <v>2208</v>
      </c>
      <c r="J8" s="1414" t="s">
        <v>2210</v>
      </c>
      <c r="K8" s="1414" t="s">
        <v>2210</v>
      </c>
      <c r="L8" s="1414" t="s">
        <v>2208</v>
      </c>
      <c r="M8" s="1414" t="s">
        <v>2211</v>
      </c>
    </row>
    <row r="9" spans="2:17" s="21" customFormat="1" ht="33.75">
      <c r="B9" s="1411" t="s">
        <v>47</v>
      </c>
      <c r="C9" s="1412" t="s">
        <v>2212</v>
      </c>
      <c r="D9" s="1413" t="s">
        <v>2213</v>
      </c>
      <c r="E9" s="1413" t="s">
        <v>2213</v>
      </c>
      <c r="F9" s="1413" t="s">
        <v>2213</v>
      </c>
      <c r="G9" s="1414" t="s">
        <v>2213</v>
      </c>
      <c r="H9" s="1414" t="s">
        <v>2214</v>
      </c>
      <c r="I9" s="1414" t="s">
        <v>2214</v>
      </c>
      <c r="J9" s="1414" t="s">
        <v>1656</v>
      </c>
      <c r="K9" s="1414" t="s">
        <v>1656</v>
      </c>
      <c r="L9" s="1414" t="s">
        <v>2214</v>
      </c>
      <c r="M9" s="1414" t="s">
        <v>1656</v>
      </c>
    </row>
    <row r="10" spans="2:17" s="22" customFormat="1" ht="11.25">
      <c r="B10" s="412" t="s">
        <v>1275</v>
      </c>
      <c r="C10" s="1415"/>
      <c r="D10" s="1416"/>
      <c r="E10" s="1417"/>
      <c r="F10" s="1417"/>
      <c r="G10" s="1418"/>
      <c r="H10" s="1418"/>
      <c r="I10" s="1418"/>
      <c r="J10" s="1418"/>
      <c r="K10" s="1418"/>
      <c r="L10" s="1418"/>
      <c r="M10" s="1418"/>
    </row>
    <row r="11" spans="2:17" s="21" customFormat="1" ht="33.75">
      <c r="B11" s="1411">
        <v>4</v>
      </c>
      <c r="C11" s="1412" t="s">
        <v>1276</v>
      </c>
      <c r="D11" s="1413" t="s">
        <v>2215</v>
      </c>
      <c r="E11" s="1413" t="s">
        <v>2215</v>
      </c>
      <c r="F11" s="1413" t="s">
        <v>2215</v>
      </c>
      <c r="G11" s="1414" t="s">
        <v>2215</v>
      </c>
      <c r="H11" s="1414" t="s">
        <v>2215</v>
      </c>
      <c r="I11" s="1414" t="s">
        <v>2215</v>
      </c>
      <c r="J11" s="1414" t="s">
        <v>2215</v>
      </c>
      <c r="K11" s="1414" t="s">
        <v>2215</v>
      </c>
      <c r="L11" s="1414" t="s">
        <v>2216</v>
      </c>
      <c r="M11" s="1414" t="s">
        <v>2217</v>
      </c>
    </row>
    <row r="12" spans="2:17" s="21" customFormat="1" ht="33.75">
      <c r="B12" s="1411">
        <v>5</v>
      </c>
      <c r="C12" s="1412" t="s">
        <v>1277</v>
      </c>
      <c r="D12" s="1413" t="s">
        <v>2215</v>
      </c>
      <c r="E12" s="1413" t="s">
        <v>2215</v>
      </c>
      <c r="F12" s="1413" t="s">
        <v>2215</v>
      </c>
      <c r="G12" s="1414" t="s">
        <v>2215</v>
      </c>
      <c r="H12" s="1414" t="s">
        <v>2215</v>
      </c>
      <c r="I12" s="1414" t="s">
        <v>2215</v>
      </c>
      <c r="J12" s="1414" t="s">
        <v>2215</v>
      </c>
      <c r="K12" s="1414" t="s">
        <v>2215</v>
      </c>
      <c r="L12" s="1414" t="s">
        <v>2216</v>
      </c>
      <c r="M12" s="1414" t="s">
        <v>2217</v>
      </c>
    </row>
    <row r="13" spans="2:17" s="21" customFormat="1" ht="33.75">
      <c r="B13" s="1411">
        <v>6</v>
      </c>
      <c r="C13" s="1412" t="s">
        <v>1278</v>
      </c>
      <c r="D13" s="1413" t="s">
        <v>2218</v>
      </c>
      <c r="E13" s="1413" t="s">
        <v>2218</v>
      </c>
      <c r="F13" s="1413" t="s">
        <v>2218</v>
      </c>
      <c r="G13" s="1414" t="s">
        <v>2218</v>
      </c>
      <c r="H13" s="1414" t="s">
        <v>2218</v>
      </c>
      <c r="I13" s="1414" t="s">
        <v>2218</v>
      </c>
      <c r="J13" s="1414" t="s">
        <v>2218</v>
      </c>
      <c r="K13" s="1414" t="s">
        <v>2218</v>
      </c>
      <c r="L13" s="1414" t="s">
        <v>2218</v>
      </c>
      <c r="M13" s="1414" t="s">
        <v>2218</v>
      </c>
    </row>
    <row r="14" spans="2:17" s="21" customFormat="1" ht="33.75">
      <c r="B14" s="1411">
        <v>7</v>
      </c>
      <c r="C14" s="1412" t="s">
        <v>1279</v>
      </c>
      <c r="D14" s="1413" t="s">
        <v>2219</v>
      </c>
      <c r="E14" s="1413" t="s">
        <v>2219</v>
      </c>
      <c r="F14" s="1413" t="s">
        <v>2219</v>
      </c>
      <c r="G14" s="1414" t="s">
        <v>2219</v>
      </c>
      <c r="H14" s="1414" t="s">
        <v>2219</v>
      </c>
      <c r="I14" s="1414" t="s">
        <v>2219</v>
      </c>
      <c r="J14" s="1414" t="s">
        <v>2219</v>
      </c>
      <c r="K14" s="1414" t="s">
        <v>2219</v>
      </c>
      <c r="L14" s="1414" t="s">
        <v>2220</v>
      </c>
      <c r="M14" s="1414" t="s">
        <v>2221</v>
      </c>
    </row>
    <row r="15" spans="2:17" s="21" customFormat="1" ht="34.5">
      <c r="B15" s="1411">
        <v>8</v>
      </c>
      <c r="C15" s="1412" t="s">
        <v>2222</v>
      </c>
      <c r="D15" s="1419">
        <v>5573333.333333333</v>
      </c>
      <c r="E15" s="1419">
        <v>3240611.111111111</v>
      </c>
      <c r="F15" s="1419">
        <v>2158333.3333333335</v>
      </c>
      <c r="G15" s="1419">
        <v>4517409.6836477676</v>
      </c>
      <c r="H15" s="1419">
        <v>300000000</v>
      </c>
      <c r="I15" s="1419">
        <v>450000000</v>
      </c>
      <c r="J15" s="1419">
        <v>59160098.13732741</v>
      </c>
      <c r="K15" s="1419">
        <v>70146973.505688205</v>
      </c>
      <c r="L15" s="1420">
        <v>399999980</v>
      </c>
      <c r="M15" s="1420">
        <v>4723137.1744848536</v>
      </c>
    </row>
    <row r="16" spans="2:17" s="21" customFormat="1" ht="22.5">
      <c r="B16" s="1411">
        <v>9</v>
      </c>
      <c r="C16" s="1412" t="s">
        <v>2223</v>
      </c>
      <c r="D16" s="1419">
        <v>114000000</v>
      </c>
      <c r="E16" s="1419">
        <v>64100000</v>
      </c>
      <c r="F16" s="1419">
        <v>35000000</v>
      </c>
      <c r="G16" s="1420">
        <v>98850000</v>
      </c>
      <c r="H16" s="1421">
        <v>300000000</v>
      </c>
      <c r="I16" s="1421">
        <v>450000000</v>
      </c>
      <c r="J16" s="1421" t="s">
        <v>2224</v>
      </c>
      <c r="K16" s="1421" t="s">
        <v>2225</v>
      </c>
      <c r="L16" s="1420">
        <v>400000000</v>
      </c>
      <c r="M16" s="1422" t="s">
        <v>2081</v>
      </c>
    </row>
    <row r="17" spans="2:13" s="21" customFormat="1" ht="11.25">
      <c r="B17" s="1411" t="s">
        <v>1280</v>
      </c>
      <c r="C17" s="1412" t="s">
        <v>1281</v>
      </c>
      <c r="D17" s="1423">
        <v>1</v>
      </c>
      <c r="E17" s="1423">
        <v>1</v>
      </c>
      <c r="F17" s="1423">
        <v>1</v>
      </c>
      <c r="G17" s="1424">
        <v>1</v>
      </c>
      <c r="H17" s="1424">
        <v>1</v>
      </c>
      <c r="I17" s="1424">
        <v>1</v>
      </c>
      <c r="J17" s="1424">
        <v>1</v>
      </c>
      <c r="K17" s="1424">
        <v>1</v>
      </c>
      <c r="L17" s="1425">
        <v>1</v>
      </c>
      <c r="M17" s="1426" t="s">
        <v>2081</v>
      </c>
    </row>
    <row r="18" spans="2:13" s="21" customFormat="1" ht="11.25">
      <c r="B18" s="1411" t="s">
        <v>1282</v>
      </c>
      <c r="C18" s="1412" t="s">
        <v>1283</v>
      </c>
      <c r="D18" s="1427">
        <v>1</v>
      </c>
      <c r="E18" s="1427">
        <v>1</v>
      </c>
      <c r="F18" s="1427">
        <v>1</v>
      </c>
      <c r="G18" s="1428">
        <v>1</v>
      </c>
      <c r="H18" s="1428">
        <v>1</v>
      </c>
      <c r="I18" s="1428">
        <v>1</v>
      </c>
      <c r="J18" s="1428">
        <v>1</v>
      </c>
      <c r="K18" s="1428">
        <v>1</v>
      </c>
      <c r="L18" s="1428">
        <v>1</v>
      </c>
      <c r="M18" s="1428" t="s">
        <v>2081</v>
      </c>
    </row>
    <row r="19" spans="2:13" s="21" customFormat="1" ht="22.5">
      <c r="B19" s="1411">
        <v>10</v>
      </c>
      <c r="C19" s="1412" t="s">
        <v>1284</v>
      </c>
      <c r="D19" s="1413" t="s">
        <v>2226</v>
      </c>
      <c r="E19" s="1413" t="s">
        <v>2226</v>
      </c>
      <c r="F19" s="1413" t="s">
        <v>2226</v>
      </c>
      <c r="G19" s="1414" t="s">
        <v>2226</v>
      </c>
      <c r="H19" s="1414" t="s">
        <v>2226</v>
      </c>
      <c r="I19" s="1414" t="s">
        <v>2226</v>
      </c>
      <c r="J19" s="1414" t="s">
        <v>2226</v>
      </c>
      <c r="K19" s="1414" t="s">
        <v>2226</v>
      </c>
      <c r="L19" s="1414" t="s">
        <v>11</v>
      </c>
      <c r="M19" s="1414" t="s">
        <v>11</v>
      </c>
    </row>
    <row r="20" spans="2:13" s="21" customFormat="1" ht="22.5">
      <c r="B20" s="1411">
        <v>11</v>
      </c>
      <c r="C20" s="1412" t="s">
        <v>2227</v>
      </c>
      <c r="D20" s="1429" t="s">
        <v>2228</v>
      </c>
      <c r="E20" s="1413" t="s">
        <v>2229</v>
      </c>
      <c r="F20" s="1413" t="s">
        <v>2230</v>
      </c>
      <c r="G20" s="1414" t="s">
        <v>2231</v>
      </c>
      <c r="H20" s="1414" t="s">
        <v>2232</v>
      </c>
      <c r="I20" s="1414" t="s">
        <v>2233</v>
      </c>
      <c r="J20" s="1414" t="s">
        <v>2232</v>
      </c>
      <c r="K20" s="1414" t="s">
        <v>2234</v>
      </c>
      <c r="L20" s="1414" t="s">
        <v>2235</v>
      </c>
      <c r="M20" s="1414" t="s">
        <v>2081</v>
      </c>
    </row>
    <row r="21" spans="2:13" s="21" customFormat="1" ht="11.25">
      <c r="B21" s="1411">
        <v>12</v>
      </c>
      <c r="C21" s="1412" t="s">
        <v>1285</v>
      </c>
      <c r="D21" s="1413" t="s">
        <v>2236</v>
      </c>
      <c r="E21" s="1413" t="s">
        <v>2236</v>
      </c>
      <c r="F21" s="1413" t="s">
        <v>2236</v>
      </c>
      <c r="G21" s="1414" t="s">
        <v>2236</v>
      </c>
      <c r="H21" s="1414" t="s">
        <v>2236</v>
      </c>
      <c r="I21" s="1414" t="s">
        <v>2236</v>
      </c>
      <c r="J21" s="1414" t="s">
        <v>2236</v>
      </c>
      <c r="K21" s="1414" t="s">
        <v>2236</v>
      </c>
      <c r="L21" s="1414" t="s">
        <v>2237</v>
      </c>
      <c r="M21" s="1414" t="s">
        <v>2238</v>
      </c>
    </row>
    <row r="22" spans="2:13" s="21" customFormat="1" ht="22.5">
      <c r="B22" s="1411">
        <v>13</v>
      </c>
      <c r="C22" s="1412" t="s">
        <v>2239</v>
      </c>
      <c r="D22" s="1429" t="s">
        <v>2240</v>
      </c>
      <c r="E22" s="1413" t="s">
        <v>2241</v>
      </c>
      <c r="F22" s="1413" t="s">
        <v>2242</v>
      </c>
      <c r="G22" s="1414" t="s">
        <v>2243</v>
      </c>
      <c r="H22" s="1414" t="s">
        <v>2244</v>
      </c>
      <c r="I22" s="1414" t="s">
        <v>2245</v>
      </c>
      <c r="J22" s="1414" t="s">
        <v>2244</v>
      </c>
      <c r="K22" s="1414" t="s">
        <v>2246</v>
      </c>
      <c r="L22" s="1414" t="s">
        <v>2081</v>
      </c>
      <c r="M22" s="1414" t="s">
        <v>2081</v>
      </c>
    </row>
    <row r="23" spans="2:13" s="21" customFormat="1" ht="45">
      <c r="B23" s="1411">
        <v>14</v>
      </c>
      <c r="C23" s="1412" t="s">
        <v>2247</v>
      </c>
      <c r="D23" s="1413" t="s">
        <v>2214</v>
      </c>
      <c r="E23" s="1413" t="s">
        <v>2214</v>
      </c>
      <c r="F23" s="1413" t="s">
        <v>2214</v>
      </c>
      <c r="G23" s="1414" t="s">
        <v>2081</v>
      </c>
      <c r="H23" s="1414" t="s">
        <v>2214</v>
      </c>
      <c r="I23" s="1414" t="s">
        <v>2214</v>
      </c>
      <c r="J23" s="1414" t="s">
        <v>2214</v>
      </c>
      <c r="K23" s="1414" t="s">
        <v>2214</v>
      </c>
      <c r="L23" s="1414" t="s">
        <v>2214</v>
      </c>
      <c r="M23" s="1414" t="s">
        <v>2081</v>
      </c>
    </row>
    <row r="24" spans="2:13" s="21" customFormat="1" ht="168.75">
      <c r="B24" s="1411">
        <v>15</v>
      </c>
      <c r="C24" s="1412" t="s">
        <v>2248</v>
      </c>
      <c r="D24" s="1413" t="s">
        <v>2249</v>
      </c>
      <c r="E24" s="1413" t="s">
        <v>2249</v>
      </c>
      <c r="F24" s="1413" t="s">
        <v>2249</v>
      </c>
      <c r="G24" s="1430" t="s">
        <v>2250</v>
      </c>
      <c r="H24" s="1414" t="s">
        <v>2251</v>
      </c>
      <c r="I24" s="1414" t="s">
        <v>2252</v>
      </c>
      <c r="J24" s="1414" t="s">
        <v>2253</v>
      </c>
      <c r="K24" s="1414" t="s">
        <v>2254</v>
      </c>
      <c r="L24" s="1414" t="s">
        <v>2255</v>
      </c>
      <c r="M24" s="1414" t="s">
        <v>2081</v>
      </c>
    </row>
    <row r="25" spans="2:13" s="21" customFormat="1" ht="45">
      <c r="B25" s="1411">
        <v>16</v>
      </c>
      <c r="C25" s="1431" t="s">
        <v>2256</v>
      </c>
      <c r="D25" s="1413" t="s">
        <v>2081</v>
      </c>
      <c r="E25" s="1413" t="s">
        <v>2081</v>
      </c>
      <c r="F25" s="1413" t="s">
        <v>2081</v>
      </c>
      <c r="G25" s="1432" t="s">
        <v>2081</v>
      </c>
      <c r="H25" s="1432" t="s">
        <v>2081</v>
      </c>
      <c r="I25" s="1432" t="s">
        <v>2081</v>
      </c>
      <c r="J25" s="1432" t="s">
        <v>2081</v>
      </c>
      <c r="K25" s="1432" t="s">
        <v>2081</v>
      </c>
      <c r="L25" s="1414" t="s">
        <v>2257</v>
      </c>
      <c r="M25" s="1414" t="s">
        <v>2081</v>
      </c>
    </row>
    <row r="26" spans="2:13" s="22" customFormat="1" ht="11.25">
      <c r="B26" s="412" t="s">
        <v>1286</v>
      </c>
      <c r="C26" s="195"/>
      <c r="D26" s="1416"/>
      <c r="E26" s="1418"/>
      <c r="F26" s="1418"/>
      <c r="G26" s="1418"/>
      <c r="H26" s="1418"/>
      <c r="I26" s="1418"/>
      <c r="J26" s="1418"/>
      <c r="K26" s="1418"/>
      <c r="L26" s="1418"/>
      <c r="M26" s="1418"/>
    </row>
    <row r="27" spans="2:13" s="21" customFormat="1" ht="11.25">
      <c r="B27" s="1411">
        <v>17</v>
      </c>
      <c r="C27" s="1412" t="s">
        <v>1287</v>
      </c>
      <c r="D27" s="1413" t="s">
        <v>2258</v>
      </c>
      <c r="E27" s="1413" t="s">
        <v>2258</v>
      </c>
      <c r="F27" s="1413" t="s">
        <v>2258</v>
      </c>
      <c r="G27" s="1414" t="s">
        <v>2259</v>
      </c>
      <c r="H27" s="1414" t="s">
        <v>2260</v>
      </c>
      <c r="I27" s="1414" t="s">
        <v>2261</v>
      </c>
      <c r="J27" s="1414" t="s">
        <v>2258</v>
      </c>
      <c r="K27" s="1414" t="s">
        <v>2258</v>
      </c>
      <c r="L27" s="1414" t="s">
        <v>2259</v>
      </c>
      <c r="M27" s="1414" t="s">
        <v>2258</v>
      </c>
    </row>
    <row r="28" spans="2:13" s="21" customFormat="1" ht="90">
      <c r="B28" s="1411">
        <v>18</v>
      </c>
      <c r="C28" s="1431" t="s">
        <v>1288</v>
      </c>
      <c r="D28" s="1413" t="s">
        <v>2262</v>
      </c>
      <c r="E28" s="1413" t="s">
        <v>2262</v>
      </c>
      <c r="F28" s="1413" t="s">
        <v>2262</v>
      </c>
      <c r="G28" s="1433">
        <v>0.13</v>
      </c>
      <c r="H28" s="1414" t="s">
        <v>2263</v>
      </c>
      <c r="I28" s="1414" t="s">
        <v>2264</v>
      </c>
      <c r="J28" s="1414" t="s">
        <v>2265</v>
      </c>
      <c r="K28" s="1414" t="s">
        <v>2265</v>
      </c>
      <c r="L28" s="1414" t="s">
        <v>2266</v>
      </c>
      <c r="M28" s="1414" t="s">
        <v>2081</v>
      </c>
    </row>
    <row r="29" spans="2:13" s="21" customFormat="1" ht="11.25">
      <c r="B29" s="1411">
        <v>19</v>
      </c>
      <c r="C29" s="1412" t="s">
        <v>1289</v>
      </c>
      <c r="D29" s="1413" t="s">
        <v>2213</v>
      </c>
      <c r="E29" s="1413" t="s">
        <v>2213</v>
      </c>
      <c r="F29" s="1413" t="s">
        <v>2213</v>
      </c>
      <c r="G29" s="1414" t="s">
        <v>2213</v>
      </c>
      <c r="H29" s="1414" t="s">
        <v>2213</v>
      </c>
      <c r="I29" s="1414" t="s">
        <v>2213</v>
      </c>
      <c r="J29" s="1414" t="s">
        <v>2213</v>
      </c>
      <c r="K29" s="1414" t="s">
        <v>2213</v>
      </c>
      <c r="L29" s="1414" t="s">
        <v>2213</v>
      </c>
      <c r="M29" s="1414" t="s">
        <v>2081</v>
      </c>
    </row>
    <row r="30" spans="2:13" s="21" customFormat="1" ht="22.5">
      <c r="B30" s="1411" t="s">
        <v>65</v>
      </c>
      <c r="C30" s="1431" t="s">
        <v>2267</v>
      </c>
      <c r="D30" s="1413" t="s">
        <v>2268</v>
      </c>
      <c r="E30" s="1414" t="s">
        <v>2268</v>
      </c>
      <c r="F30" s="1414" t="s">
        <v>2268</v>
      </c>
      <c r="G30" s="1414" t="s">
        <v>2268</v>
      </c>
      <c r="H30" s="1414" t="s">
        <v>2268</v>
      </c>
      <c r="I30" s="1414" t="s">
        <v>2268</v>
      </c>
      <c r="J30" s="1414" t="s">
        <v>2268</v>
      </c>
      <c r="K30" s="1414" t="s">
        <v>2268</v>
      </c>
      <c r="L30" s="1414" t="s">
        <v>2269</v>
      </c>
      <c r="M30" s="1414" t="s">
        <v>2269</v>
      </c>
    </row>
    <row r="31" spans="2:13" s="21" customFormat="1" ht="33.75">
      <c r="B31" s="1411" t="s">
        <v>67</v>
      </c>
      <c r="C31" s="1431" t="s">
        <v>1290</v>
      </c>
      <c r="D31" s="1413" t="s">
        <v>2268</v>
      </c>
      <c r="E31" s="1414" t="s">
        <v>2268</v>
      </c>
      <c r="F31" s="1414" t="s">
        <v>2268</v>
      </c>
      <c r="G31" s="1414" t="s">
        <v>2268</v>
      </c>
      <c r="H31" s="1414" t="s">
        <v>2268</v>
      </c>
      <c r="I31" s="1414" t="s">
        <v>2268</v>
      </c>
      <c r="J31" s="1414" t="s">
        <v>2268</v>
      </c>
      <c r="K31" s="1414" t="s">
        <v>2268</v>
      </c>
      <c r="L31" s="1414" t="s">
        <v>2269</v>
      </c>
      <c r="M31" s="1414" t="s">
        <v>2081</v>
      </c>
    </row>
    <row r="32" spans="2:13" s="21" customFormat="1" ht="22.5">
      <c r="B32" s="1411">
        <v>21</v>
      </c>
      <c r="C32" s="1431" t="s">
        <v>2270</v>
      </c>
      <c r="D32" s="1413" t="s">
        <v>2213</v>
      </c>
      <c r="E32" s="1414" t="s">
        <v>2213</v>
      </c>
      <c r="F32" s="1414" t="s">
        <v>2213</v>
      </c>
      <c r="G32" s="1414" t="s">
        <v>2213</v>
      </c>
      <c r="H32" s="1414" t="s">
        <v>2213</v>
      </c>
      <c r="I32" s="1414" t="s">
        <v>2213</v>
      </c>
      <c r="J32" s="1414" t="s">
        <v>2213</v>
      </c>
      <c r="K32" s="1414" t="s">
        <v>2213</v>
      </c>
      <c r="L32" s="1414" t="s">
        <v>2213</v>
      </c>
      <c r="M32" s="1414" t="s">
        <v>2081</v>
      </c>
    </row>
    <row r="33" spans="2:13" s="21" customFormat="1" ht="11.25">
      <c r="B33" s="1411">
        <v>22</v>
      </c>
      <c r="C33" s="1431" t="s">
        <v>1291</v>
      </c>
      <c r="D33" s="1413" t="s">
        <v>2081</v>
      </c>
      <c r="E33" s="1414" t="s">
        <v>2081</v>
      </c>
      <c r="F33" s="1414" t="s">
        <v>2081</v>
      </c>
      <c r="G33" s="1414" t="s">
        <v>2081</v>
      </c>
      <c r="H33" s="1414" t="s">
        <v>2081</v>
      </c>
      <c r="I33" s="1414" t="s">
        <v>2081</v>
      </c>
      <c r="J33" s="1414" t="s">
        <v>2081</v>
      </c>
      <c r="K33" s="1414" t="s">
        <v>2081</v>
      </c>
      <c r="L33" s="1414" t="s">
        <v>2271</v>
      </c>
      <c r="M33" s="1414" t="s">
        <v>2271</v>
      </c>
    </row>
    <row r="34" spans="2:13" s="21" customFormat="1" ht="11.25">
      <c r="B34" s="1411">
        <v>23</v>
      </c>
      <c r="C34" s="1431" t="s">
        <v>1292</v>
      </c>
      <c r="D34" s="1413" t="s">
        <v>2272</v>
      </c>
      <c r="E34" s="1414" t="s">
        <v>2272</v>
      </c>
      <c r="F34" s="1414" t="s">
        <v>2272</v>
      </c>
      <c r="G34" s="1414" t="s">
        <v>2272</v>
      </c>
      <c r="H34" s="1414" t="s">
        <v>2272</v>
      </c>
      <c r="I34" s="1414" t="s">
        <v>2272</v>
      </c>
      <c r="J34" s="1414" t="s">
        <v>2272</v>
      </c>
      <c r="K34" s="1414" t="s">
        <v>2272</v>
      </c>
      <c r="L34" s="1414" t="s">
        <v>2272</v>
      </c>
      <c r="M34" s="1414" t="s">
        <v>2272</v>
      </c>
    </row>
    <row r="35" spans="2:13" s="21" customFormat="1" ht="18.75" customHeight="1">
      <c r="B35" s="1411">
        <v>24</v>
      </c>
      <c r="C35" s="1431" t="s">
        <v>1293</v>
      </c>
      <c r="D35" s="1413" t="s">
        <v>2081</v>
      </c>
      <c r="E35" s="1414" t="s">
        <v>2081</v>
      </c>
      <c r="F35" s="1414" t="s">
        <v>2081</v>
      </c>
      <c r="G35" s="1414" t="s">
        <v>2081</v>
      </c>
      <c r="H35" s="1414" t="s">
        <v>2081</v>
      </c>
      <c r="I35" s="1414" t="s">
        <v>2081</v>
      </c>
      <c r="J35" s="1414" t="s">
        <v>2081</v>
      </c>
      <c r="K35" s="1414" t="s">
        <v>2081</v>
      </c>
      <c r="L35" s="1414" t="s">
        <v>2081</v>
      </c>
      <c r="M35" s="1414" t="s">
        <v>2081</v>
      </c>
    </row>
    <row r="36" spans="2:13" s="21" customFormat="1" ht="18.75" customHeight="1">
      <c r="B36" s="1411">
        <v>25</v>
      </c>
      <c r="C36" s="1431" t="s">
        <v>1294</v>
      </c>
      <c r="D36" s="1413" t="s">
        <v>2081</v>
      </c>
      <c r="E36" s="1414" t="s">
        <v>2081</v>
      </c>
      <c r="F36" s="1414" t="s">
        <v>2081</v>
      </c>
      <c r="G36" s="1414" t="s">
        <v>2081</v>
      </c>
      <c r="H36" s="1414" t="s">
        <v>2081</v>
      </c>
      <c r="I36" s="1414" t="s">
        <v>2081</v>
      </c>
      <c r="J36" s="1414" t="s">
        <v>2081</v>
      </c>
      <c r="K36" s="1414" t="s">
        <v>2081</v>
      </c>
      <c r="L36" s="1414" t="s">
        <v>2081</v>
      </c>
      <c r="M36" s="1414" t="s">
        <v>2081</v>
      </c>
    </row>
    <row r="37" spans="2:13" s="21" customFormat="1" ht="18.75" customHeight="1">
      <c r="B37" s="1411">
        <v>26</v>
      </c>
      <c r="C37" s="1431" t="s">
        <v>1295</v>
      </c>
      <c r="D37" s="1413" t="s">
        <v>2081</v>
      </c>
      <c r="E37" s="1414" t="s">
        <v>2081</v>
      </c>
      <c r="F37" s="1414" t="s">
        <v>2081</v>
      </c>
      <c r="G37" s="1414" t="s">
        <v>2081</v>
      </c>
      <c r="H37" s="1414" t="s">
        <v>2081</v>
      </c>
      <c r="I37" s="1414" t="s">
        <v>2081</v>
      </c>
      <c r="J37" s="1414" t="s">
        <v>2081</v>
      </c>
      <c r="K37" s="1414" t="s">
        <v>2081</v>
      </c>
      <c r="L37" s="1414" t="s">
        <v>2081</v>
      </c>
      <c r="M37" s="1414" t="s">
        <v>2081</v>
      </c>
    </row>
    <row r="38" spans="2:13" s="21" customFormat="1" ht="22.5" customHeight="1">
      <c r="B38" s="1411">
        <v>27</v>
      </c>
      <c r="C38" s="1431" t="s">
        <v>1296</v>
      </c>
      <c r="D38" s="1413" t="s">
        <v>2081</v>
      </c>
      <c r="E38" s="1414" t="s">
        <v>2081</v>
      </c>
      <c r="F38" s="1414" t="s">
        <v>2081</v>
      </c>
      <c r="G38" s="1414" t="s">
        <v>2081</v>
      </c>
      <c r="H38" s="1414" t="s">
        <v>2081</v>
      </c>
      <c r="I38" s="1414" t="s">
        <v>2081</v>
      </c>
      <c r="J38" s="1414" t="s">
        <v>2081</v>
      </c>
      <c r="K38" s="1414" t="s">
        <v>2081</v>
      </c>
      <c r="L38" s="1414" t="s">
        <v>2081</v>
      </c>
      <c r="M38" s="1414" t="s">
        <v>2081</v>
      </c>
    </row>
    <row r="39" spans="2:13" s="21" customFormat="1" ht="33.75">
      <c r="B39" s="1411">
        <v>28</v>
      </c>
      <c r="C39" s="1431" t="s">
        <v>1297</v>
      </c>
      <c r="D39" s="1413" t="s">
        <v>2081</v>
      </c>
      <c r="E39" s="1414" t="s">
        <v>2081</v>
      </c>
      <c r="F39" s="1414" t="s">
        <v>2081</v>
      </c>
      <c r="G39" s="1414" t="s">
        <v>2081</v>
      </c>
      <c r="H39" s="1414" t="s">
        <v>2081</v>
      </c>
      <c r="I39" s="1414" t="s">
        <v>2081</v>
      </c>
      <c r="J39" s="1414" t="s">
        <v>2081</v>
      </c>
      <c r="K39" s="1414" t="s">
        <v>2081</v>
      </c>
      <c r="L39" s="1414" t="s">
        <v>2081</v>
      </c>
      <c r="M39" s="1414" t="s">
        <v>2081</v>
      </c>
    </row>
    <row r="40" spans="2:13" s="21" customFormat="1" ht="33.75">
      <c r="B40" s="1411">
        <v>29</v>
      </c>
      <c r="C40" s="1431" t="s">
        <v>1298</v>
      </c>
      <c r="D40" s="1434" t="s">
        <v>2081</v>
      </c>
      <c r="E40" s="1435" t="s">
        <v>2081</v>
      </c>
      <c r="F40" s="1435" t="s">
        <v>2081</v>
      </c>
      <c r="G40" s="1435" t="s">
        <v>2081</v>
      </c>
      <c r="H40" s="1435" t="s">
        <v>2081</v>
      </c>
      <c r="I40" s="1435" t="s">
        <v>2081</v>
      </c>
      <c r="J40" s="1435" t="s">
        <v>2081</v>
      </c>
      <c r="K40" s="1435" t="s">
        <v>2081</v>
      </c>
      <c r="L40" s="1435" t="s">
        <v>2081</v>
      </c>
      <c r="M40" s="1435" t="s">
        <v>2081</v>
      </c>
    </row>
    <row r="41" spans="2:13" s="21" customFormat="1" ht="22.5" customHeight="1">
      <c r="B41" s="1411">
        <v>30</v>
      </c>
      <c r="C41" s="1431" t="s">
        <v>2273</v>
      </c>
      <c r="D41" s="1413" t="s">
        <v>2213</v>
      </c>
      <c r="E41" s="1414" t="s">
        <v>2213</v>
      </c>
      <c r="F41" s="1414" t="s">
        <v>2213</v>
      </c>
      <c r="G41" s="1414" t="s">
        <v>2213</v>
      </c>
      <c r="H41" s="1414" t="s">
        <v>2081</v>
      </c>
      <c r="I41" s="1414" t="s">
        <v>2213</v>
      </c>
      <c r="J41" s="1414" t="s">
        <v>2081</v>
      </c>
      <c r="K41" s="1414" t="s">
        <v>2213</v>
      </c>
      <c r="L41" s="1435" t="s">
        <v>2214</v>
      </c>
      <c r="M41" s="1435" t="s">
        <v>2213</v>
      </c>
    </row>
    <row r="42" spans="2:13" s="21" customFormat="1" ht="23.25" customHeight="1">
      <c r="B42" s="1411">
        <v>31</v>
      </c>
      <c r="C42" s="1431" t="s">
        <v>1299</v>
      </c>
      <c r="D42" s="1413" t="s">
        <v>2081</v>
      </c>
      <c r="E42" s="1414" t="s">
        <v>2081</v>
      </c>
      <c r="F42" s="1414" t="s">
        <v>2081</v>
      </c>
      <c r="G42" s="1414" t="s">
        <v>2081</v>
      </c>
      <c r="H42" s="1414" t="s">
        <v>2081</v>
      </c>
      <c r="I42" s="1414" t="s">
        <v>2081</v>
      </c>
      <c r="J42" s="1414" t="s">
        <v>2081</v>
      </c>
      <c r="K42" s="1414" t="s">
        <v>2081</v>
      </c>
      <c r="L42" s="1414" t="s">
        <v>2274</v>
      </c>
      <c r="M42" s="1414" t="s">
        <v>2081</v>
      </c>
    </row>
    <row r="43" spans="2:13" s="21" customFormat="1" ht="21.75" customHeight="1">
      <c r="B43" s="1406">
        <v>32</v>
      </c>
      <c r="C43" s="1436" t="s">
        <v>1300</v>
      </c>
      <c r="D43" s="1408" t="s">
        <v>2081</v>
      </c>
      <c r="E43" s="1414" t="s">
        <v>2081</v>
      </c>
      <c r="F43" s="1414" t="s">
        <v>2081</v>
      </c>
      <c r="G43" s="1414" t="s">
        <v>2081</v>
      </c>
      <c r="H43" s="1414" t="s">
        <v>2081</v>
      </c>
      <c r="I43" s="1414" t="s">
        <v>2081</v>
      </c>
      <c r="J43" s="1414" t="s">
        <v>2081</v>
      </c>
      <c r="K43" s="1414" t="s">
        <v>2081</v>
      </c>
      <c r="L43" s="1414" t="s">
        <v>2275</v>
      </c>
      <c r="M43" s="1414" t="s">
        <v>2081</v>
      </c>
    </row>
    <row r="44" spans="2:13" s="21" customFormat="1" ht="24.75" customHeight="1">
      <c r="B44" s="1411">
        <v>33</v>
      </c>
      <c r="C44" s="1431" t="s">
        <v>1301</v>
      </c>
      <c r="D44" s="1413" t="s">
        <v>2081</v>
      </c>
      <c r="E44" s="1414" t="s">
        <v>2081</v>
      </c>
      <c r="F44" s="1414" t="s">
        <v>2081</v>
      </c>
      <c r="G44" s="1414" t="s">
        <v>2081</v>
      </c>
      <c r="H44" s="1414" t="s">
        <v>2081</v>
      </c>
      <c r="I44" s="1414" t="s">
        <v>2081</v>
      </c>
      <c r="J44" s="1414" t="s">
        <v>2081</v>
      </c>
      <c r="K44" s="1414" t="s">
        <v>2081</v>
      </c>
      <c r="L44" s="1414" t="s">
        <v>2276</v>
      </c>
      <c r="M44" s="1414" t="s">
        <v>2081</v>
      </c>
    </row>
    <row r="45" spans="2:13" s="21" customFormat="1" ht="35.25" customHeight="1">
      <c r="B45" s="1411">
        <v>34</v>
      </c>
      <c r="C45" s="1431" t="s">
        <v>2277</v>
      </c>
      <c r="D45" s="1413" t="s">
        <v>2081</v>
      </c>
      <c r="E45" s="1414" t="s">
        <v>2081</v>
      </c>
      <c r="F45" s="1414" t="s">
        <v>2081</v>
      </c>
      <c r="G45" s="1414" t="s">
        <v>2081</v>
      </c>
      <c r="H45" s="1414" t="s">
        <v>2081</v>
      </c>
      <c r="I45" s="1414" t="s">
        <v>2081</v>
      </c>
      <c r="J45" s="1414" t="s">
        <v>2081</v>
      </c>
      <c r="K45" s="1414" t="s">
        <v>2081</v>
      </c>
      <c r="L45" s="1437" t="s">
        <v>131</v>
      </c>
      <c r="M45" s="1414" t="s">
        <v>2081</v>
      </c>
    </row>
    <row r="46" spans="2:13" s="21" customFormat="1" ht="35.25" customHeight="1">
      <c r="B46" s="1411" t="s">
        <v>2278</v>
      </c>
      <c r="C46" s="1431" t="s">
        <v>2279</v>
      </c>
      <c r="D46" s="1413" t="s">
        <v>2280</v>
      </c>
      <c r="E46" s="1414" t="s">
        <v>2280</v>
      </c>
      <c r="F46" s="1414" t="s">
        <v>2280</v>
      </c>
      <c r="G46" s="1414" t="s">
        <v>2280</v>
      </c>
      <c r="H46" s="1414" t="s">
        <v>2280</v>
      </c>
      <c r="I46" s="1414" t="s">
        <v>2280</v>
      </c>
      <c r="J46" s="1414" t="s">
        <v>2280</v>
      </c>
      <c r="K46" s="1414" t="s">
        <v>2280</v>
      </c>
      <c r="L46" s="1437" t="s">
        <v>2280</v>
      </c>
      <c r="M46" s="1414" t="s">
        <v>2281</v>
      </c>
    </row>
    <row r="47" spans="2:13" s="21" customFormat="1" ht="35.25" customHeight="1">
      <c r="B47" s="1411" t="s">
        <v>2282</v>
      </c>
      <c r="C47" s="1431" t="s">
        <v>2283</v>
      </c>
      <c r="D47" s="1413" t="s">
        <v>2215</v>
      </c>
      <c r="E47" s="1414" t="s">
        <v>2215</v>
      </c>
      <c r="F47" s="1414" t="s">
        <v>2215</v>
      </c>
      <c r="G47" s="1414" t="s">
        <v>2215</v>
      </c>
      <c r="H47" s="1414" t="s">
        <v>2215</v>
      </c>
      <c r="I47" s="1414" t="s">
        <v>2215</v>
      </c>
      <c r="J47" s="1414" t="s">
        <v>2215</v>
      </c>
      <c r="K47" s="1414" t="s">
        <v>2215</v>
      </c>
      <c r="L47" s="1437" t="s">
        <v>2216</v>
      </c>
      <c r="M47" s="1414" t="s">
        <v>135</v>
      </c>
    </row>
    <row r="48" spans="2:13" s="21" customFormat="1" ht="45">
      <c r="B48" s="1411">
        <v>35</v>
      </c>
      <c r="C48" s="1431" t="s">
        <v>1302</v>
      </c>
      <c r="D48" s="1413" t="s">
        <v>2284</v>
      </c>
      <c r="E48" s="1414" t="s">
        <v>2284</v>
      </c>
      <c r="F48" s="1414" t="s">
        <v>2284</v>
      </c>
      <c r="G48" s="1414" t="s">
        <v>2284</v>
      </c>
      <c r="H48" s="1414" t="s">
        <v>2284</v>
      </c>
      <c r="I48" s="1414" t="s">
        <v>2284</v>
      </c>
      <c r="J48" s="1414" t="s">
        <v>2284</v>
      </c>
      <c r="K48" s="1414" t="s">
        <v>2284</v>
      </c>
      <c r="L48" s="1414" t="s">
        <v>2215</v>
      </c>
      <c r="M48" s="1414" t="s">
        <v>2216</v>
      </c>
    </row>
    <row r="49" spans="2:13" s="21" customFormat="1" ht="21" customHeight="1">
      <c r="B49" s="1411">
        <v>36</v>
      </c>
      <c r="C49" s="1431" t="s">
        <v>2285</v>
      </c>
      <c r="D49" s="1413" t="s">
        <v>2213</v>
      </c>
      <c r="E49" s="1414" t="s">
        <v>2213</v>
      </c>
      <c r="F49" s="1414" t="s">
        <v>2213</v>
      </c>
      <c r="G49" s="1414" t="s">
        <v>2213</v>
      </c>
      <c r="H49" s="1414" t="s">
        <v>2081</v>
      </c>
      <c r="I49" s="1414" t="s">
        <v>2213</v>
      </c>
      <c r="J49" s="1414" t="s">
        <v>2081</v>
      </c>
      <c r="K49" s="1414" t="s">
        <v>2081</v>
      </c>
      <c r="L49" s="1414" t="s">
        <v>2081</v>
      </c>
      <c r="M49" s="1414" t="s">
        <v>2213</v>
      </c>
    </row>
    <row r="50" spans="2:13" s="21" customFormat="1" ht="33.75" customHeight="1">
      <c r="B50" s="1411">
        <v>37</v>
      </c>
      <c r="C50" s="1431" t="s">
        <v>1303</v>
      </c>
      <c r="D50" s="1413" t="s">
        <v>2081</v>
      </c>
      <c r="E50" s="1414" t="s">
        <v>2081</v>
      </c>
      <c r="F50" s="1414" t="s">
        <v>2081</v>
      </c>
      <c r="G50" s="1414" t="s">
        <v>2081</v>
      </c>
      <c r="H50" s="1414" t="s">
        <v>2081</v>
      </c>
      <c r="I50" s="1414" t="s">
        <v>2081</v>
      </c>
      <c r="J50" s="1414" t="s">
        <v>2081</v>
      </c>
      <c r="K50" s="1414" t="s">
        <v>2081</v>
      </c>
      <c r="L50" s="1414" t="s">
        <v>2081</v>
      </c>
      <c r="M50" s="1414" t="s">
        <v>2081</v>
      </c>
    </row>
    <row r="51" spans="2:13" s="21" customFormat="1" ht="33.75" customHeight="1" thickBot="1">
      <c r="B51" s="1449" t="s">
        <v>2286</v>
      </c>
      <c r="C51" s="1450" t="s">
        <v>2287</v>
      </c>
      <c r="D51" s="1852" t="s">
        <v>2288</v>
      </c>
      <c r="E51" s="1852"/>
      <c r="F51" s="1852"/>
      <c r="G51" s="1852"/>
      <c r="H51" s="1852"/>
      <c r="I51" s="1852"/>
      <c r="J51" s="1451" t="s">
        <v>2289</v>
      </c>
      <c r="K51" s="1451" t="s">
        <v>2290</v>
      </c>
      <c r="L51" s="1451" t="s">
        <v>2291</v>
      </c>
      <c r="M51" s="1452" t="s">
        <v>2081</v>
      </c>
    </row>
    <row r="52" spans="2:13" s="21" customFormat="1" ht="7.5" customHeight="1" thickTop="1">
      <c r="B52" s="1438"/>
      <c r="C52" s="1439"/>
      <c r="D52" s="1205"/>
      <c r="E52" s="1440"/>
      <c r="F52" s="1440"/>
      <c r="G52" s="1440"/>
      <c r="H52" s="1440"/>
      <c r="I52" s="1440"/>
      <c r="J52" s="1440"/>
      <c r="K52" s="1440"/>
      <c r="L52" s="1440"/>
      <c r="M52" s="1440"/>
    </row>
    <row r="53" spans="2:13" ht="15" customHeight="1">
      <c r="B53" s="1619" t="s">
        <v>2348</v>
      </c>
      <c r="C53" s="1620"/>
      <c r="D53" s="1620"/>
    </row>
    <row r="54" spans="2:13" ht="15" customHeight="1">
      <c r="B54" s="1619" t="s">
        <v>2349</v>
      </c>
      <c r="C54" s="1620"/>
      <c r="D54" s="1620"/>
    </row>
    <row r="55" spans="2:13" ht="11.25" customHeight="1">
      <c r="B55" s="1853" t="s">
        <v>2350</v>
      </c>
      <c r="C55" s="1853"/>
      <c r="D55" s="1853"/>
      <c r="E55" s="1853"/>
      <c r="F55" s="1853"/>
      <c r="G55" s="1853"/>
      <c r="H55" s="1853"/>
      <c r="I55" s="1853"/>
      <c r="J55" s="1853"/>
      <c r="K55" s="1853"/>
      <c r="L55" s="1853"/>
      <c r="M55" s="1853"/>
    </row>
    <row r="56" spans="2:13" ht="15" customHeight="1">
      <c r="B56" s="19"/>
      <c r="C56" s="19"/>
      <c r="D56" s="19"/>
    </row>
    <row r="57" spans="2:13" ht="15" customHeight="1">
      <c r="B57" s="19"/>
      <c r="C57" s="19"/>
      <c r="D57" s="19"/>
    </row>
    <row r="58" spans="2:13" ht="15" customHeight="1">
      <c r="B58" s="19"/>
      <c r="C58" s="19"/>
      <c r="D58" s="19"/>
    </row>
    <row r="59" spans="2:13" ht="15" customHeight="1">
      <c r="B59" s="19"/>
      <c r="C59" s="19"/>
      <c r="D59" s="19"/>
    </row>
    <row r="60" spans="2:13" ht="15" customHeight="1">
      <c r="B60" s="19"/>
      <c r="C60" s="19"/>
      <c r="D60" s="19"/>
    </row>
    <row r="61" spans="2:13" ht="15" customHeight="1">
      <c r="B61" s="19"/>
      <c r="C61" s="19"/>
      <c r="D61" s="19"/>
    </row>
    <row r="62" spans="2:13" ht="15" customHeight="1">
      <c r="B62" s="19"/>
      <c r="C62" s="19"/>
      <c r="D62" s="19"/>
    </row>
    <row r="63" spans="2:13" ht="15" customHeight="1">
      <c r="B63" s="1854"/>
      <c r="C63" s="1854"/>
      <c r="D63" s="1854"/>
    </row>
    <row r="64" spans="2:13" ht="15" customHeight="1">
      <c r="B64" s="1854"/>
      <c r="C64" s="1854"/>
      <c r="D64" s="1854"/>
      <c r="L64" s="18" t="s">
        <v>2315</v>
      </c>
    </row>
    <row r="65" spans="2:4" ht="15" customHeight="1">
      <c r="B65" s="19"/>
      <c r="C65" s="19"/>
      <c r="D65" s="19"/>
    </row>
    <row r="66" spans="2:4" ht="15" customHeight="1">
      <c r="B66" s="19"/>
      <c r="C66" s="19"/>
      <c r="D66" s="19"/>
    </row>
    <row r="67" spans="2:4" ht="15" customHeight="1">
      <c r="B67" s="19"/>
      <c r="C67" s="19"/>
      <c r="D67" s="19"/>
    </row>
    <row r="68" spans="2:4" ht="15" customHeight="1">
      <c r="B68" s="19"/>
      <c r="C68" s="19"/>
      <c r="D68" s="19"/>
    </row>
    <row r="69" spans="2:4" ht="15" customHeight="1">
      <c r="B69" s="19"/>
      <c r="C69" s="19"/>
      <c r="D69" s="19"/>
    </row>
    <row r="70" spans="2:4" ht="15" customHeight="1">
      <c r="B70" s="19"/>
      <c r="C70" s="19"/>
      <c r="D70" s="19"/>
    </row>
    <row r="71" spans="2:4" ht="15" customHeight="1">
      <c r="B71" s="19"/>
      <c r="C71" s="19"/>
      <c r="D71" s="19"/>
    </row>
    <row r="72" spans="2:4" ht="15" customHeight="1">
      <c r="B72" s="19"/>
      <c r="C72" s="19"/>
      <c r="D72" s="19"/>
    </row>
    <row r="73" spans="2:4" ht="15" customHeight="1">
      <c r="B73" s="19"/>
      <c r="C73" s="19"/>
      <c r="D73" s="19"/>
    </row>
    <row r="74" spans="2:4" ht="15" customHeight="1">
      <c r="B74" s="19"/>
      <c r="C74" s="19"/>
      <c r="D74" s="19"/>
    </row>
  </sheetData>
  <mergeCells count="3">
    <mergeCell ref="D51:I51"/>
    <mergeCell ref="B55:M55"/>
    <mergeCell ref="B63:D64"/>
  </mergeCells>
  <hyperlinks>
    <hyperlink ref="D51" r:id="rId1" display="https://ind.millenniumbcp.pt/en/Institucional/investidores/Pages/Divida-Emissoes.aspx" xr:uid="{D8163906-DCBA-4268-9F25-B5702BC4810D}"/>
    <hyperlink ref="L51" r:id="rId2" display="https://ind.millenniumbcp.pt/pt/Institucional/investidores/Documents/divida/2019/FINAL_Offering_Circular_29012019.pdf" xr:uid="{54BD6A95-246E-4022-B85C-02B299CD9CF9}"/>
    <hyperlink ref="K51" r:id="rId3" display="https://gpwcatalyst.pl/pub/CATALYST/files/dokumentyinf/NOTA_INFORMACYJNA_Millennium_seriaW.pdf" xr:uid="{57217DFF-58B3-4095-8DF6-188B1D1E4C55}"/>
    <hyperlink ref="J51" r:id="rId4" display="https://www.bankmillennium.pl/documents/10184/27529859/Seria-C-Warunki-Emisji-EBK-C-01122021.pdf" xr:uid="{040236C5-9E14-4E93-A1CE-9595C5ACED53}"/>
    <hyperlink ref="O2" location="Índice!A1" display="Back to the Index" xr:uid="{4AFA8ABF-69BB-435F-981F-3C0B2AB60DCE}"/>
  </hyperlinks>
  <pageMargins left="0.31496062992125984" right="0.19685039370078741" top="0.35433070866141736" bottom="0.31496062992125984" header="0.27559055118110237" footer="0.19685039370078741"/>
  <pageSetup paperSize="9" scale="60" orientation="portrait" r:id="rId5"/>
  <ignoredErrors>
    <ignoredError sqref="D5:Q9 L45 N4:Q4"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40189-7BF2-47FA-957E-E9CC52A32F4A}">
  <sheetPr>
    <pageSetUpPr fitToPage="1"/>
  </sheetPr>
  <dimension ref="B1:J21"/>
  <sheetViews>
    <sheetView showGridLines="0" showZeros="0" zoomScaleNormal="100" workbookViewId="0">
      <selection activeCell="J1" sqref="J1"/>
    </sheetView>
  </sheetViews>
  <sheetFormatPr defaultColWidth="9.140625" defaultRowHeight="15" customHeight="1"/>
  <cols>
    <col min="1" max="1" width="12.7109375" style="1307" customWidth="1"/>
    <col min="2" max="2" width="40.42578125" style="1307" customWidth="1"/>
    <col min="3" max="5" width="14" style="1307" customWidth="1"/>
    <col min="6" max="6" width="9.5703125" style="1307" customWidth="1"/>
    <col min="7" max="7" width="10.140625" style="1307" customWidth="1"/>
    <col min="8" max="9" width="9.140625" style="1307"/>
    <col min="10" max="10" width="13.5703125" style="1307" bestFit="1" customWidth="1"/>
    <col min="11" max="16384" width="9.140625" style="1307"/>
  </cols>
  <sheetData>
    <row r="1" spans="2:10" ht="15" customHeight="1">
      <c r="J1" s="1522" t="s">
        <v>503</v>
      </c>
    </row>
    <row r="2" spans="2:10" ht="15" customHeight="1">
      <c r="B2" s="1631" t="s">
        <v>2373</v>
      </c>
      <c r="C2" s="1631"/>
      <c r="D2" s="1631"/>
      <c r="E2" s="1631"/>
      <c r="F2" s="1855" t="s">
        <v>2351</v>
      </c>
      <c r="G2" s="1855"/>
    </row>
    <row r="3" spans="2:10" ht="17.25" customHeight="1">
      <c r="B3" s="1857" t="s">
        <v>2355</v>
      </c>
      <c r="C3" s="1857"/>
      <c r="D3" s="1857"/>
      <c r="E3" s="1857"/>
      <c r="F3" s="1857"/>
      <c r="G3" s="1857"/>
    </row>
    <row r="4" spans="2:10" ht="15" customHeight="1">
      <c r="B4" s="1068" t="s">
        <v>0</v>
      </c>
      <c r="C4" s="1224"/>
      <c r="D4" s="1224"/>
      <c r="E4" s="1224"/>
    </row>
    <row r="5" spans="2:10" ht="15" customHeight="1">
      <c r="B5" s="1441"/>
      <c r="C5" s="1441"/>
      <c r="D5" s="1441"/>
      <c r="E5" s="1442"/>
    </row>
    <row r="6" spans="2:10" s="1443" customFormat="1" ht="37.5" customHeight="1">
      <c r="B6" s="1858" t="s">
        <v>1267</v>
      </c>
      <c r="C6" s="1860" t="s">
        <v>2292</v>
      </c>
      <c r="D6" s="1861"/>
      <c r="E6" s="1861"/>
      <c r="F6" s="1862" t="s">
        <v>213</v>
      </c>
      <c r="G6" s="1862" t="s">
        <v>313</v>
      </c>
    </row>
    <row r="7" spans="2:10" s="1443" customFormat="1" ht="15" customHeight="1">
      <c r="B7" s="1859"/>
      <c r="C7" s="497">
        <v>2018</v>
      </c>
      <c r="D7" s="497">
        <v>2019</v>
      </c>
      <c r="E7" s="497">
        <v>2020</v>
      </c>
      <c r="F7" s="1734"/>
      <c r="G7" s="1734"/>
    </row>
    <row r="8" spans="2:10" s="1443" customFormat="1" ht="15" customHeight="1">
      <c r="B8" s="1444" t="s">
        <v>2293</v>
      </c>
      <c r="C8" s="1445" t="s">
        <v>1090</v>
      </c>
      <c r="D8" s="1445" t="s">
        <v>1090</v>
      </c>
      <c r="E8" s="1445" t="s">
        <v>1090</v>
      </c>
      <c r="F8" s="1445" t="s">
        <v>1090</v>
      </c>
      <c r="G8" s="1445" t="s">
        <v>1090</v>
      </c>
    </row>
    <row r="9" spans="2:10" s="1443" customFormat="1" ht="15" customHeight="1">
      <c r="B9" s="121" t="s">
        <v>2294</v>
      </c>
      <c r="C9" s="1446">
        <v>2309531.3553299992</v>
      </c>
      <c r="D9" s="1446">
        <v>2503407.0773999998</v>
      </c>
      <c r="E9" s="1446">
        <f t="shared" ref="E9" si="0">SUM(E10:E17)</f>
        <v>2363363.3299100003</v>
      </c>
      <c r="F9" s="1446">
        <v>321149.90688999998</v>
      </c>
      <c r="G9" s="1446">
        <v>4014373.8361599999</v>
      </c>
    </row>
    <row r="10" spans="2:10" s="1443" customFormat="1" ht="15" customHeight="1">
      <c r="B10" s="444" t="s">
        <v>1099</v>
      </c>
      <c r="C10" s="398">
        <v>17940.526890000001</v>
      </c>
      <c r="D10" s="398">
        <v>10757.24833</v>
      </c>
      <c r="E10" s="398">
        <v>20603.110140000001</v>
      </c>
      <c r="F10" s="1447"/>
      <c r="G10" s="1447"/>
    </row>
    <row r="11" spans="2:10" s="1443" customFormat="1" ht="15" customHeight="1">
      <c r="B11" s="444" t="s">
        <v>702</v>
      </c>
      <c r="C11" s="398">
        <v>93914.889379999993</v>
      </c>
      <c r="D11" s="367">
        <v>244626.75081</v>
      </c>
      <c r="E11" s="367">
        <v>257174.51947999999</v>
      </c>
      <c r="F11" s="1447"/>
      <c r="G11" s="1448"/>
    </row>
    <row r="12" spans="2:10" s="1443" customFormat="1" ht="15" customHeight="1">
      <c r="B12" s="444" t="s">
        <v>703</v>
      </c>
      <c r="C12" s="398">
        <v>19428.311470000001</v>
      </c>
      <c r="D12" s="367">
        <v>15595.517300000001</v>
      </c>
      <c r="E12" s="367">
        <v>24492.416960000002</v>
      </c>
      <c r="F12" s="1447"/>
      <c r="G12" s="1448"/>
    </row>
    <row r="13" spans="2:10" s="1443" customFormat="1" ht="15" customHeight="1">
      <c r="B13" s="444" t="s">
        <v>704</v>
      </c>
      <c r="C13" s="398">
        <v>522737.56829999998</v>
      </c>
      <c r="D13" s="367">
        <v>566580.85464999999</v>
      </c>
      <c r="E13" s="367">
        <v>481313.08389999997</v>
      </c>
      <c r="F13" s="1447"/>
      <c r="G13" s="1448"/>
    </row>
    <row r="14" spans="2:10" s="1443" customFormat="1" ht="15" customHeight="1">
      <c r="B14" s="444" t="s">
        <v>705</v>
      </c>
      <c r="C14" s="398">
        <v>1545984.1415899999</v>
      </c>
      <c r="D14" s="367">
        <v>1533620.1253499999</v>
      </c>
      <c r="E14" s="367">
        <v>1469053.84574</v>
      </c>
      <c r="F14" s="1447"/>
      <c r="G14" s="1448"/>
    </row>
    <row r="15" spans="2:10" s="1443" customFormat="1" ht="15" customHeight="1">
      <c r="B15" s="444" t="s">
        <v>706</v>
      </c>
      <c r="C15" s="398">
        <v>79583.498890000003</v>
      </c>
      <c r="D15" s="367">
        <v>82734.807480000003</v>
      </c>
      <c r="E15" s="367">
        <v>76661.017269999997</v>
      </c>
      <c r="F15" s="1447"/>
      <c r="G15" s="1448"/>
    </row>
    <row r="16" spans="2:10" s="1443" customFormat="1" ht="15" customHeight="1">
      <c r="B16" s="444" t="s">
        <v>707</v>
      </c>
      <c r="C16" s="398">
        <v>15962.82991</v>
      </c>
      <c r="D16" s="367">
        <v>36642.658909999998</v>
      </c>
      <c r="E16" s="367">
        <v>18553.905620000001</v>
      </c>
      <c r="F16" s="1447"/>
      <c r="G16" s="1448"/>
    </row>
    <row r="17" spans="2:7" s="1443" customFormat="1" ht="15" customHeight="1">
      <c r="B17" s="444" t="s">
        <v>708</v>
      </c>
      <c r="C17" s="398">
        <v>13979.588900000001</v>
      </c>
      <c r="D17" s="367">
        <v>12849.11457</v>
      </c>
      <c r="E17" s="367">
        <v>15511.4308</v>
      </c>
      <c r="F17" s="1447"/>
      <c r="G17" s="1448"/>
    </row>
    <row r="18" spans="2:7" s="1443" customFormat="1" ht="15" customHeight="1" thickBot="1">
      <c r="B18" s="122" t="s">
        <v>2295</v>
      </c>
      <c r="C18" s="211" t="s">
        <v>1090</v>
      </c>
      <c r="D18" s="211" t="s">
        <v>1090</v>
      </c>
      <c r="E18" s="211" t="s">
        <v>1090</v>
      </c>
      <c r="F18" s="211" t="s">
        <v>1090</v>
      </c>
      <c r="G18" s="211" t="s">
        <v>1090</v>
      </c>
    </row>
    <row r="19" spans="2:7" ht="15" customHeight="1" thickTop="1"/>
    <row r="20" spans="2:7" ht="15" customHeight="1">
      <c r="B20" s="1856"/>
      <c r="C20" s="1856"/>
      <c r="D20" s="1856"/>
      <c r="E20" s="1224"/>
    </row>
    <row r="21" spans="2:7" s="1443" customFormat="1" ht="15" customHeight="1"/>
  </sheetData>
  <mergeCells count="7">
    <mergeCell ref="F2:G2"/>
    <mergeCell ref="B20:D20"/>
    <mergeCell ref="B3:G3"/>
    <mergeCell ref="B6:B7"/>
    <mergeCell ref="C6:E6"/>
    <mergeCell ref="F6:F7"/>
    <mergeCell ref="G6:G7"/>
  </mergeCells>
  <hyperlinks>
    <hyperlink ref="J1" location="Índice!A1" display="Back to the Index" xr:uid="{24452EE1-0F30-49B5-BCB0-F4D15FAC5C49}"/>
  </hyperlinks>
  <pageMargins left="0.74803149606299213" right="0.74803149606299213" top="0.98425196850393704" bottom="0.98425196850393704" header="0.51181102362204722" footer="0.51181102362204722"/>
  <pageSetup paperSize="9" scale="59"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K43"/>
  <sheetViews>
    <sheetView showGridLines="0" showZeros="0" zoomScaleNormal="100" workbookViewId="0">
      <selection activeCell="K5" sqref="K5"/>
    </sheetView>
  </sheetViews>
  <sheetFormatPr defaultColWidth="9.140625" defaultRowHeight="14.25" customHeight="1"/>
  <cols>
    <col min="1" max="1" width="12.7109375" style="35" customWidth="1"/>
    <col min="2" max="2" width="75.7109375" style="35" customWidth="1"/>
    <col min="3" max="3" width="15.7109375" style="35" customWidth="1"/>
    <col min="4" max="5" width="15.7109375" style="57" customWidth="1"/>
    <col min="6" max="6" width="15.7109375" style="35" customWidth="1"/>
    <col min="7" max="7" width="5.7109375" style="35" customWidth="1"/>
    <col min="8" max="9" width="15.7109375" style="57" customWidth="1"/>
    <col min="10" max="10" width="9.140625" style="35"/>
    <col min="11" max="11" width="16.28515625" style="35" customWidth="1"/>
    <col min="12" max="16384" width="9.140625" style="35"/>
  </cols>
  <sheetData>
    <row r="1" spans="2:11" ht="15" customHeight="1">
      <c r="B1" s="31"/>
      <c r="C1" s="31"/>
      <c r="D1" s="31"/>
      <c r="E1" s="585"/>
      <c r="F1" s="31"/>
      <c r="H1" s="972"/>
      <c r="I1" s="972"/>
    </row>
    <row r="2" spans="2:11" ht="15" customHeight="1">
      <c r="B2" s="289" t="s">
        <v>170</v>
      </c>
      <c r="D2" s="787" t="s">
        <v>1463</v>
      </c>
      <c r="E2" s="291"/>
      <c r="F2" s="291"/>
      <c r="H2" s="787"/>
      <c r="I2" s="787"/>
    </row>
    <row r="3" spans="2:11" ht="15" customHeight="1">
      <c r="B3" s="290" t="s">
        <v>171</v>
      </c>
      <c r="C3" s="290"/>
      <c r="D3" s="290"/>
      <c r="E3" s="586"/>
      <c r="F3" s="290"/>
      <c r="H3" s="973"/>
      <c r="I3" s="973"/>
    </row>
    <row r="4" spans="2:11" ht="15" customHeight="1">
      <c r="B4" s="638" t="s">
        <v>0</v>
      </c>
      <c r="C4" s="606"/>
      <c r="D4" s="606"/>
      <c r="E4" s="606"/>
      <c r="F4" s="606"/>
      <c r="H4" s="973"/>
      <c r="I4" s="973"/>
    </row>
    <row r="5" spans="2:11" s="2" customFormat="1" ht="15" customHeight="1">
      <c r="B5" s="37"/>
      <c r="C5" s="636" t="s">
        <v>1206</v>
      </c>
      <c r="D5" s="636" t="s">
        <v>1207</v>
      </c>
      <c r="E5" s="641" t="s">
        <v>1206</v>
      </c>
      <c r="F5" s="636" t="s">
        <v>1207</v>
      </c>
      <c r="G5" s="71"/>
      <c r="H5" s="636"/>
      <c r="I5" s="636"/>
      <c r="K5" s="957" t="s">
        <v>503</v>
      </c>
    </row>
    <row r="6" spans="2:11" s="2" customFormat="1" ht="35.1" customHeight="1">
      <c r="B6" s="37"/>
      <c r="C6" s="1672" t="s">
        <v>1</v>
      </c>
      <c r="D6" s="1672"/>
      <c r="E6" s="1673" t="s">
        <v>500</v>
      </c>
      <c r="F6" s="1673"/>
      <c r="H6" s="640" t="s">
        <v>1</v>
      </c>
      <c r="I6" s="983" t="s">
        <v>500</v>
      </c>
    </row>
    <row r="7" spans="2:11" s="39" customFormat="1" ht="24.95" customHeight="1">
      <c r="B7" s="38"/>
      <c r="C7" s="293" t="s">
        <v>1731</v>
      </c>
      <c r="D7" s="294" t="s">
        <v>1732</v>
      </c>
      <c r="E7" s="293" t="s">
        <v>1731</v>
      </c>
      <c r="F7" s="294" t="s">
        <v>1732</v>
      </c>
      <c r="G7" s="1282"/>
      <c r="H7" s="294" t="s">
        <v>1505</v>
      </c>
      <c r="I7" s="294" t="s">
        <v>1505</v>
      </c>
    </row>
    <row r="8" spans="2:11" ht="15" customHeight="1">
      <c r="B8" s="201" t="s">
        <v>172</v>
      </c>
      <c r="C8" s="40">
        <f>SUM(C10:C13)</f>
        <v>37159708.971928343</v>
      </c>
      <c r="D8" s="41">
        <v>37253427.683975533</v>
      </c>
      <c r="E8" s="40">
        <f>C8*8%</f>
        <v>2972776.7177542676</v>
      </c>
      <c r="F8" s="41">
        <v>2980274.2147180429</v>
      </c>
      <c r="G8" s="1283"/>
      <c r="H8" s="41">
        <v>36871769.729126267</v>
      </c>
      <c r="I8" s="41">
        <v>2949741.5783301014</v>
      </c>
    </row>
    <row r="9" spans="2:11" ht="15" customHeight="1">
      <c r="B9" s="42" t="s">
        <v>173</v>
      </c>
      <c r="C9" s="43"/>
      <c r="D9" s="44"/>
      <c r="E9" s="43"/>
      <c r="F9" s="44"/>
      <c r="G9" s="1283"/>
      <c r="H9" s="44"/>
      <c r="I9" s="44"/>
    </row>
    <row r="10" spans="2:11" ht="15" customHeight="1">
      <c r="B10" s="45" t="s">
        <v>174</v>
      </c>
      <c r="C10" s="43">
        <v>12601992.99993</v>
      </c>
      <c r="D10" s="44">
        <v>12644827.95143</v>
      </c>
      <c r="E10" s="40">
        <f>C10*8%</f>
        <v>1008159.4399944</v>
      </c>
      <c r="F10" s="44">
        <v>1011586.2361144001</v>
      </c>
      <c r="G10" s="1283"/>
      <c r="H10" s="44">
        <v>12934834.197520001</v>
      </c>
      <c r="I10" s="44">
        <v>1034786.7358016</v>
      </c>
    </row>
    <row r="11" spans="2:11" ht="15" customHeight="1">
      <c r="B11" s="45" t="s">
        <v>499</v>
      </c>
      <c r="C11" s="43"/>
      <c r="D11" s="44"/>
      <c r="E11" s="43"/>
      <c r="F11" s="44"/>
      <c r="G11" s="1283"/>
      <c r="H11" s="44"/>
      <c r="I11" s="44"/>
    </row>
    <row r="12" spans="2:11" ht="15" customHeight="1">
      <c r="B12" s="45" t="s">
        <v>175</v>
      </c>
      <c r="C12" s="43">
        <v>24557715.971998345</v>
      </c>
      <c r="D12" s="44">
        <v>24608599.732545532</v>
      </c>
      <c r="E12" s="40">
        <f>C12*8%</f>
        <v>1964617.2777598677</v>
      </c>
      <c r="F12" s="44">
        <v>1968687.9786036427</v>
      </c>
      <c r="G12" s="1283"/>
      <c r="H12" s="44">
        <v>23936935.531606268</v>
      </c>
      <c r="I12" s="44">
        <v>1914954.8425285015</v>
      </c>
    </row>
    <row r="13" spans="2:11" ht="15" customHeight="1">
      <c r="B13" s="45" t="s">
        <v>176</v>
      </c>
      <c r="C13" s="43"/>
      <c r="D13" s="44"/>
      <c r="E13" s="43"/>
      <c r="F13" s="44"/>
      <c r="G13" s="1283"/>
      <c r="H13" s="44"/>
      <c r="I13" s="44"/>
    </row>
    <row r="14" spans="2:11" ht="15" customHeight="1">
      <c r="B14" s="47" t="s">
        <v>177</v>
      </c>
      <c r="C14" s="48">
        <f>C16+C17+C18+C19+C20+C21</f>
        <v>342824.50437999994</v>
      </c>
      <c r="D14" s="49">
        <v>367835.28328999999</v>
      </c>
      <c r="E14" s="40">
        <f>C14*8%</f>
        <v>27425.960350399997</v>
      </c>
      <c r="F14" s="49">
        <v>29426.822663200001</v>
      </c>
      <c r="G14" s="1283"/>
      <c r="H14" s="49">
        <v>522857.44379000005</v>
      </c>
      <c r="I14" s="49">
        <v>41828.595503200006</v>
      </c>
    </row>
    <row r="15" spans="2:11" ht="15" customHeight="1">
      <c r="B15" s="42" t="s">
        <v>173</v>
      </c>
      <c r="C15" s="43"/>
      <c r="D15" s="44"/>
      <c r="E15" s="43"/>
      <c r="F15" s="44"/>
      <c r="G15" s="1283"/>
      <c r="H15" s="44"/>
      <c r="I15" s="44"/>
    </row>
    <row r="16" spans="2:11" ht="15" customHeight="1">
      <c r="B16" s="45" t="s">
        <v>178</v>
      </c>
      <c r="C16" s="43">
        <v>269683.67209999997</v>
      </c>
      <c r="D16" s="50">
        <v>291124.38984999998</v>
      </c>
      <c r="E16" s="40">
        <f>C16*8%</f>
        <v>21574.693767999997</v>
      </c>
      <c r="F16" s="1031">
        <v>23289.951187999999</v>
      </c>
      <c r="G16" s="1283"/>
      <c r="H16" s="1031">
        <v>408973.19709000003</v>
      </c>
      <c r="I16" s="1031">
        <v>32717.855767200002</v>
      </c>
    </row>
    <row r="17" spans="2:9" ht="15" customHeight="1">
      <c r="B17" s="45" t="s">
        <v>179</v>
      </c>
      <c r="C17" s="43"/>
      <c r="D17" s="44"/>
      <c r="E17" s="43"/>
      <c r="F17" s="44"/>
      <c r="G17" s="1283"/>
      <c r="H17" s="44"/>
      <c r="I17" s="44"/>
    </row>
    <row r="18" spans="2:9" ht="15" customHeight="1">
      <c r="B18" s="45" t="s">
        <v>174</v>
      </c>
      <c r="C18" s="43"/>
      <c r="D18" s="50"/>
      <c r="E18" s="43"/>
      <c r="F18" s="1031"/>
      <c r="G18" s="1283"/>
      <c r="H18" s="1031"/>
      <c r="I18" s="1031"/>
    </row>
    <row r="19" spans="2:9" ht="15" customHeight="1">
      <c r="B19" s="45" t="s">
        <v>180</v>
      </c>
      <c r="C19" s="43"/>
      <c r="D19" s="44"/>
      <c r="E19" s="43"/>
      <c r="F19" s="44"/>
      <c r="G19" s="1283"/>
      <c r="H19" s="44"/>
      <c r="I19" s="44"/>
    </row>
    <row r="20" spans="2:9" ht="15" customHeight="1">
      <c r="B20" s="45" t="s">
        <v>181</v>
      </c>
      <c r="C20" s="43"/>
      <c r="D20" s="44"/>
      <c r="E20" s="43"/>
      <c r="F20" s="44"/>
      <c r="G20" s="1283"/>
      <c r="H20" s="44"/>
      <c r="I20" s="44"/>
    </row>
    <row r="21" spans="2:9" ht="15" customHeight="1">
      <c r="B21" s="45" t="s">
        <v>182</v>
      </c>
      <c r="C21" s="43">
        <v>73140.832280000002</v>
      </c>
      <c r="D21" s="44">
        <v>76710.89344</v>
      </c>
      <c r="E21" s="40">
        <f>C21*8%</f>
        <v>5851.2665824000005</v>
      </c>
      <c r="F21" s="44">
        <v>6136.8714752000005</v>
      </c>
      <c r="G21" s="1283"/>
      <c r="H21" s="44">
        <v>113884.2467</v>
      </c>
      <c r="I21" s="44">
        <v>9110.7397360000014</v>
      </c>
    </row>
    <row r="22" spans="2:9" ht="15" customHeight="1">
      <c r="B22" s="47" t="s">
        <v>183</v>
      </c>
      <c r="C22" s="48"/>
      <c r="D22" s="49"/>
      <c r="E22" s="48"/>
      <c r="F22" s="49"/>
      <c r="G22" s="1283"/>
      <c r="H22" s="49"/>
      <c r="I22" s="49"/>
    </row>
    <row r="23" spans="2:9" ht="15" customHeight="1">
      <c r="B23" s="47" t="s">
        <v>184</v>
      </c>
      <c r="C23" s="1622">
        <f>C25+C26+C27+C28</f>
        <v>482034.0468016119</v>
      </c>
      <c r="D23" s="49">
        <v>497047.39753109746</v>
      </c>
      <c r="E23" s="40">
        <f>C23*8%</f>
        <v>38562.723744128954</v>
      </c>
      <c r="F23" s="49">
        <v>39763.791802487794</v>
      </c>
      <c r="G23" s="1283"/>
      <c r="H23" s="49">
        <v>258665.5003091</v>
      </c>
      <c r="I23" s="49">
        <v>20693.240024727998</v>
      </c>
    </row>
    <row r="24" spans="2:9" ht="15" customHeight="1">
      <c r="B24" s="42" t="s">
        <v>173</v>
      </c>
      <c r="C24" s="1623"/>
      <c r="D24" s="44"/>
      <c r="E24" s="43"/>
      <c r="F24" s="44"/>
      <c r="G24" s="1283"/>
      <c r="H24" s="44"/>
      <c r="I24" s="44"/>
    </row>
    <row r="25" spans="2:9" ht="15" customHeight="1">
      <c r="B25" s="45" t="s">
        <v>185</v>
      </c>
      <c r="C25" s="1623">
        <v>1256.25</v>
      </c>
      <c r="D25" s="44">
        <v>1256.25</v>
      </c>
      <c r="E25" s="40">
        <f t="shared" ref="E25:E26" si="0">C25*8%</f>
        <v>100.5</v>
      </c>
      <c r="F25" s="44">
        <v>100.5</v>
      </c>
      <c r="G25" s="1283"/>
      <c r="H25" s="44">
        <v>1874.07656</v>
      </c>
      <c r="I25" s="44">
        <v>149.9261248</v>
      </c>
    </row>
    <row r="26" spans="2:9" ht="15" customHeight="1">
      <c r="B26" s="45" t="s">
        <v>186</v>
      </c>
      <c r="C26" s="1623">
        <v>480777.7968016119</v>
      </c>
      <c r="D26" s="44">
        <v>495791.14753109746</v>
      </c>
      <c r="E26" s="40">
        <f t="shared" si="0"/>
        <v>38462.223744128954</v>
      </c>
      <c r="F26" s="44">
        <v>39663.291802487794</v>
      </c>
      <c r="G26" s="1283"/>
      <c r="H26" s="44">
        <v>256791.42374910001</v>
      </c>
      <c r="I26" s="44">
        <v>20543.313899928002</v>
      </c>
    </row>
    <row r="27" spans="2:9" ht="15" customHeight="1">
      <c r="B27" s="45" t="s">
        <v>187</v>
      </c>
      <c r="C27" s="1623"/>
      <c r="D27" s="44"/>
      <c r="E27" s="43"/>
      <c r="F27" s="44"/>
      <c r="G27" s="1283"/>
      <c r="H27" s="44"/>
      <c r="I27" s="44"/>
    </row>
    <row r="28" spans="2:9" ht="15" customHeight="1">
      <c r="B28" s="45" t="s">
        <v>174</v>
      </c>
      <c r="C28" s="1623"/>
      <c r="D28" s="44"/>
      <c r="E28" s="43"/>
      <c r="F28" s="44"/>
      <c r="G28" s="1283"/>
      <c r="H28" s="44"/>
      <c r="I28" s="44"/>
    </row>
    <row r="29" spans="2:9" ht="15" customHeight="1">
      <c r="B29" s="47" t="s">
        <v>188</v>
      </c>
      <c r="C29" s="48">
        <f>C31+C32</f>
        <v>2322057.6017300002</v>
      </c>
      <c r="D29" s="49">
        <v>1928662.8526900001</v>
      </c>
      <c r="E29" s="40">
        <f>C29*8%</f>
        <v>185764.60813840001</v>
      </c>
      <c r="F29" s="49">
        <v>154293.0282152</v>
      </c>
      <c r="G29" s="1283"/>
      <c r="H29" s="49">
        <v>1301133.6126999999</v>
      </c>
      <c r="I29" s="49">
        <v>104090.689016</v>
      </c>
    </row>
    <row r="30" spans="2:9" ht="15" customHeight="1">
      <c r="B30" s="42" t="s">
        <v>173</v>
      </c>
      <c r="C30" s="43"/>
      <c r="D30" s="44"/>
      <c r="E30" s="43"/>
      <c r="F30" s="44"/>
      <c r="G30" s="1283"/>
      <c r="H30" s="44"/>
      <c r="I30" s="44"/>
    </row>
    <row r="31" spans="2:9" ht="15" customHeight="1">
      <c r="B31" s="45" t="s">
        <v>174</v>
      </c>
      <c r="C31" s="43">
        <v>1640363.63595</v>
      </c>
      <c r="D31" s="44">
        <v>990002.45597999997</v>
      </c>
      <c r="E31" s="40">
        <f t="shared" ref="E31:E32" si="1">C31*8%</f>
        <v>131229.090876</v>
      </c>
      <c r="F31" s="44">
        <v>79200.196478400001</v>
      </c>
      <c r="G31" s="1283"/>
      <c r="H31" s="44">
        <v>433698.99413000001</v>
      </c>
      <c r="I31" s="44">
        <v>34695.919530400002</v>
      </c>
    </row>
    <row r="32" spans="2:9" ht="15" customHeight="1">
      <c r="B32" s="45" t="s">
        <v>189</v>
      </c>
      <c r="C32" s="43">
        <v>681693.96577999997</v>
      </c>
      <c r="D32" s="44">
        <v>938660.39671</v>
      </c>
      <c r="E32" s="40">
        <f t="shared" si="1"/>
        <v>54535.517262399997</v>
      </c>
      <c r="F32" s="44">
        <v>75092.831736799999</v>
      </c>
      <c r="G32" s="1283"/>
      <c r="H32" s="44">
        <v>867434.61857000005</v>
      </c>
      <c r="I32" s="44">
        <v>69394.769485600002</v>
      </c>
    </row>
    <row r="33" spans="2:9" ht="15" customHeight="1">
      <c r="B33" s="47" t="s">
        <v>190</v>
      </c>
      <c r="C33" s="48"/>
      <c r="D33" s="49"/>
      <c r="E33" s="48"/>
      <c r="F33" s="49"/>
      <c r="G33" s="1283"/>
      <c r="H33" s="49"/>
      <c r="I33" s="49"/>
    </row>
    <row r="34" spans="2:9" ht="15" customHeight="1">
      <c r="B34" s="47" t="s">
        <v>191</v>
      </c>
      <c r="C34" s="48">
        <f>C36+C37+C38</f>
        <v>4014373.8361599999</v>
      </c>
      <c r="D34" s="49">
        <v>4058071.7464099997</v>
      </c>
      <c r="E34" s="40">
        <f>C34*8%</f>
        <v>321149.90689280001</v>
      </c>
      <c r="F34" s="49">
        <v>324645.73971279996</v>
      </c>
      <c r="G34" s="1283"/>
      <c r="H34" s="49">
        <v>4058071.7465599999</v>
      </c>
      <c r="I34" s="49">
        <v>324645.73972479999</v>
      </c>
    </row>
    <row r="35" spans="2:9" ht="15" customHeight="1">
      <c r="B35" s="42" t="s">
        <v>173</v>
      </c>
      <c r="C35" s="43"/>
      <c r="D35" s="44"/>
      <c r="E35" s="43"/>
      <c r="F35" s="44"/>
      <c r="G35" s="1283"/>
      <c r="H35" s="44"/>
      <c r="I35" s="44"/>
    </row>
    <row r="36" spans="2:9" ht="15" customHeight="1">
      <c r="B36" s="45" t="s">
        <v>192</v>
      </c>
      <c r="C36" s="43"/>
      <c r="D36" s="44"/>
      <c r="E36" s="43"/>
      <c r="F36" s="44"/>
      <c r="G36" s="1283"/>
      <c r="H36" s="44"/>
      <c r="I36" s="44"/>
    </row>
    <row r="37" spans="2:9" ht="15" customHeight="1">
      <c r="B37" s="45" t="s">
        <v>174</v>
      </c>
      <c r="C37" s="43">
        <v>4014373.8361599999</v>
      </c>
      <c r="D37" s="44">
        <v>4058071.7464099997</v>
      </c>
      <c r="E37" s="40">
        <f>C37*8%</f>
        <v>321149.90689280001</v>
      </c>
      <c r="F37" s="44">
        <v>324645.73971279996</v>
      </c>
      <c r="G37" s="1283"/>
      <c r="H37" s="44">
        <v>4058071.7465599999</v>
      </c>
      <c r="I37" s="44">
        <v>324645.73972479999</v>
      </c>
    </row>
    <row r="38" spans="2:9" ht="15" customHeight="1">
      <c r="B38" s="45" t="s">
        <v>193</v>
      </c>
      <c r="C38" s="43"/>
      <c r="D38" s="44"/>
      <c r="E38" s="43"/>
      <c r="F38" s="44"/>
      <c r="G38" s="1283"/>
      <c r="H38" s="44"/>
      <c r="I38" s="44"/>
    </row>
    <row r="39" spans="2:9" ht="15" customHeight="1">
      <c r="B39" s="47" t="s">
        <v>194</v>
      </c>
      <c r="C39" s="48">
        <v>2092048.6358216559</v>
      </c>
      <c r="D39" s="49">
        <v>2106362.5018244665</v>
      </c>
      <c r="E39" s="40">
        <f>C39*8%</f>
        <v>167363.89086573248</v>
      </c>
      <c r="F39" s="49">
        <v>168509.00014595731</v>
      </c>
      <c r="G39" s="1283"/>
      <c r="H39" s="49">
        <v>1989116.4175437328</v>
      </c>
      <c r="I39" s="49">
        <v>159129.31340349861</v>
      </c>
    </row>
    <row r="40" spans="2:9" ht="15" customHeight="1">
      <c r="B40" s="47" t="s">
        <v>195</v>
      </c>
      <c r="C40" s="51"/>
      <c r="D40" s="52"/>
      <c r="E40" s="1284"/>
      <c r="F40" s="52"/>
      <c r="G40" s="1283"/>
      <c r="H40" s="52"/>
      <c r="I40" s="52"/>
    </row>
    <row r="41" spans="2:9" ht="15" customHeight="1" thickBot="1">
      <c r="B41" s="53" t="s">
        <v>2</v>
      </c>
      <c r="C41" s="54">
        <f>$C$8+$C$14+$C$22+$C$23+$C$29+$C$34+$C$39</f>
        <v>46413047.596821614</v>
      </c>
      <c r="D41" s="615">
        <v>46211407.465721101</v>
      </c>
      <c r="E41" s="54">
        <f>C41*8%</f>
        <v>3713043.8077457291</v>
      </c>
      <c r="F41" s="615">
        <v>3696912.5972576882</v>
      </c>
      <c r="G41" s="1283"/>
      <c r="H41" s="615">
        <v>45001614.450029105</v>
      </c>
      <c r="I41" s="615">
        <v>3600129.1560023283</v>
      </c>
    </row>
    <row r="42" spans="2:9" ht="14.25" customHeight="1" thickTop="1">
      <c r="B42" s="55"/>
      <c r="C42" s="582"/>
      <c r="D42" s="582"/>
      <c r="E42" s="582"/>
      <c r="F42" s="582"/>
      <c r="H42" s="582"/>
      <c r="I42" s="582"/>
    </row>
    <row r="43" spans="2:9" ht="14.25" customHeight="1">
      <c r="C43" s="56"/>
      <c r="D43" s="56"/>
      <c r="E43" s="56"/>
      <c r="F43" s="56"/>
      <c r="H43" s="56"/>
      <c r="I43" s="56"/>
    </row>
  </sheetData>
  <mergeCells count="2">
    <mergeCell ref="C6:D6"/>
    <mergeCell ref="E6:F6"/>
  </mergeCells>
  <hyperlinks>
    <hyperlink ref="K5" location="Índice!A1" display="Back to the Index" xr:uid="{C0A3697E-6727-4926-BB54-5CC1162C16EB}"/>
  </hyperlinks>
  <printOptions horizontalCentered="1"/>
  <pageMargins left="0.22" right="0.19" top="0.98425196850393704" bottom="0.82677165354330717" header="0.51181102362204722" footer="0.51181102362204722"/>
  <pageSetup paperSize="122" scale="73" orientation="portrait" r:id="rId1"/>
  <headerFooter alignWithMargins="0">
    <oddFooter>&amp;C&amp;F &amp;A&amp;R&amp;D &amp;T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2:T13"/>
  <sheetViews>
    <sheetView showGridLines="0" showZeros="0" zoomScaleNormal="100" workbookViewId="0">
      <selection activeCell="T3" sqref="T3"/>
    </sheetView>
  </sheetViews>
  <sheetFormatPr defaultColWidth="9.140625" defaultRowHeight="15" customHeight="1"/>
  <cols>
    <col min="1" max="1" width="12.7109375" style="343" customWidth="1"/>
    <col min="2" max="2" width="21.140625" style="343" customWidth="1"/>
    <col min="3" max="10" width="12.7109375" style="343" customWidth="1"/>
    <col min="11" max="11" width="5.7109375" style="425" customWidth="1"/>
    <col min="12" max="19" width="12.7109375" style="343" customWidth="1"/>
    <col min="20" max="20" width="15.140625" style="343" customWidth="1"/>
    <col min="21" max="16384" width="9.140625" style="343"/>
  </cols>
  <sheetData>
    <row r="2" spans="2:20" ht="15" customHeight="1">
      <c r="B2" s="1863" t="s">
        <v>1185</v>
      </c>
      <c r="C2" s="1863"/>
      <c r="D2" s="1863"/>
      <c r="E2" s="1863"/>
      <c r="F2" s="427"/>
      <c r="G2" s="428"/>
      <c r="H2" s="428"/>
      <c r="I2" s="428"/>
      <c r="J2" s="428"/>
    </row>
    <row r="3" spans="2:20" ht="15" customHeight="1">
      <c r="B3" s="679" t="s">
        <v>0</v>
      </c>
      <c r="C3" s="679"/>
      <c r="D3" s="427"/>
      <c r="E3" s="427"/>
      <c r="F3" s="427"/>
      <c r="G3" s="428"/>
      <c r="H3" s="428"/>
      <c r="T3" s="957" t="s">
        <v>503</v>
      </c>
    </row>
    <row r="4" spans="2:20" ht="15" customHeight="1">
      <c r="B4" s="679"/>
      <c r="C4" s="679"/>
      <c r="D4" s="427"/>
      <c r="E4" s="427"/>
      <c r="F4" s="427"/>
      <c r="G4" s="428"/>
      <c r="H4" s="428"/>
    </row>
    <row r="5" spans="2:20" ht="15" customHeight="1">
      <c r="B5" s="427"/>
      <c r="C5" s="1763" t="s">
        <v>1730</v>
      </c>
      <c r="D5" s="1763"/>
      <c r="E5" s="1763"/>
      <c r="F5" s="1763"/>
      <c r="G5" s="1763"/>
      <c r="H5" s="1763"/>
      <c r="I5" s="1763"/>
      <c r="J5" s="1763"/>
      <c r="L5" s="1763" t="s">
        <v>1504</v>
      </c>
      <c r="M5" s="1763"/>
      <c r="N5" s="1763"/>
      <c r="O5" s="1763"/>
      <c r="P5" s="1763"/>
      <c r="Q5" s="1763"/>
      <c r="R5" s="1763"/>
      <c r="S5" s="1763"/>
    </row>
    <row r="6" spans="2:20" ht="35.1" customHeight="1">
      <c r="B6" s="1866"/>
      <c r="C6" s="1864" t="s">
        <v>457</v>
      </c>
      <c r="D6" s="1865"/>
      <c r="E6" s="1864" t="s">
        <v>407</v>
      </c>
      <c r="F6" s="1865"/>
      <c r="G6" s="1864" t="s">
        <v>1190</v>
      </c>
      <c r="H6" s="1865"/>
      <c r="I6" s="1864" t="s">
        <v>1191</v>
      </c>
      <c r="J6" s="1865"/>
      <c r="L6" s="1864" t="s">
        <v>457</v>
      </c>
      <c r="M6" s="1865"/>
      <c r="N6" s="1864" t="s">
        <v>407</v>
      </c>
      <c r="O6" s="1865"/>
      <c r="P6" s="1864" t="s">
        <v>1190</v>
      </c>
      <c r="Q6" s="1865"/>
      <c r="R6" s="1864" t="s">
        <v>1191</v>
      </c>
      <c r="S6" s="1865"/>
    </row>
    <row r="7" spans="2:20" ht="20.100000000000001" customHeight="1">
      <c r="B7" s="1867"/>
      <c r="C7" s="580" t="s">
        <v>1188</v>
      </c>
      <c r="D7" s="581" t="s">
        <v>1189</v>
      </c>
      <c r="E7" s="580" t="s">
        <v>1188</v>
      </c>
      <c r="F7" s="581" t="s">
        <v>1189</v>
      </c>
      <c r="G7" s="580" t="s">
        <v>1188</v>
      </c>
      <c r="H7" s="581" t="s">
        <v>1189</v>
      </c>
      <c r="I7" s="580" t="s">
        <v>1188</v>
      </c>
      <c r="J7" s="581" t="s">
        <v>1189</v>
      </c>
      <c r="L7" s="580" t="s">
        <v>1188</v>
      </c>
      <c r="M7" s="581" t="s">
        <v>1189</v>
      </c>
      <c r="N7" s="580" t="s">
        <v>1188</v>
      </c>
      <c r="O7" s="581" t="s">
        <v>1189</v>
      </c>
      <c r="P7" s="580" t="s">
        <v>1188</v>
      </c>
      <c r="Q7" s="581" t="s">
        <v>1189</v>
      </c>
      <c r="R7" s="580" t="s">
        <v>1188</v>
      </c>
      <c r="S7" s="581" t="s">
        <v>1189</v>
      </c>
    </row>
    <row r="8" spans="2:20" ht="24.95" customHeight="1">
      <c r="B8" s="576" t="s">
        <v>237</v>
      </c>
      <c r="C8" s="866">
        <v>11027210.372901518</v>
      </c>
      <c r="D8" s="867">
        <v>19130535.944143679</v>
      </c>
      <c r="E8" s="866">
        <v>4908312.3531249575</v>
      </c>
      <c r="F8" s="867">
        <v>18590596.97186999</v>
      </c>
      <c r="G8" s="866">
        <v>3516759.187832261</v>
      </c>
      <c r="H8" s="867">
        <v>13601986.804905869</v>
      </c>
      <c r="I8" s="868">
        <v>0.71649050321609198</v>
      </c>
      <c r="J8" s="869">
        <v>0.73165949568415989</v>
      </c>
      <c r="K8" s="1462"/>
      <c r="L8" s="866">
        <v>9749204.5291845128</v>
      </c>
      <c r="M8" s="867">
        <v>18366694.352424253</v>
      </c>
      <c r="N8" s="866">
        <v>4173640.6776240282</v>
      </c>
      <c r="O8" s="867">
        <v>17755704.103723846</v>
      </c>
      <c r="P8" s="866">
        <v>3151200.5416118694</v>
      </c>
      <c r="Q8" s="867">
        <v>13891397.647999916</v>
      </c>
      <c r="R8" s="868">
        <v>0.75502439836430435</v>
      </c>
      <c r="S8" s="869">
        <v>0.78236253357514096</v>
      </c>
    </row>
    <row r="9" spans="2:20" ht="24.95" customHeight="1">
      <c r="B9" s="577" t="s">
        <v>1192</v>
      </c>
      <c r="C9" s="870">
        <v>6207407.8047531871</v>
      </c>
      <c r="D9" s="871">
        <v>9808244.9535391126</v>
      </c>
      <c r="E9" s="870">
        <v>3152960.8781440989</v>
      </c>
      <c r="F9" s="871">
        <v>9371277.3699286766</v>
      </c>
      <c r="G9" s="870">
        <v>2370148.1151432577</v>
      </c>
      <c r="H9" s="871">
        <v>7845462.9831500622</v>
      </c>
      <c r="I9" s="872">
        <v>0.75172138404025435</v>
      </c>
      <c r="J9" s="873">
        <v>0.8371818134767014</v>
      </c>
      <c r="K9" s="1460"/>
      <c r="L9" s="870">
        <v>5467163.4900238775</v>
      </c>
      <c r="M9" s="871">
        <v>9995469.2554576416</v>
      </c>
      <c r="N9" s="870">
        <v>2669057.9149527731</v>
      </c>
      <c r="O9" s="871">
        <v>9529617.5129792765</v>
      </c>
      <c r="P9" s="870">
        <v>2040005.5504028348</v>
      </c>
      <c r="Q9" s="871">
        <v>7417338.0799134197</v>
      </c>
      <c r="R9" s="872">
        <v>0.76431670477218971</v>
      </c>
      <c r="S9" s="873">
        <v>0.77834583285331793</v>
      </c>
    </row>
    <row r="10" spans="2:20" ht="24.95" customHeight="1">
      <c r="B10" s="578" t="s">
        <v>1193</v>
      </c>
      <c r="C10" s="870">
        <v>4394923.4364725091</v>
      </c>
      <c r="D10" s="871">
        <v>8247433.7633249173</v>
      </c>
      <c r="E10" s="870">
        <v>1460128.2054696584</v>
      </c>
      <c r="F10" s="871">
        <v>8149691.6536839809</v>
      </c>
      <c r="G10" s="870">
        <v>869533.57447137521</v>
      </c>
      <c r="H10" s="871">
        <v>4753454.1455962388</v>
      </c>
      <c r="I10" s="872">
        <v>0.59551864775578722</v>
      </c>
      <c r="J10" s="873">
        <v>0.58326797473957082</v>
      </c>
      <c r="K10" s="1460"/>
      <c r="L10" s="870">
        <v>3765662.2780347276</v>
      </c>
      <c r="M10" s="871">
        <v>7410443.2294373885</v>
      </c>
      <c r="N10" s="870">
        <v>1147916.3429092367</v>
      </c>
      <c r="O10" s="871">
        <v>7269309.8180900048</v>
      </c>
      <c r="P10" s="870">
        <v>777814.05483508029</v>
      </c>
      <c r="Q10" s="871">
        <v>5639153.9164378168</v>
      </c>
      <c r="R10" s="872">
        <v>0.67758775248709946</v>
      </c>
      <c r="S10" s="873">
        <v>0.77574818759334319</v>
      </c>
    </row>
    <row r="11" spans="2:20" ht="24.95" customHeight="1">
      <c r="B11" s="577" t="s">
        <v>1194</v>
      </c>
      <c r="C11" s="870">
        <v>424879.13167582051</v>
      </c>
      <c r="D11" s="871">
        <v>1074857.2272796531</v>
      </c>
      <c r="E11" s="870">
        <v>295223.26951119961</v>
      </c>
      <c r="F11" s="871">
        <v>1069627.9482573355</v>
      </c>
      <c r="G11" s="870">
        <v>277077.49821762857</v>
      </c>
      <c r="H11" s="871">
        <v>1003069.6761595665</v>
      </c>
      <c r="I11" s="872">
        <v>0.93853543007089213</v>
      </c>
      <c r="J11" s="873">
        <v>0.93777437079294024</v>
      </c>
      <c r="K11" s="1460"/>
      <c r="L11" s="870">
        <v>516378.76112590777</v>
      </c>
      <c r="M11" s="871">
        <v>960781.86752922158</v>
      </c>
      <c r="N11" s="870">
        <v>356666.41976201808</v>
      </c>
      <c r="O11" s="871">
        <v>956776.77265456377</v>
      </c>
      <c r="P11" s="870">
        <v>333380.93637395417</v>
      </c>
      <c r="Q11" s="871">
        <v>834905.65164868068</v>
      </c>
      <c r="R11" s="872">
        <v>0.93471355278245449</v>
      </c>
      <c r="S11" s="873">
        <v>0.87262324453408979</v>
      </c>
    </row>
    <row r="12" spans="2:20" ht="24.95" customHeight="1" thickBot="1">
      <c r="B12" s="579" t="s">
        <v>240</v>
      </c>
      <c r="C12" s="874">
        <v>75362.313999999998</v>
      </c>
      <c r="D12" s="875">
        <v>1919002.021421069</v>
      </c>
      <c r="E12" s="874">
        <v>75362.313999999998</v>
      </c>
      <c r="F12" s="875">
        <v>1919002.021421069</v>
      </c>
      <c r="G12" s="874">
        <v>140618.72061440645</v>
      </c>
      <c r="H12" s="875">
        <v>3599770.3068627897</v>
      </c>
      <c r="I12" s="876">
        <v>1.8659023741548921</v>
      </c>
      <c r="J12" s="877">
        <v>1.8758554012345798</v>
      </c>
      <c r="K12" s="1463"/>
      <c r="L12" s="874">
        <v>83841.782000000007</v>
      </c>
      <c r="M12" s="875">
        <v>1865753.6401503994</v>
      </c>
      <c r="N12" s="874">
        <v>83841.782000000007</v>
      </c>
      <c r="O12" s="875">
        <v>1865753.6401503994</v>
      </c>
      <c r="P12" s="874">
        <v>148916.72190128342</v>
      </c>
      <c r="Q12" s="875">
        <v>3526902.9439857015</v>
      </c>
      <c r="R12" s="876">
        <v>1.7761636066046809</v>
      </c>
      <c r="S12" s="877">
        <v>1.8903368955514384</v>
      </c>
    </row>
    <row r="13" spans="2:20" ht="15" customHeight="1">
      <c r="B13" s="379"/>
      <c r="C13" s="379"/>
      <c r="D13" s="379"/>
      <c r="E13" s="381"/>
      <c r="F13" s="381"/>
      <c r="G13" s="379"/>
      <c r="H13" s="379"/>
      <c r="I13" s="379"/>
      <c r="J13" s="379"/>
      <c r="K13" s="426"/>
    </row>
  </sheetData>
  <mergeCells count="12">
    <mergeCell ref="B2:E2"/>
    <mergeCell ref="R6:S6"/>
    <mergeCell ref="L5:S5"/>
    <mergeCell ref="E6:F6"/>
    <mergeCell ref="C5:J5"/>
    <mergeCell ref="I6:J6"/>
    <mergeCell ref="B6:B7"/>
    <mergeCell ref="C6:D6"/>
    <mergeCell ref="G6:H6"/>
    <mergeCell ref="L6:M6"/>
    <mergeCell ref="N6:O6"/>
    <mergeCell ref="P6:Q6"/>
  </mergeCells>
  <hyperlinks>
    <hyperlink ref="T3" location="Índice!A1" display="Back to the Index" xr:uid="{5DE24A42-89BD-40A4-9C48-1D0642D59DA9}"/>
  </hyperlinks>
  <pageMargins left="0.74803149606299213" right="0.74803149606299213" top="0.98425196850393704" bottom="0.98425196850393704" header="0.51181102362204722" footer="0.51181102362204722"/>
  <pageSetup paperSize="9" scale="63" orientation="portrait" horizontalDpi="1200" verticalDpi="12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G70"/>
  <sheetViews>
    <sheetView zoomScaleNormal="100" workbookViewId="0">
      <selection activeCell="G5" sqref="G5"/>
    </sheetView>
  </sheetViews>
  <sheetFormatPr defaultColWidth="9.140625" defaultRowHeight="15" customHeight="1"/>
  <cols>
    <col min="1" max="1" width="12.7109375" style="125" customWidth="1"/>
    <col min="2" max="2" width="6.42578125" style="125" customWidth="1"/>
    <col min="3" max="3" width="89" style="125" customWidth="1"/>
    <col min="4" max="4" width="16.85546875" style="125" customWidth="1"/>
    <col min="5" max="5" width="16.7109375" style="125" customWidth="1"/>
    <col min="6" max="6" width="8.7109375" style="125" customWidth="1"/>
    <col min="7" max="7" width="12.7109375" style="125" customWidth="1"/>
    <col min="8" max="16384" width="9.140625" style="125"/>
  </cols>
  <sheetData>
    <row r="2" spans="2:7" ht="15" customHeight="1">
      <c r="B2" s="1868" t="s">
        <v>1334</v>
      </c>
      <c r="C2" s="1868"/>
      <c r="D2" s="465"/>
      <c r="E2" s="446"/>
    </row>
    <row r="3" spans="2:7" ht="15" customHeight="1">
      <c r="B3" s="263" t="s">
        <v>0</v>
      </c>
      <c r="C3" s="664"/>
      <c r="D3" s="664"/>
      <c r="E3" s="446"/>
    </row>
    <row r="4" spans="2:7" ht="15" customHeight="1">
      <c r="B4" s="676"/>
    </row>
    <row r="5" spans="2:7" s="174" customFormat="1" ht="35.1" customHeight="1">
      <c r="B5" s="816" t="s">
        <v>1195</v>
      </c>
      <c r="C5" s="746"/>
      <c r="D5" s="515" t="s">
        <v>1740</v>
      </c>
      <c r="E5" s="750" t="s">
        <v>1739</v>
      </c>
      <c r="G5" s="957" t="s">
        <v>503</v>
      </c>
    </row>
    <row r="6" spans="2:7" ht="15" customHeight="1">
      <c r="B6" s="312">
        <v>1</v>
      </c>
      <c r="C6" s="313" t="s">
        <v>505</v>
      </c>
      <c r="D6" s="1333">
        <v>85813421</v>
      </c>
      <c r="E6" s="1334">
        <v>86556426</v>
      </c>
      <c r="G6"/>
    </row>
    <row r="7" spans="2:7" ht="15" customHeight="1">
      <c r="B7" s="314">
        <v>2</v>
      </c>
      <c r="C7" s="315" t="s">
        <v>506</v>
      </c>
      <c r="D7" s="435">
        <v>-3315.4293099939823</v>
      </c>
      <c r="E7" s="316">
        <v>-14105.417419999838</v>
      </c>
    </row>
    <row r="8" spans="2:7" ht="24.95" customHeight="1">
      <c r="B8" s="314">
        <v>3</v>
      </c>
      <c r="C8" s="315" t="s">
        <v>507</v>
      </c>
      <c r="D8" s="435">
        <v>0</v>
      </c>
      <c r="E8" s="316"/>
    </row>
    <row r="9" spans="2:7" ht="15" customHeight="1">
      <c r="B9" s="314">
        <v>4</v>
      </c>
      <c r="C9" s="315" t="s">
        <v>508</v>
      </c>
      <c r="D9" s="435">
        <v>0</v>
      </c>
      <c r="E9" s="316"/>
    </row>
    <row r="10" spans="2:7" ht="15" customHeight="1">
      <c r="B10" s="314">
        <v>5</v>
      </c>
      <c r="C10" s="315" t="s">
        <v>509</v>
      </c>
      <c r="D10" s="435">
        <v>0</v>
      </c>
      <c r="E10" s="316"/>
    </row>
    <row r="11" spans="2:7" ht="15" customHeight="1">
      <c r="B11" s="314">
        <v>6</v>
      </c>
      <c r="C11" s="315" t="s">
        <v>510</v>
      </c>
      <c r="D11" s="435">
        <v>7223382.8240732383</v>
      </c>
      <c r="E11" s="316">
        <v>6678131.7050588354</v>
      </c>
    </row>
    <row r="12" spans="2:7" ht="24.75" customHeight="1">
      <c r="B12" s="314" t="s">
        <v>511</v>
      </c>
      <c r="C12" s="315" t="s">
        <v>512</v>
      </c>
      <c r="D12" s="435">
        <v>0</v>
      </c>
      <c r="E12" s="316"/>
    </row>
    <row r="13" spans="2:7" ht="24.95" customHeight="1">
      <c r="B13" s="314" t="s">
        <v>513</v>
      </c>
      <c r="C13" s="315" t="s">
        <v>514</v>
      </c>
      <c r="D13" s="435">
        <v>0</v>
      </c>
      <c r="E13" s="316"/>
    </row>
    <row r="14" spans="2:7" ht="15" customHeight="1">
      <c r="B14" s="314">
        <v>7</v>
      </c>
      <c r="C14" s="315" t="s">
        <v>474</v>
      </c>
      <c r="D14" s="435">
        <v>-249365.78295740485</v>
      </c>
      <c r="E14" s="316">
        <v>324218.18517024815</v>
      </c>
    </row>
    <row r="15" spans="2:7" ht="15" customHeight="1" thickBot="1">
      <c r="B15" s="311">
        <v>8</v>
      </c>
      <c r="C15" s="176" t="s">
        <v>1309</v>
      </c>
      <c r="D15" s="605">
        <f>SUM(D6:D14)</f>
        <v>92784122.611805841</v>
      </c>
      <c r="E15" s="317">
        <v>93544670.472809091</v>
      </c>
    </row>
    <row r="16" spans="2:7" ht="15" customHeight="1" thickTop="1">
      <c r="B16" s="806"/>
      <c r="C16" s="806"/>
    </row>
    <row r="17" spans="2:5" s="174" customFormat="1" ht="35.1" customHeight="1">
      <c r="B17" s="604" t="s">
        <v>515</v>
      </c>
      <c r="C17" s="752"/>
      <c r="D17" s="516">
        <v>44196</v>
      </c>
      <c r="E17" s="517">
        <v>44012</v>
      </c>
    </row>
    <row r="18" spans="2:5" ht="24.95" customHeight="1">
      <c r="B18" s="814" t="s">
        <v>1310</v>
      </c>
      <c r="C18" s="747"/>
      <c r="D18" s="747"/>
      <c r="E18" s="747"/>
    </row>
    <row r="19" spans="2:5" ht="15" customHeight="1">
      <c r="B19" s="593">
        <v>1</v>
      </c>
      <c r="C19" s="594" t="s">
        <v>516</v>
      </c>
      <c r="D19" s="595">
        <v>85851688.23664701</v>
      </c>
      <c r="E19" s="596">
        <v>86999328.503710002</v>
      </c>
    </row>
    <row r="20" spans="2:5" ht="15" customHeight="1">
      <c r="B20" s="314">
        <v>2</v>
      </c>
      <c r="C20" s="315" t="s">
        <v>517</v>
      </c>
      <c r="D20" s="590">
        <v>-825493.29460407805</v>
      </c>
      <c r="E20" s="587">
        <v>-878711.96590838803</v>
      </c>
    </row>
    <row r="21" spans="2:5" ht="15" customHeight="1">
      <c r="B21" s="597">
        <v>3</v>
      </c>
      <c r="C21" s="178" t="s">
        <v>1320</v>
      </c>
      <c r="D21" s="591">
        <f>SUM(D19:D20)</f>
        <v>85026194.942042932</v>
      </c>
      <c r="E21" s="588">
        <v>86120616.537801608</v>
      </c>
    </row>
    <row r="22" spans="2:5" ht="24.95" customHeight="1">
      <c r="B22" s="815" t="s">
        <v>1311</v>
      </c>
      <c r="C22" s="748"/>
      <c r="D22" s="748"/>
      <c r="E22" s="748"/>
    </row>
    <row r="23" spans="2:5" ht="24.75" customHeight="1">
      <c r="B23" s="314">
        <v>4</v>
      </c>
      <c r="C23" s="315" t="s">
        <v>518</v>
      </c>
      <c r="D23" s="589">
        <v>376749.32923585497</v>
      </c>
      <c r="E23" s="319">
        <v>437484.87550888502</v>
      </c>
    </row>
    <row r="24" spans="2:5" ht="15" customHeight="1">
      <c r="B24" s="314">
        <v>5</v>
      </c>
      <c r="C24" s="315" t="s">
        <v>519</v>
      </c>
      <c r="D24" s="589">
        <v>274155.910453861</v>
      </c>
      <c r="E24" s="319">
        <v>425476.68143980997</v>
      </c>
    </row>
    <row r="25" spans="2:5" ht="15" customHeight="1">
      <c r="B25" s="314" t="s">
        <v>520</v>
      </c>
      <c r="C25" s="315" t="s">
        <v>521</v>
      </c>
      <c r="D25" s="589">
        <v>0</v>
      </c>
      <c r="E25" s="319"/>
    </row>
    <row r="26" spans="2:5" ht="21.75" customHeight="1">
      <c r="B26" s="314">
        <v>6</v>
      </c>
      <c r="C26" s="315" t="s">
        <v>522</v>
      </c>
      <c r="D26" s="589">
        <v>0</v>
      </c>
      <c r="E26" s="319"/>
    </row>
    <row r="27" spans="2:5" ht="28.5" customHeight="1">
      <c r="B27" s="314">
        <v>7</v>
      </c>
      <c r="C27" s="315" t="s">
        <v>523</v>
      </c>
      <c r="D27" s="589">
        <v>-132910</v>
      </c>
      <c r="E27" s="319">
        <v>-129380</v>
      </c>
    </row>
    <row r="28" spans="2:5" ht="15" customHeight="1">
      <c r="B28" s="314">
        <v>8</v>
      </c>
      <c r="C28" s="315" t="s">
        <v>524</v>
      </c>
      <c r="D28" s="589">
        <v>0</v>
      </c>
      <c r="E28" s="319"/>
    </row>
    <row r="29" spans="2:5" ht="15" customHeight="1">
      <c r="B29" s="314">
        <v>9</v>
      </c>
      <c r="C29" s="315" t="s">
        <v>525</v>
      </c>
      <c r="D29" s="589">
        <v>2000</v>
      </c>
      <c r="E29" s="319">
        <v>2000</v>
      </c>
    </row>
    <row r="30" spans="2:5" ht="15" customHeight="1">
      <c r="B30" s="314">
        <v>10</v>
      </c>
      <c r="C30" s="315" t="s">
        <v>526</v>
      </c>
      <c r="D30" s="589">
        <v>0</v>
      </c>
      <c r="E30" s="319"/>
    </row>
    <row r="31" spans="2:5" ht="15" customHeight="1">
      <c r="B31" s="320">
        <v>11</v>
      </c>
      <c r="C31" s="309" t="s">
        <v>1312</v>
      </c>
      <c r="D31" s="591">
        <f>SUM(D23:D30)</f>
        <v>519995.23968971591</v>
      </c>
      <c r="E31" s="588">
        <v>735581.55694869498</v>
      </c>
    </row>
    <row r="32" spans="2:5" ht="24.95" customHeight="1">
      <c r="B32" s="815" t="s">
        <v>1313</v>
      </c>
      <c r="C32" s="748"/>
      <c r="D32" s="748"/>
      <c r="E32" s="748"/>
    </row>
    <row r="33" spans="2:5" ht="22.5" customHeight="1">
      <c r="B33" s="314">
        <v>12</v>
      </c>
      <c r="C33" s="315" t="s">
        <v>527</v>
      </c>
      <c r="D33" s="589">
        <v>14549.606</v>
      </c>
      <c r="E33" s="319">
        <v>14710.673000000001</v>
      </c>
    </row>
    <row r="34" spans="2:5" ht="15" customHeight="1">
      <c r="B34" s="314">
        <v>13</v>
      </c>
      <c r="C34" s="315" t="s">
        <v>528</v>
      </c>
      <c r="D34" s="589">
        <v>0</v>
      </c>
      <c r="E34" s="319"/>
    </row>
    <row r="35" spans="2:5" ht="15" customHeight="1">
      <c r="B35" s="314">
        <v>14</v>
      </c>
      <c r="C35" s="315" t="s">
        <v>529</v>
      </c>
      <c r="D35" s="589">
        <v>0</v>
      </c>
      <c r="E35" s="319"/>
    </row>
    <row r="36" spans="2:5" ht="22.5">
      <c r="B36" s="314" t="s">
        <v>530</v>
      </c>
      <c r="C36" s="315" t="s">
        <v>531</v>
      </c>
      <c r="D36" s="589">
        <v>0</v>
      </c>
      <c r="E36" s="319"/>
    </row>
    <row r="37" spans="2:5" ht="15" customHeight="1">
      <c r="B37" s="314">
        <v>15</v>
      </c>
      <c r="C37" s="315" t="s">
        <v>532</v>
      </c>
      <c r="D37" s="589">
        <v>0</v>
      </c>
      <c r="E37" s="319"/>
    </row>
    <row r="38" spans="2:5" ht="22.5" customHeight="1">
      <c r="B38" s="314" t="s">
        <v>533</v>
      </c>
      <c r="C38" s="315" t="s">
        <v>534</v>
      </c>
      <c r="D38" s="589">
        <v>0</v>
      </c>
      <c r="E38" s="319"/>
    </row>
    <row r="39" spans="2:5" ht="15" customHeight="1">
      <c r="B39" s="320">
        <v>16</v>
      </c>
      <c r="C39" s="309" t="s">
        <v>1317</v>
      </c>
      <c r="D39" s="591">
        <f>SUM(D33:D38)</f>
        <v>14549.606</v>
      </c>
      <c r="E39" s="588">
        <v>14710.673000000001</v>
      </c>
    </row>
    <row r="40" spans="2:5" ht="24.95" customHeight="1">
      <c r="B40" s="815" t="s">
        <v>1314</v>
      </c>
      <c r="C40" s="748"/>
      <c r="D40" s="748"/>
      <c r="E40" s="748"/>
    </row>
    <row r="41" spans="2:5" ht="15" customHeight="1">
      <c r="B41" s="314">
        <v>17</v>
      </c>
      <c r="C41" s="321" t="s">
        <v>535</v>
      </c>
      <c r="D41" s="589">
        <v>15790202.916940058</v>
      </c>
      <c r="E41" s="319">
        <v>14397645.932517419</v>
      </c>
    </row>
    <row r="42" spans="2:5" ht="15" customHeight="1">
      <c r="B42" s="314">
        <v>18</v>
      </c>
      <c r="C42" s="315" t="s">
        <v>536</v>
      </c>
      <c r="D42" s="589">
        <v>-8566820.0928668194</v>
      </c>
      <c r="E42" s="319">
        <v>-7719514.2274585832</v>
      </c>
    </row>
    <row r="43" spans="2:5" ht="15" customHeight="1">
      <c r="B43" s="320">
        <v>19</v>
      </c>
      <c r="C43" s="309" t="s">
        <v>1319</v>
      </c>
      <c r="D43" s="591">
        <f>SUM(D41:D42)</f>
        <v>7223382.8240732383</v>
      </c>
      <c r="E43" s="588">
        <v>6678131.7050588354</v>
      </c>
    </row>
    <row r="44" spans="2:5" ht="24.95" customHeight="1">
      <c r="B44" s="815" t="s">
        <v>1321</v>
      </c>
      <c r="C44" s="748"/>
      <c r="D44" s="748"/>
      <c r="E44" s="748"/>
    </row>
    <row r="45" spans="2:5" ht="22.5">
      <c r="B45" s="314" t="s">
        <v>537</v>
      </c>
      <c r="C45" s="315" t="s">
        <v>538</v>
      </c>
      <c r="D45" s="589">
        <v>0</v>
      </c>
      <c r="E45" s="319">
        <v>0</v>
      </c>
    </row>
    <row r="46" spans="2:5" ht="22.5">
      <c r="B46" s="314" t="s">
        <v>539</v>
      </c>
      <c r="C46" s="315" t="s">
        <v>540</v>
      </c>
      <c r="D46" s="589">
        <v>0</v>
      </c>
      <c r="E46" s="319">
        <v>0</v>
      </c>
    </row>
    <row r="47" spans="2:5" ht="24.95" customHeight="1">
      <c r="B47" s="815" t="s">
        <v>1315</v>
      </c>
      <c r="C47" s="748"/>
      <c r="D47" s="748"/>
      <c r="E47" s="748"/>
    </row>
    <row r="48" spans="2:5" ht="15" customHeight="1">
      <c r="B48" s="320">
        <v>20</v>
      </c>
      <c r="C48" s="309" t="s">
        <v>135</v>
      </c>
      <c r="D48" s="600">
        <v>6193989.0790379895</v>
      </c>
      <c r="E48" s="601">
        <v>6137886.0693762703</v>
      </c>
    </row>
    <row r="49" spans="2:5" ht="15" customHeight="1">
      <c r="B49" s="598">
        <v>21</v>
      </c>
      <c r="C49" s="599" t="s">
        <v>1318</v>
      </c>
      <c r="D49" s="602">
        <f>D43+D39+D31+D21</f>
        <v>92784122.611805886</v>
      </c>
      <c r="E49" s="603">
        <v>93549040.472809136</v>
      </c>
    </row>
    <row r="50" spans="2:5" ht="24.95" customHeight="1">
      <c r="B50" s="815" t="s">
        <v>43</v>
      </c>
      <c r="C50" s="748"/>
      <c r="D50" s="748"/>
      <c r="E50" s="748"/>
    </row>
    <row r="51" spans="2:5" ht="15" customHeight="1">
      <c r="B51" s="314">
        <v>22</v>
      </c>
      <c r="C51" s="315" t="s">
        <v>43</v>
      </c>
      <c r="D51" s="677">
        <f>D48/D49</f>
        <v>6.6756993596336106E-2</v>
      </c>
      <c r="E51" s="678">
        <v>6.5611427315070123E-2</v>
      </c>
    </row>
    <row r="52" spans="2:5" ht="24.95" customHeight="1">
      <c r="B52" s="815" t="s">
        <v>1316</v>
      </c>
      <c r="C52" s="748"/>
      <c r="D52" s="749"/>
      <c r="E52" s="749"/>
    </row>
    <row r="53" spans="2:5" ht="15" customHeight="1">
      <c r="B53" s="314" t="s">
        <v>541</v>
      </c>
      <c r="C53" s="315" t="s">
        <v>542</v>
      </c>
      <c r="D53" s="435" t="s">
        <v>543</v>
      </c>
      <c r="E53" s="316" t="s">
        <v>543</v>
      </c>
    </row>
    <row r="54" spans="2:5" ht="15" customHeight="1" thickBot="1">
      <c r="B54" s="322" t="s">
        <v>544</v>
      </c>
      <c r="C54" s="323" t="s">
        <v>545</v>
      </c>
      <c r="D54" s="592">
        <v>0</v>
      </c>
      <c r="E54" s="324">
        <v>0</v>
      </c>
    </row>
    <row r="55" spans="2:5" ht="15" customHeight="1" thickTop="1">
      <c r="B55" s="806"/>
      <c r="C55" s="806"/>
    </row>
    <row r="56" spans="2:5" s="174" customFormat="1" ht="35.1" customHeight="1">
      <c r="B56" s="604" t="s">
        <v>546</v>
      </c>
      <c r="C56" s="746"/>
      <c r="D56" s="516">
        <v>44196</v>
      </c>
      <c r="E56" s="517">
        <v>44012</v>
      </c>
    </row>
    <row r="57" spans="2:5" ht="15" customHeight="1">
      <c r="B57" s="312" t="s">
        <v>547</v>
      </c>
      <c r="C57" s="325" t="s">
        <v>548</v>
      </c>
      <c r="D57" s="1333">
        <v>85851688.23664701</v>
      </c>
      <c r="E57" s="1334">
        <v>86999328.503710002</v>
      </c>
    </row>
    <row r="58" spans="2:5" ht="15" customHeight="1">
      <c r="B58" s="314" t="s">
        <v>549</v>
      </c>
      <c r="C58" s="315" t="s">
        <v>550</v>
      </c>
      <c r="D58" s="435">
        <v>550303.3153990173</v>
      </c>
      <c r="E58" s="316">
        <v>1699903.6333806366</v>
      </c>
    </row>
    <row r="59" spans="2:5" ht="15" customHeight="1">
      <c r="B59" s="314" t="s">
        <v>551</v>
      </c>
      <c r="C59" s="315" t="s">
        <v>552</v>
      </c>
      <c r="D59" s="435">
        <v>85301384.921247989</v>
      </c>
      <c r="E59" s="316">
        <v>85299424.870329365</v>
      </c>
    </row>
    <row r="60" spans="2:5" ht="15" customHeight="1">
      <c r="B60" s="583"/>
      <c r="C60" s="315" t="s">
        <v>1196</v>
      </c>
      <c r="D60" s="435">
        <v>0</v>
      </c>
      <c r="E60" s="316">
        <v>0</v>
      </c>
    </row>
    <row r="61" spans="2:5" ht="15" customHeight="1">
      <c r="B61" s="583"/>
      <c r="C61" s="315" t="s">
        <v>1197</v>
      </c>
      <c r="D61" s="435">
        <v>19413325.380161997</v>
      </c>
      <c r="E61" s="316">
        <v>18540033.668000001</v>
      </c>
    </row>
    <row r="62" spans="2:5" ht="22.5">
      <c r="B62" s="583"/>
      <c r="C62" s="315" t="s">
        <v>1198</v>
      </c>
      <c r="D62" s="435">
        <v>1402853.0718938401</v>
      </c>
      <c r="E62" s="316">
        <v>1265311.1370000001</v>
      </c>
    </row>
    <row r="63" spans="2:5" ht="15" customHeight="1">
      <c r="B63" s="583"/>
      <c r="C63" s="315" t="s">
        <v>1199</v>
      </c>
      <c r="D63" s="435">
        <v>1279122.2714261401</v>
      </c>
      <c r="E63" s="316">
        <v>1521616.7509999999</v>
      </c>
    </row>
    <row r="64" spans="2:5" ht="15" customHeight="1">
      <c r="B64" s="583"/>
      <c r="C64" s="315" t="s">
        <v>1200</v>
      </c>
      <c r="D64" s="435">
        <v>26492603.205160733</v>
      </c>
      <c r="E64" s="316">
        <v>26470478.675999999</v>
      </c>
    </row>
    <row r="65" spans="2:7" ht="15" customHeight="1">
      <c r="B65" s="583"/>
      <c r="C65" s="315" t="s">
        <v>1201</v>
      </c>
      <c r="D65" s="435">
        <v>10208238.67391054</v>
      </c>
      <c r="E65" s="316">
        <v>9726204.7339999992</v>
      </c>
    </row>
    <row r="66" spans="2:7" ht="15" customHeight="1">
      <c r="B66" s="583"/>
      <c r="C66" s="315" t="s">
        <v>1202</v>
      </c>
      <c r="D66" s="435">
        <v>15111550.84513841</v>
      </c>
      <c r="E66" s="316">
        <v>15078527.934</v>
      </c>
    </row>
    <row r="67" spans="2:7" ht="15" customHeight="1">
      <c r="B67" s="583"/>
      <c r="C67" s="315" t="s">
        <v>1203</v>
      </c>
      <c r="D67" s="435">
        <v>2508636.8881649422</v>
      </c>
      <c r="E67" s="316">
        <v>3362750.46</v>
      </c>
      <c r="G67"/>
    </row>
    <row r="68" spans="2:7" ht="15" customHeight="1" thickBot="1">
      <c r="B68" s="584"/>
      <c r="C68" s="323" t="s">
        <v>1204</v>
      </c>
      <c r="D68" s="436">
        <v>8885054.5853913706</v>
      </c>
      <c r="E68" s="326">
        <v>9334501.5103293862</v>
      </c>
      <c r="G68"/>
    </row>
    <row r="69" spans="2:7" ht="15" customHeight="1" thickTop="1">
      <c r="B69" s="807"/>
      <c r="C69" s="807"/>
      <c r="D69" s="807"/>
      <c r="E69" s="807"/>
    </row>
    <row r="70" spans="2:7" ht="15" customHeight="1">
      <c r="B70" s="142"/>
      <c r="C70" s="142"/>
      <c r="D70" s="142"/>
      <c r="E70" s="142"/>
    </row>
  </sheetData>
  <mergeCells count="1">
    <mergeCell ref="B2:C2"/>
  </mergeCells>
  <hyperlinks>
    <hyperlink ref="G5" location="Índice!A1" display="Back to the Index" xr:uid="{F799B8DB-AB6A-465C-80E4-21553ECC3067}"/>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235CD-0926-4117-8E35-EFDEA8A0A895}">
  <sheetPr>
    <pageSetUpPr fitToPage="1"/>
  </sheetPr>
  <dimension ref="B2:J25"/>
  <sheetViews>
    <sheetView showGridLines="0" showZeros="0" zoomScaleNormal="100" workbookViewId="0">
      <selection activeCell="B8" sqref="B8"/>
    </sheetView>
  </sheetViews>
  <sheetFormatPr defaultColWidth="9.140625" defaultRowHeight="15" customHeight="1"/>
  <cols>
    <col min="1" max="1" width="12.7109375" style="1459" customWidth="1"/>
    <col min="2" max="2" width="49" style="1459" customWidth="1"/>
    <col min="3" max="8" width="10.7109375" style="1459" customWidth="1"/>
    <col min="9" max="9" width="8.7109375" style="1458" customWidth="1"/>
    <col min="10" max="10" width="13.5703125" style="1459" bestFit="1" customWidth="1"/>
    <col min="11" max="16384" width="9.140625" style="1459"/>
  </cols>
  <sheetData>
    <row r="2" spans="2:10" ht="15" customHeight="1">
      <c r="B2" s="1856" t="s">
        <v>1186</v>
      </c>
      <c r="C2" s="1856"/>
      <c r="D2" s="1856"/>
      <c r="E2" s="1224"/>
      <c r="F2" s="1224"/>
      <c r="G2" s="1457"/>
      <c r="H2" s="1457"/>
    </row>
    <row r="3" spans="2:10" ht="15" customHeight="1">
      <c r="B3" s="1068" t="s">
        <v>0</v>
      </c>
      <c r="C3" s="1224"/>
      <c r="D3" s="1224"/>
      <c r="E3" s="1224"/>
      <c r="F3" s="1224"/>
      <c r="G3" s="1457"/>
      <c r="H3" s="1457"/>
      <c r="J3" s="1522" t="s">
        <v>503</v>
      </c>
    </row>
    <row r="4" spans="2:10" ht="15" customHeight="1">
      <c r="B4" s="1871"/>
      <c r="C4" s="1871"/>
      <c r="D4" s="1871"/>
      <c r="E4" s="1871"/>
      <c r="F4" s="1871"/>
      <c r="G4" s="1872" t="s">
        <v>0</v>
      </c>
      <c r="H4" s="1872"/>
      <c r="I4" s="1460"/>
    </row>
    <row r="5" spans="2:10" ht="15" customHeight="1">
      <c r="B5" s="1873"/>
      <c r="C5" s="1860" t="s">
        <v>655</v>
      </c>
      <c r="D5" s="1860"/>
      <c r="E5" s="1861" t="s">
        <v>656</v>
      </c>
      <c r="F5" s="1861"/>
      <c r="G5" s="1861" t="s">
        <v>210</v>
      </c>
      <c r="H5" s="1861"/>
      <c r="I5" s="1460"/>
      <c r="J5" s="1227"/>
    </row>
    <row r="6" spans="2:10" ht="15" customHeight="1">
      <c r="B6" s="1874"/>
      <c r="C6" s="1875"/>
      <c r="D6" s="1875"/>
      <c r="E6" s="1877" t="s">
        <v>657</v>
      </c>
      <c r="F6" s="1877"/>
      <c r="G6" s="1876"/>
      <c r="H6" s="1876"/>
      <c r="I6" s="1460"/>
      <c r="J6" s="1227"/>
    </row>
    <row r="7" spans="2:10" ht="35.25" customHeight="1">
      <c r="B7" s="1867"/>
      <c r="C7" s="429" t="s">
        <v>1731</v>
      </c>
      <c r="D7" s="430" t="s">
        <v>1505</v>
      </c>
      <c r="E7" s="429" t="s">
        <v>1731</v>
      </c>
      <c r="F7" s="430" t="s">
        <v>1505</v>
      </c>
      <c r="G7" s="429" t="s">
        <v>1731</v>
      </c>
      <c r="H7" s="430" t="s">
        <v>1505</v>
      </c>
      <c r="I7" s="1460"/>
    </row>
    <row r="8" spans="2:10" ht="24.95" customHeight="1">
      <c r="B8" s="1461" t="s">
        <v>658</v>
      </c>
      <c r="C8" s="1453">
        <v>35758.910411977966</v>
      </c>
      <c r="D8" s="1454">
        <v>42471.004252247993</v>
      </c>
      <c r="E8" s="1453">
        <v>86293.470213397872</v>
      </c>
      <c r="F8" s="1454">
        <v>81418.608881638866</v>
      </c>
      <c r="G8" s="1453">
        <f>+C8+E8</f>
        <v>122052.38062537584</v>
      </c>
      <c r="H8" s="1454">
        <v>123889.61313388686</v>
      </c>
      <c r="I8" s="1462"/>
    </row>
    <row r="9" spans="2:10" ht="24.95" customHeight="1">
      <c r="B9" s="1249" t="s">
        <v>659</v>
      </c>
      <c r="C9" s="1455">
        <v>4400.5000447186794</v>
      </c>
      <c r="D9" s="400">
        <v>14336.251802247991</v>
      </c>
      <c r="E9" s="1455">
        <v>79334.466954688964</v>
      </c>
      <c r="F9" s="400">
        <v>75639.737998904326</v>
      </c>
      <c r="G9" s="1455">
        <f>+C9+E9</f>
        <v>83734.966999407639</v>
      </c>
      <c r="H9" s="400">
        <v>89975.989801152318</v>
      </c>
      <c r="I9" s="1460"/>
    </row>
    <row r="10" spans="2:10" ht="24.95" customHeight="1">
      <c r="B10" s="1249" t="s">
        <v>660</v>
      </c>
      <c r="C10" s="1455">
        <f>+C9</f>
        <v>4400.5000447186794</v>
      </c>
      <c r="D10" s="400">
        <v>14336.251802247991</v>
      </c>
      <c r="E10" s="1455">
        <f>+E9</f>
        <v>79334.466954688964</v>
      </c>
      <c r="F10" s="400">
        <v>75639.737998904326</v>
      </c>
      <c r="G10" s="1455">
        <f>+C10+E10</f>
        <v>83734.966999407639</v>
      </c>
      <c r="H10" s="400">
        <v>89975.989801152318</v>
      </c>
      <c r="I10" s="1460"/>
    </row>
    <row r="11" spans="2:10" ht="24.95" customHeight="1">
      <c r="B11" s="1249" t="s">
        <v>661</v>
      </c>
      <c r="C11" s="1455">
        <f>+C9</f>
        <v>4400.5000447186794</v>
      </c>
      <c r="D11" s="400">
        <v>14336.251802247991</v>
      </c>
      <c r="E11" s="1455">
        <f>+E9</f>
        <v>79334.466954688964</v>
      </c>
      <c r="F11" s="400">
        <v>75639.737998904326</v>
      </c>
      <c r="G11" s="1455">
        <f>+C11+E11</f>
        <v>83734.966999407639</v>
      </c>
      <c r="H11" s="400">
        <v>89975.989801152318</v>
      </c>
      <c r="I11" s="1460"/>
    </row>
    <row r="12" spans="2:10" ht="24.95" customHeight="1">
      <c r="B12" s="1249" t="s">
        <v>2296</v>
      </c>
      <c r="C12" s="1455"/>
      <c r="D12" s="400"/>
      <c r="E12" s="1455"/>
      <c r="F12" s="400"/>
      <c r="G12" s="1455">
        <v>11566.327079999994</v>
      </c>
      <c r="H12" s="400">
        <v>24385.549879999999</v>
      </c>
      <c r="I12" s="1463"/>
    </row>
    <row r="13" spans="2:10" ht="24.95" customHeight="1">
      <c r="B13" s="1249" t="s">
        <v>2297</v>
      </c>
      <c r="C13" s="1455"/>
      <c r="D13" s="400"/>
      <c r="E13" s="1455"/>
      <c r="F13" s="400"/>
      <c r="G13" s="1455">
        <v>-38317.413625968162</v>
      </c>
      <c r="H13" s="400">
        <v>-33913.623332734474</v>
      </c>
      <c r="I13" s="1463"/>
    </row>
    <row r="14" spans="2:10" ht="24.95" customHeight="1" thickBot="1">
      <c r="B14" s="1464" t="s">
        <v>2298</v>
      </c>
      <c r="C14" s="1456"/>
      <c r="D14" s="402"/>
      <c r="E14" s="1456"/>
      <c r="F14" s="402"/>
      <c r="G14" s="1456">
        <f>+G9-G8</f>
        <v>-38317.413625968198</v>
      </c>
      <c r="H14" s="402">
        <v>-33913.62333273454</v>
      </c>
      <c r="I14" s="1463"/>
    </row>
    <row r="15" spans="2:10" ht="24" customHeight="1" thickTop="1">
      <c r="B15" s="1869" t="s">
        <v>662</v>
      </c>
      <c r="C15" s="1869"/>
      <c r="D15" s="1869"/>
      <c r="E15" s="1869"/>
      <c r="F15" s="1869"/>
      <c r="G15" s="1869"/>
      <c r="H15" s="1869"/>
      <c r="I15" s="1460"/>
    </row>
    <row r="16" spans="2:10" ht="15" customHeight="1">
      <c r="B16" s="1870" t="s">
        <v>1093</v>
      </c>
      <c r="C16" s="1870"/>
      <c r="D16" s="1870"/>
      <c r="E16" s="1870"/>
      <c r="F16" s="1870"/>
      <c r="G16" s="1870"/>
      <c r="H16" s="1870"/>
      <c r="I16" s="1460"/>
    </row>
    <row r="17" spans="2:9" ht="15" customHeight="1">
      <c r="B17" s="1870" t="s">
        <v>1097</v>
      </c>
      <c r="C17" s="1870"/>
      <c r="D17" s="1870"/>
      <c r="E17" s="1870"/>
      <c r="F17" s="1870"/>
      <c r="G17" s="1870"/>
      <c r="H17" s="1870"/>
      <c r="I17" s="1460"/>
    </row>
    <row r="18" spans="2:9" ht="18" customHeight="1">
      <c r="B18" s="1870"/>
      <c r="C18" s="1870"/>
      <c r="D18" s="1870"/>
      <c r="E18" s="1870"/>
      <c r="F18" s="1870"/>
      <c r="G18" s="1870"/>
      <c r="H18" s="1870"/>
      <c r="I18" s="1460"/>
    </row>
    <row r="19" spans="2:9" ht="15" customHeight="1">
      <c r="B19" s="1870" t="s">
        <v>1098</v>
      </c>
      <c r="C19" s="1870"/>
      <c r="D19" s="1870"/>
      <c r="E19" s="1870"/>
      <c r="F19" s="1870"/>
      <c r="G19" s="1870"/>
      <c r="H19" s="1870"/>
      <c r="I19" s="1460"/>
    </row>
    <row r="20" spans="2:9" ht="15" customHeight="1">
      <c r="B20" s="1870"/>
      <c r="C20" s="1870"/>
      <c r="D20" s="1870"/>
      <c r="E20" s="1870"/>
      <c r="F20" s="1870"/>
      <c r="G20" s="1870"/>
      <c r="H20" s="1870"/>
      <c r="I20" s="1460"/>
    </row>
    <row r="22" spans="2:9" ht="15" customHeight="1">
      <c r="F22" s="1465"/>
    </row>
    <row r="25" spans="2:9" ht="15" customHeight="1">
      <c r="D25" s="382"/>
    </row>
  </sheetData>
  <mergeCells count="12">
    <mergeCell ref="B15:H15"/>
    <mergeCell ref="B16:H16"/>
    <mergeCell ref="B17:H18"/>
    <mergeCell ref="B19:H20"/>
    <mergeCell ref="B2:D2"/>
    <mergeCell ref="B4:F4"/>
    <mergeCell ref="G4:H4"/>
    <mergeCell ref="B5:B7"/>
    <mergeCell ref="C5:D6"/>
    <mergeCell ref="E5:F5"/>
    <mergeCell ref="G5:H6"/>
    <mergeCell ref="E6:F6"/>
  </mergeCells>
  <hyperlinks>
    <hyperlink ref="J3" location="Índice!A1" display="Back to the Index" xr:uid="{B9AEC56F-A074-4C98-87B7-782D6888B907}"/>
  </hyperlinks>
  <pageMargins left="0.74803149606299213" right="0.74803149606299213" top="0.98425196850393704" bottom="0.98425196850393704" header="0.51181102362204722" footer="0.51181102362204722"/>
  <pageSetup paperSize="9" scale="58" orientation="portrait" horizontalDpi="1200" verticalDpi="12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1:H12"/>
  <sheetViews>
    <sheetView showGridLines="0" showZeros="0" zoomScaleNormal="100" workbookViewId="0">
      <selection activeCell="H16" sqref="H16"/>
    </sheetView>
  </sheetViews>
  <sheetFormatPr defaultColWidth="9.140625" defaultRowHeight="15" customHeight="1"/>
  <cols>
    <col min="1" max="1" width="12.7109375" style="357" customWidth="1"/>
    <col min="2" max="2" width="40.7109375" style="357" customWidth="1"/>
    <col min="3" max="6" width="10.7109375" style="357" customWidth="1"/>
    <col min="7" max="7" width="8.7109375" style="357" customWidth="1"/>
    <col min="8" max="8" width="17.42578125" style="357" customWidth="1"/>
    <col min="9" max="16384" width="9.140625" style="357"/>
  </cols>
  <sheetData>
    <row r="1" spans="2:8" ht="15" customHeight="1">
      <c r="B1" s="380"/>
      <c r="C1" s="380"/>
      <c r="D1" s="380"/>
      <c r="E1" s="698"/>
      <c r="F1" s="380"/>
    </row>
    <row r="2" spans="2:8" ht="15" customHeight="1">
      <c r="B2" s="1224" t="s">
        <v>1308</v>
      </c>
      <c r="C2" s="1306"/>
      <c r="D2" s="1306"/>
      <c r="E2" s="1307"/>
      <c r="F2" s="1307"/>
    </row>
    <row r="3" spans="2:8" ht="15" customHeight="1">
      <c r="B3" s="1443" t="s">
        <v>1836</v>
      </c>
      <c r="C3" s="1307"/>
      <c r="D3" s="1307"/>
      <c r="E3" s="1307"/>
      <c r="F3" s="1307"/>
    </row>
    <row r="4" spans="2:8" ht="15" customHeight="1">
      <c r="B4" s="1443" t="s">
        <v>1837</v>
      </c>
      <c r="C4" s="1307"/>
      <c r="D4" s="1307"/>
      <c r="E4" s="1307"/>
      <c r="F4" s="1307"/>
    </row>
    <row r="5" spans="2:8" ht="15" customHeight="1">
      <c r="B5" s="1443"/>
      <c r="C5" s="1307"/>
      <c r="D5" s="1307"/>
      <c r="E5" s="1307"/>
      <c r="F5" s="1307"/>
    </row>
    <row r="6" spans="2:8" ht="22.5" customHeight="1">
      <c r="B6" s="1878"/>
      <c r="C6" s="1879" t="s">
        <v>484</v>
      </c>
      <c r="D6" s="1879"/>
      <c r="E6" s="1879" t="s">
        <v>663</v>
      </c>
      <c r="F6" s="1879"/>
      <c r="H6" s="1626"/>
    </row>
    <row r="7" spans="2:8" ht="15" customHeight="1">
      <c r="B7" s="1867"/>
      <c r="C7" s="429" t="s">
        <v>1731</v>
      </c>
      <c r="D7" s="1637" t="s">
        <v>1505</v>
      </c>
      <c r="E7" s="429" t="s">
        <v>1731</v>
      </c>
      <c r="F7" s="1637" t="s">
        <v>1505</v>
      </c>
      <c r="H7" s="1625" t="s">
        <v>503</v>
      </c>
    </row>
    <row r="8" spans="2:8" ht="26.25" customHeight="1">
      <c r="B8" s="1374" t="s">
        <v>1838</v>
      </c>
      <c r="C8" s="1305">
        <v>992880.65702473081</v>
      </c>
      <c r="D8" s="1189">
        <v>1119828.9853429741</v>
      </c>
      <c r="E8" s="1305">
        <v>1881831.4171919725</v>
      </c>
      <c r="F8" s="1189">
        <v>2021584.8218664767</v>
      </c>
    </row>
    <row r="9" spans="2:8" ht="26.25" customHeight="1">
      <c r="B9" s="1221" t="s">
        <v>1839</v>
      </c>
      <c r="C9" s="48">
        <v>355129.59515020176</v>
      </c>
      <c r="D9" s="205">
        <v>322506.35428590182</v>
      </c>
      <c r="E9" s="48">
        <v>887823.98787550442</v>
      </c>
      <c r="F9" s="205">
        <v>806265.88571475435</v>
      </c>
    </row>
    <row r="10" spans="2:8" ht="26.25" customHeight="1">
      <c r="B10" s="1221" t="s">
        <v>1840</v>
      </c>
      <c r="C10" s="1308">
        <v>131027.0578292167</v>
      </c>
      <c r="D10" s="205">
        <v>125804.00745546442</v>
      </c>
      <c r="E10" s="1308">
        <v>425250.86796610244</v>
      </c>
      <c r="F10" s="205">
        <v>450859.27653654374</v>
      </c>
    </row>
    <row r="11" spans="2:8" ht="26.25" customHeight="1" thickBot="1">
      <c r="B11" s="519" t="s">
        <v>2</v>
      </c>
      <c r="C11" s="54">
        <f>+C10+C9+C8</f>
        <v>1479037.3100041493</v>
      </c>
      <c r="D11" s="211">
        <f>SUM(D8:D10)</f>
        <v>1568139.3470843404</v>
      </c>
      <c r="E11" s="54">
        <f>+E10+E9+E8</f>
        <v>3194906.2730335793</v>
      </c>
      <c r="F11" s="211">
        <f>SUM(F8:F10)</f>
        <v>3278709.9841177748</v>
      </c>
    </row>
    <row r="12" spans="2:8" ht="15" customHeight="1" thickTop="1"/>
  </sheetData>
  <mergeCells count="3">
    <mergeCell ref="B6:B7"/>
    <mergeCell ref="C6:D6"/>
    <mergeCell ref="E6:F6"/>
  </mergeCells>
  <hyperlinks>
    <hyperlink ref="H7" location="Índice!A1" display="Back to the Index" xr:uid="{329C35DD-52BE-4C79-8C58-83C9E3AECDC1}"/>
  </hyperlinks>
  <pageMargins left="0.74803149606299213" right="0.74803149606299213" top="0.98425196850393704" bottom="0.98425196850393704" header="0.51181102362204722" footer="0.51181102362204722"/>
  <pageSetup paperSize="9" scale="90" orientation="portrait" horizontalDpi="1200" verticalDpi="1200" r:id="rId1"/>
  <headerFooter alignWithMargins="0"/>
  <ignoredErrors>
    <ignoredError sqref="D11:E11" formula="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2:Q27"/>
  <sheetViews>
    <sheetView showGridLines="0" showZeros="0" zoomScaleNormal="100" workbookViewId="0">
      <selection activeCell="K4" sqref="K4"/>
    </sheetView>
  </sheetViews>
  <sheetFormatPr defaultColWidth="9.140625" defaultRowHeight="15" customHeight="1"/>
  <cols>
    <col min="1" max="1" width="12.7109375" style="343" customWidth="1"/>
    <col min="2" max="2" width="30.7109375" style="343" customWidth="1"/>
    <col min="3" max="10" width="10.28515625" style="343" customWidth="1"/>
    <col min="11" max="13" width="12.28515625" style="343" customWidth="1"/>
    <col min="14" max="16384" width="9.140625" style="343"/>
  </cols>
  <sheetData>
    <row r="2" spans="2:17" ht="15" customHeight="1">
      <c r="B2" s="1863" t="s">
        <v>1335</v>
      </c>
      <c r="C2" s="1863"/>
      <c r="D2" s="1863"/>
      <c r="E2" s="1863"/>
      <c r="F2" s="1863"/>
      <c r="G2" s="1863"/>
      <c r="H2" s="391"/>
      <c r="I2" s="391"/>
      <c r="J2" s="391"/>
    </row>
    <row r="3" spans="2:17" ht="15" customHeight="1">
      <c r="B3" s="679" t="s">
        <v>0</v>
      </c>
      <c r="C3" s="427"/>
      <c r="D3" s="427"/>
      <c r="E3" s="427"/>
      <c r="F3" s="427"/>
      <c r="G3" s="427"/>
      <c r="H3" s="391"/>
      <c r="I3" s="391"/>
      <c r="J3" s="391"/>
      <c r="K3" s="135"/>
    </row>
    <row r="4" spans="2:17" ht="24" customHeight="1">
      <c r="B4" s="662"/>
      <c r="C4" s="662"/>
      <c r="D4" s="662"/>
      <c r="E4" s="662"/>
      <c r="F4" s="662"/>
      <c r="G4" s="662"/>
      <c r="H4" s="392"/>
      <c r="I4" s="391"/>
      <c r="J4" s="391"/>
      <c r="K4" s="1625" t="s">
        <v>503</v>
      </c>
    </row>
    <row r="5" spans="2:17" ht="15" customHeight="1">
      <c r="B5" s="1873"/>
      <c r="C5" s="1860" t="s">
        <v>669</v>
      </c>
      <c r="D5" s="1860"/>
      <c r="E5" s="1860"/>
      <c r="F5" s="1860"/>
      <c r="G5" s="1860"/>
      <c r="H5" s="1860"/>
      <c r="I5" s="391"/>
      <c r="J5" s="391"/>
      <c r="K5" s="1269"/>
    </row>
    <row r="6" spans="2:17" ht="15" customHeight="1">
      <c r="B6" s="1874"/>
      <c r="C6" s="1876" t="s">
        <v>671</v>
      </c>
      <c r="D6" s="1876"/>
      <c r="E6" s="1876" t="s">
        <v>672</v>
      </c>
      <c r="F6" s="1876"/>
      <c r="G6" s="1876" t="s">
        <v>673</v>
      </c>
      <c r="H6" s="1876"/>
      <c r="I6" s="391"/>
      <c r="J6" s="391"/>
      <c r="K6" s="1629"/>
    </row>
    <row r="7" spans="2:17" ht="33.75" customHeight="1">
      <c r="B7" s="1867"/>
      <c r="C7" s="429" t="s">
        <v>1731</v>
      </c>
      <c r="D7" s="430" t="s">
        <v>1505</v>
      </c>
      <c r="E7" s="429" t="s">
        <v>1731</v>
      </c>
      <c r="F7" s="430" t="s">
        <v>1505</v>
      </c>
      <c r="G7" s="429" t="s">
        <v>1731</v>
      </c>
      <c r="H7" s="430" t="s">
        <v>1505</v>
      </c>
      <c r="I7" s="1309"/>
      <c r="K7" s="1269"/>
    </row>
    <row r="8" spans="2:17" ht="20.100000000000001" customHeight="1">
      <c r="B8" s="393" t="s">
        <v>676</v>
      </c>
      <c r="C8" s="1310"/>
      <c r="D8" s="1311"/>
      <c r="E8" s="1310"/>
      <c r="F8" s="1311"/>
      <c r="G8" s="1310"/>
      <c r="H8" s="1311"/>
      <c r="I8" s="1307"/>
      <c r="K8"/>
    </row>
    <row r="9" spans="2:17" ht="31.5" customHeight="1">
      <c r="B9" s="432" t="s">
        <v>1237</v>
      </c>
      <c r="C9" s="878">
        <v>50751.618900000001</v>
      </c>
      <c r="D9" s="879">
        <v>63008.829299999998</v>
      </c>
      <c r="E9" s="878">
        <v>262231.27875</v>
      </c>
      <c r="F9" s="879">
        <v>292415.97327999998</v>
      </c>
      <c r="G9" s="878">
        <v>296102.71675000002</v>
      </c>
      <c r="H9" s="879">
        <v>328620.56160999998</v>
      </c>
      <c r="I9" s="1312"/>
    </row>
    <row r="10" spans="2:17" ht="20.100000000000001" customHeight="1">
      <c r="B10" s="121" t="s">
        <v>677</v>
      </c>
      <c r="C10" s="880"/>
      <c r="D10" s="881"/>
      <c r="E10" s="882"/>
      <c r="F10" s="881"/>
      <c r="G10" s="882"/>
      <c r="H10" s="881"/>
      <c r="I10" s="1307"/>
    </row>
    <row r="11" spans="2:17" ht="26.25" customHeight="1">
      <c r="B11" s="432" t="s">
        <v>678</v>
      </c>
      <c r="C11" s="1881" t="s">
        <v>1608</v>
      </c>
      <c r="D11" s="1881"/>
      <c r="E11" s="1881" t="s">
        <v>1609</v>
      </c>
      <c r="F11" s="1881"/>
      <c r="G11" s="1881" t="s">
        <v>1608</v>
      </c>
      <c r="H11" s="1881"/>
      <c r="I11" s="1307"/>
    </row>
    <row r="12" spans="2:17" ht="35.25" customHeight="1">
      <c r="B12" s="432" t="s">
        <v>679</v>
      </c>
      <c r="C12" s="883">
        <v>2.6875914198695932E-2</v>
      </c>
      <c r="D12" s="884">
        <v>2.1403430914690907E-2</v>
      </c>
      <c r="E12" s="883">
        <v>0.13886661156141594</v>
      </c>
      <c r="F12" s="884">
        <v>9.9330604170590142E-2</v>
      </c>
      <c r="G12" s="883">
        <v>0.15680349478218841</v>
      </c>
      <c r="H12" s="884">
        <v>0.1116289187675252</v>
      </c>
      <c r="I12" s="1307"/>
    </row>
    <row r="13" spans="2:17" ht="39.75" customHeight="1" thickBot="1">
      <c r="B13" s="433" t="s">
        <v>680</v>
      </c>
      <c r="C13" s="885" t="s">
        <v>1606</v>
      </c>
      <c r="D13" s="885" t="s">
        <v>1606</v>
      </c>
      <c r="E13" s="885" t="s">
        <v>1606</v>
      </c>
      <c r="F13" s="885" t="s">
        <v>1606</v>
      </c>
      <c r="G13" s="885" t="s">
        <v>1607</v>
      </c>
      <c r="H13" s="885" t="s">
        <v>1607</v>
      </c>
      <c r="I13" s="1307"/>
    </row>
    <row r="14" spans="2:17" ht="16.5" customHeight="1" thickTop="1">
      <c r="B14" s="380" t="s">
        <v>681</v>
      </c>
      <c r="C14" s="550"/>
      <c r="D14" s="551"/>
      <c r="E14" s="550"/>
      <c r="F14" s="551"/>
      <c r="G14" s="550"/>
      <c r="H14" s="551"/>
      <c r="I14" s="550"/>
      <c r="J14" s="551"/>
    </row>
    <row r="15" spans="2:17" ht="43.5" customHeight="1">
      <c r="B15" s="1882" t="s">
        <v>682</v>
      </c>
      <c r="C15" s="1882"/>
      <c r="D15" s="1882"/>
      <c r="E15" s="1882"/>
      <c r="F15" s="1882"/>
      <c r="G15" s="1882"/>
      <c r="H15" s="1882"/>
      <c r="I15" s="118"/>
      <c r="J15" s="118"/>
      <c r="L15" s="394"/>
      <c r="M15" s="394"/>
      <c r="N15" s="394"/>
      <c r="O15" s="394"/>
      <c r="P15" s="394"/>
      <c r="Q15" s="394"/>
    </row>
    <row r="17" spans="2:17" ht="15" customHeight="1">
      <c r="B17" s="1873"/>
      <c r="C17" s="1860" t="s">
        <v>670</v>
      </c>
      <c r="D17" s="1860"/>
      <c r="E17" s="1860"/>
      <c r="F17" s="1860"/>
    </row>
    <row r="18" spans="2:17" ht="15" customHeight="1">
      <c r="B18" s="1874"/>
      <c r="C18" s="1876" t="s">
        <v>674</v>
      </c>
      <c r="D18" s="1876"/>
      <c r="E18" s="1876" t="s">
        <v>675</v>
      </c>
      <c r="F18" s="1876"/>
    </row>
    <row r="19" spans="2:17" ht="33.75" customHeight="1">
      <c r="B19" s="1867"/>
      <c r="C19" s="67">
        <v>44196</v>
      </c>
      <c r="D19" s="66">
        <v>43830</v>
      </c>
      <c r="E19" s="67">
        <v>44196</v>
      </c>
      <c r="F19" s="66">
        <v>43830</v>
      </c>
      <c r="H19" s="1529"/>
    </row>
    <row r="20" spans="2:17" ht="20.100000000000001" customHeight="1">
      <c r="B20" s="393" t="s">
        <v>676</v>
      </c>
      <c r="C20" s="1310"/>
      <c r="D20" s="1311"/>
      <c r="E20" s="1310"/>
      <c r="F20" s="1311"/>
      <c r="H20" s="1529"/>
    </row>
    <row r="21" spans="2:17" ht="31.5" customHeight="1">
      <c r="B21" s="432" t="s">
        <v>1237</v>
      </c>
      <c r="C21" s="878">
        <v>547549.10511</v>
      </c>
      <c r="D21" s="879">
        <v>1205536.5303499999</v>
      </c>
      <c r="E21" s="878">
        <v>731733.37560999999</v>
      </c>
      <c r="F21" s="879">
        <v>1054283.9534700001</v>
      </c>
    </row>
    <row r="22" spans="2:17" ht="20.100000000000001" customHeight="1">
      <c r="B22" s="121" t="s">
        <v>677</v>
      </c>
      <c r="C22" s="882"/>
      <c r="D22" s="881"/>
      <c r="E22" s="882"/>
      <c r="F22" s="881"/>
    </row>
    <row r="23" spans="2:17" ht="26.25" customHeight="1">
      <c r="B23" s="432" t="s">
        <v>678</v>
      </c>
      <c r="C23" s="1881" t="s">
        <v>1608</v>
      </c>
      <c r="D23" s="1881"/>
      <c r="E23" s="1881" t="s">
        <v>1608</v>
      </c>
      <c r="F23" s="1881"/>
    </row>
    <row r="24" spans="2:17" ht="35.25" customHeight="1">
      <c r="B24" s="432" t="s">
        <v>679</v>
      </c>
      <c r="C24" s="883">
        <v>0.2899588838240803</v>
      </c>
      <c r="D24" s="884">
        <v>0.4095079710119674</v>
      </c>
      <c r="E24" s="883">
        <v>0.38749509563361928</v>
      </c>
      <c r="F24" s="884">
        <v>0.35812907513522635</v>
      </c>
    </row>
    <row r="25" spans="2:17" ht="39.75" customHeight="1" thickBot="1">
      <c r="B25" s="433" t="s">
        <v>680</v>
      </c>
      <c r="C25" s="885" t="s">
        <v>1608</v>
      </c>
      <c r="D25" s="885" t="s">
        <v>1608</v>
      </c>
      <c r="E25" s="885" t="s">
        <v>1608</v>
      </c>
      <c r="F25" s="885" t="s">
        <v>1608</v>
      </c>
    </row>
    <row r="26" spans="2:17" ht="16.5" customHeight="1" thickTop="1">
      <c r="B26" s="380" t="s">
        <v>681</v>
      </c>
      <c r="C26" s="550"/>
      <c r="D26" s="551"/>
      <c r="E26" s="550"/>
      <c r="F26" s="551"/>
      <c r="G26" s="550"/>
      <c r="H26" s="551"/>
      <c r="I26" s="550"/>
      <c r="J26" s="551"/>
    </row>
    <row r="27" spans="2:17" ht="25.5" customHeight="1">
      <c r="B27" s="1880"/>
      <c r="C27" s="1880"/>
      <c r="D27" s="1880"/>
      <c r="E27" s="1880"/>
      <c r="F27" s="1880"/>
      <c r="G27" s="1880"/>
      <c r="H27" s="1880"/>
      <c r="I27" s="1880"/>
      <c r="J27" s="1880"/>
      <c r="L27" s="394"/>
      <c r="M27" s="394"/>
      <c r="N27" s="394"/>
      <c r="O27" s="394"/>
      <c r="P27" s="394"/>
      <c r="Q27" s="394"/>
    </row>
  </sheetData>
  <mergeCells count="17">
    <mergeCell ref="B15:H15"/>
    <mergeCell ref="E11:F11"/>
    <mergeCell ref="G11:H11"/>
    <mergeCell ref="B2:G2"/>
    <mergeCell ref="B5:B7"/>
    <mergeCell ref="C6:D6"/>
    <mergeCell ref="E6:F6"/>
    <mergeCell ref="G6:H6"/>
    <mergeCell ref="C11:D11"/>
    <mergeCell ref="C5:H5"/>
    <mergeCell ref="B27:J27"/>
    <mergeCell ref="C23:D23"/>
    <mergeCell ref="E23:F23"/>
    <mergeCell ref="B17:B19"/>
    <mergeCell ref="C17:F17"/>
    <mergeCell ref="C18:D18"/>
    <mergeCell ref="E18:F18"/>
  </mergeCells>
  <hyperlinks>
    <hyperlink ref="K4" location="Índice!A1" display="Back to the Index" xr:uid="{3C2A896A-08E8-4946-984F-97AF4C3A3E4F}"/>
  </hyperlinks>
  <pageMargins left="0.74803149606299213" right="0.74803149606299213" top="0.98425196850393704" bottom="0.98425196850393704" header="0.51181102362204722" footer="0.51181102362204722"/>
  <pageSetup paperSize="9" scale="77" orientation="landscape" horizontalDpi="1200" verticalDpi="12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M17"/>
  <sheetViews>
    <sheetView showZeros="0" zoomScaleNormal="100" workbookViewId="0">
      <selection activeCell="M4" sqref="M4"/>
    </sheetView>
  </sheetViews>
  <sheetFormatPr defaultColWidth="9.140625" defaultRowHeight="15" customHeight="1"/>
  <cols>
    <col min="1" max="1" width="12.7109375" style="142" customWidth="1"/>
    <col min="2" max="2" width="50.7109375" style="142" customWidth="1"/>
    <col min="3" max="11" width="12.7109375" style="142" customWidth="1"/>
    <col min="12" max="12" width="8.7109375" style="142" customWidth="1"/>
    <col min="13" max="13" width="18.7109375" style="142" customWidth="1"/>
    <col min="14" max="16384" width="9.140625" style="142"/>
  </cols>
  <sheetData>
    <row r="1" spans="2:13" ht="15" customHeight="1">
      <c r="M1" s="355"/>
    </row>
    <row r="2" spans="2:13" s="355" customFormat="1" ht="15" customHeight="1">
      <c r="B2" s="1764" t="s">
        <v>1336</v>
      </c>
      <c r="C2" s="1764"/>
      <c r="D2" s="1764"/>
      <c r="E2" s="1764"/>
      <c r="F2" s="1764"/>
      <c r="G2" s="1764"/>
      <c r="H2" s="1764"/>
      <c r="I2" s="1764"/>
      <c r="K2" s="383"/>
    </row>
    <row r="3" spans="2:13" s="355" customFormat="1" ht="15" customHeight="1">
      <c r="B3" s="679" t="s">
        <v>0</v>
      </c>
      <c r="C3" s="441"/>
      <c r="D3" s="441"/>
      <c r="E3" s="441"/>
      <c r="F3" s="441"/>
      <c r="G3" s="441"/>
      <c r="H3" s="441"/>
      <c r="I3" s="441"/>
      <c r="K3" s="383"/>
    </row>
    <row r="4" spans="2:13" s="355" customFormat="1" ht="15" customHeight="1">
      <c r="B4" s="922">
        <v>44196</v>
      </c>
      <c r="C4" s="812"/>
      <c r="D4" s="812"/>
      <c r="E4" s="812"/>
      <c r="F4" s="812"/>
      <c r="G4" s="812"/>
      <c r="H4" s="812"/>
      <c r="I4" s="808"/>
      <c r="J4" s="1686"/>
      <c r="K4" s="1686"/>
      <c r="M4" s="957" t="s">
        <v>503</v>
      </c>
    </row>
    <row r="5" spans="2:13" s="318" customFormat="1" ht="39.950000000000003" customHeight="1">
      <c r="B5" s="1884" t="s">
        <v>667</v>
      </c>
      <c r="C5" s="1886" t="s">
        <v>683</v>
      </c>
      <c r="D5" s="1886" t="s">
        <v>407</v>
      </c>
      <c r="E5" s="1886"/>
      <c r="F5" s="1888" t="s">
        <v>684</v>
      </c>
      <c r="G5" s="1888"/>
      <c r="H5" s="1888"/>
      <c r="I5" s="1889"/>
      <c r="J5" s="1888" t="s">
        <v>663</v>
      </c>
      <c r="K5" s="1888"/>
      <c r="M5"/>
    </row>
    <row r="6" spans="2:13" s="318" customFormat="1" ht="24.95" customHeight="1">
      <c r="B6" s="1885"/>
      <c r="C6" s="1887"/>
      <c r="D6" s="395"/>
      <c r="E6" s="1890" t="s">
        <v>685</v>
      </c>
      <c r="F6" s="1690" t="s">
        <v>686</v>
      </c>
      <c r="G6" s="1690"/>
      <c r="H6" s="1883">
        <v>12.5</v>
      </c>
      <c r="I6" s="1781"/>
      <c r="J6" s="1690"/>
      <c r="K6" s="1690"/>
    </row>
    <row r="7" spans="2:13" s="318" customFormat="1" ht="39.950000000000003" customHeight="1">
      <c r="B7" s="1885"/>
      <c r="C7" s="1887"/>
      <c r="D7" s="396"/>
      <c r="E7" s="1890"/>
      <c r="F7" s="88" t="s">
        <v>687</v>
      </c>
      <c r="G7" s="88">
        <v>1</v>
      </c>
      <c r="H7" s="751" t="s">
        <v>688</v>
      </c>
      <c r="I7" s="809" t="s">
        <v>689</v>
      </c>
      <c r="J7" s="429" t="s">
        <v>1731</v>
      </c>
      <c r="K7" s="430" t="s">
        <v>1505</v>
      </c>
    </row>
    <row r="8" spans="2:13" ht="24.95" customHeight="1">
      <c r="B8" s="691" t="s">
        <v>690</v>
      </c>
      <c r="C8" s="888">
        <f>+C9+C10+C16</f>
        <v>100.5</v>
      </c>
      <c r="D8" s="889"/>
      <c r="E8" s="888"/>
      <c r="F8" s="888"/>
      <c r="G8" s="889"/>
      <c r="H8" s="889"/>
      <c r="I8" s="890"/>
      <c r="J8" s="891">
        <f>J10+J9+J16</f>
        <v>1256.25</v>
      </c>
      <c r="K8" s="700">
        <v>1874.07656</v>
      </c>
    </row>
    <row r="9" spans="2:13" ht="24.95" customHeight="1">
      <c r="B9" s="690" t="s">
        <v>691</v>
      </c>
      <c r="C9" s="892"/>
      <c r="D9" s="893"/>
      <c r="E9" s="892"/>
      <c r="F9" s="892"/>
      <c r="G9" s="893"/>
      <c r="H9" s="893"/>
      <c r="I9" s="894"/>
      <c r="J9" s="895"/>
      <c r="K9" s="399"/>
    </row>
    <row r="10" spans="2:13" ht="24.95" customHeight="1">
      <c r="B10" s="47" t="s">
        <v>692</v>
      </c>
      <c r="C10" s="896">
        <f t="shared" ref="C10" si="0">+C11+C15</f>
        <v>100.5</v>
      </c>
      <c r="D10" s="886"/>
      <c r="E10" s="896">
        <f>E11+E15</f>
        <v>0</v>
      </c>
      <c r="F10" s="896">
        <f>+E10</f>
        <v>0</v>
      </c>
      <c r="G10" s="886"/>
      <c r="H10" s="886"/>
      <c r="I10" s="897">
        <f>I11+I15</f>
        <v>100.5</v>
      </c>
      <c r="J10" s="898">
        <f>J11+J15</f>
        <v>1256.25</v>
      </c>
      <c r="K10" s="400">
        <v>1874.07656</v>
      </c>
    </row>
    <row r="11" spans="2:13" ht="24.95" customHeight="1">
      <c r="B11" s="45" t="s">
        <v>693</v>
      </c>
      <c r="C11" s="896">
        <f t="shared" ref="C11" si="1">SUM(C12:C14)</f>
        <v>100.5</v>
      </c>
      <c r="D11" s="886"/>
      <c r="E11" s="896">
        <f>SUM(E12:E14)</f>
        <v>0</v>
      </c>
      <c r="F11" s="896">
        <f>+E11</f>
        <v>0</v>
      </c>
      <c r="G11" s="886"/>
      <c r="H11" s="886"/>
      <c r="I11" s="897">
        <f>SUM(I12:I14)</f>
        <v>100.5</v>
      </c>
      <c r="J11" s="898">
        <f>SUM(J12:J14)</f>
        <v>1256.25</v>
      </c>
      <c r="K11" s="400">
        <v>1874.07656</v>
      </c>
    </row>
    <row r="12" spans="2:13" ht="24.95" customHeight="1">
      <c r="B12" s="45" t="s">
        <v>1094</v>
      </c>
      <c r="C12" s="899"/>
      <c r="D12" s="886"/>
      <c r="E12" s="896">
        <f>C12</f>
        <v>0</v>
      </c>
      <c r="F12" s="896">
        <f>+E12</f>
        <v>0</v>
      </c>
      <c r="G12" s="886"/>
      <c r="H12" s="886"/>
      <c r="I12" s="897"/>
      <c r="J12" s="898"/>
      <c r="K12" s="400">
        <v>542.45156000000009</v>
      </c>
    </row>
    <row r="13" spans="2:13" ht="24.95" customHeight="1">
      <c r="B13" s="431" t="s">
        <v>694</v>
      </c>
      <c r="C13" s="896"/>
      <c r="D13" s="886"/>
      <c r="E13" s="896"/>
      <c r="F13" s="896"/>
      <c r="G13" s="886"/>
      <c r="H13" s="886"/>
      <c r="I13" s="897"/>
      <c r="J13" s="898"/>
      <c r="K13" s="400"/>
    </row>
    <row r="14" spans="2:13" ht="24.95" customHeight="1">
      <c r="B14" s="45" t="s">
        <v>1095</v>
      </c>
      <c r="C14" s="899">
        <v>100.5</v>
      </c>
      <c r="D14" s="886"/>
      <c r="E14" s="896"/>
      <c r="F14" s="896"/>
      <c r="G14" s="886"/>
      <c r="H14" s="886"/>
      <c r="I14" s="897">
        <f>C14</f>
        <v>100.5</v>
      </c>
      <c r="J14" s="898">
        <v>1256.25</v>
      </c>
      <c r="K14" s="400">
        <v>1331.625</v>
      </c>
    </row>
    <row r="15" spans="2:13" ht="24.95" customHeight="1">
      <c r="B15" s="45" t="s">
        <v>695</v>
      </c>
      <c r="C15" s="896"/>
      <c r="D15" s="886"/>
      <c r="E15" s="896"/>
      <c r="F15" s="896"/>
      <c r="G15" s="886"/>
      <c r="H15" s="886"/>
      <c r="I15" s="897"/>
      <c r="J15" s="887"/>
      <c r="K15" s="400"/>
    </row>
    <row r="16" spans="2:13" ht="24.95" customHeight="1" thickBot="1">
      <c r="B16" s="53" t="s">
        <v>696</v>
      </c>
      <c r="C16" s="900"/>
      <c r="D16" s="901"/>
      <c r="E16" s="900"/>
      <c r="F16" s="900"/>
      <c r="G16" s="901"/>
      <c r="H16" s="901"/>
      <c r="I16" s="902"/>
      <c r="J16" s="903"/>
      <c r="K16" s="402"/>
    </row>
    <row r="17" spans="2:2" ht="15" customHeight="1" thickTop="1">
      <c r="B17" s="403"/>
    </row>
  </sheetData>
  <mergeCells count="10">
    <mergeCell ref="B2:I2"/>
    <mergeCell ref="H6:I6"/>
    <mergeCell ref="J4:K4"/>
    <mergeCell ref="B5:B7"/>
    <mergeCell ref="C5:C7"/>
    <mergeCell ref="D5:E5"/>
    <mergeCell ref="F5:I5"/>
    <mergeCell ref="J5:K6"/>
    <mergeCell ref="E6:E7"/>
    <mergeCell ref="F6:G6"/>
  </mergeCells>
  <hyperlinks>
    <hyperlink ref="M4" location="Índice!A1" display="Back to the Index" xr:uid="{6DA720D5-C42D-4941-A0CF-12A763A05BA5}"/>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K18"/>
  <sheetViews>
    <sheetView showZeros="0" zoomScaleNormal="100" workbookViewId="0">
      <selection activeCell="K4" sqref="K4"/>
    </sheetView>
  </sheetViews>
  <sheetFormatPr defaultColWidth="9.140625" defaultRowHeight="15" customHeight="1"/>
  <cols>
    <col min="1" max="1" width="12.7109375" style="142" customWidth="1"/>
    <col min="2" max="2" width="50.7109375" style="142" customWidth="1"/>
    <col min="3" max="9" width="12.7109375" style="142" customWidth="1"/>
    <col min="10" max="10" width="8.7109375" style="142" customWidth="1"/>
    <col min="11" max="11" width="16" style="142" customWidth="1"/>
    <col min="12" max="16384" width="9.140625" style="142"/>
  </cols>
  <sheetData>
    <row r="2" spans="2:11" ht="15" customHeight="1">
      <c r="B2" s="1764" t="s">
        <v>1337</v>
      </c>
      <c r="C2" s="1764"/>
      <c r="D2" s="1764"/>
      <c r="E2" s="1764"/>
      <c r="F2" s="1764"/>
      <c r="K2" s="355"/>
    </row>
    <row r="3" spans="2:11" ht="15" customHeight="1">
      <c r="B3" s="679" t="s">
        <v>0</v>
      </c>
      <c r="K3" s="355"/>
    </row>
    <row r="4" spans="2:11" s="355" customFormat="1" ht="15" customHeight="1">
      <c r="B4" s="922">
        <v>44196</v>
      </c>
      <c r="C4" s="922"/>
      <c r="D4" s="922"/>
      <c r="E4" s="922"/>
      <c r="F4" s="393"/>
      <c r="G4" s="808"/>
      <c r="H4" s="1686"/>
      <c r="I4" s="1686"/>
      <c r="K4" s="957" t="s">
        <v>503</v>
      </c>
    </row>
    <row r="5" spans="2:11" s="318" customFormat="1" ht="62.25" customHeight="1">
      <c r="B5" s="1858" t="s">
        <v>668</v>
      </c>
      <c r="C5" s="1886" t="s">
        <v>683</v>
      </c>
      <c r="D5" s="1886" t="s">
        <v>407</v>
      </c>
      <c r="E5" s="1886"/>
      <c r="F5" s="1886" t="s">
        <v>697</v>
      </c>
      <c r="G5" s="1891"/>
      <c r="H5" s="1888" t="s">
        <v>663</v>
      </c>
      <c r="I5" s="1888"/>
    </row>
    <row r="6" spans="2:11" s="318" customFormat="1" ht="24.95" customHeight="1">
      <c r="B6" s="1859"/>
      <c r="C6" s="1887"/>
      <c r="D6" s="395"/>
      <c r="E6" s="1890" t="s">
        <v>685</v>
      </c>
      <c r="F6" s="1890" t="s">
        <v>698</v>
      </c>
      <c r="G6" s="1892"/>
      <c r="H6" s="1690"/>
      <c r="I6" s="1690"/>
      <c r="K6"/>
    </row>
    <row r="7" spans="2:11" s="318" customFormat="1" ht="39.950000000000003" customHeight="1">
      <c r="B7" s="1859"/>
      <c r="C7" s="1887"/>
      <c r="D7" s="396"/>
      <c r="E7" s="1890"/>
      <c r="F7" s="88"/>
      <c r="G7" s="810" t="s">
        <v>699</v>
      </c>
      <c r="H7" s="498" t="s">
        <v>1731</v>
      </c>
      <c r="I7" s="499" t="s">
        <v>1505</v>
      </c>
    </row>
    <row r="8" spans="2:11" ht="24.95" customHeight="1">
      <c r="B8" s="410" t="s">
        <v>690</v>
      </c>
      <c r="C8" s="888">
        <v>1533492.34002</v>
      </c>
      <c r="D8" s="888">
        <v>1279282.48067</v>
      </c>
      <c r="E8" s="888"/>
      <c r="F8" s="888">
        <v>1279282.48067</v>
      </c>
      <c r="G8" s="904">
        <v>0.20073082186313562</v>
      </c>
      <c r="H8" s="888">
        <v>480777.79680000001</v>
      </c>
      <c r="I8" s="397">
        <v>256791.42374</v>
      </c>
    </row>
    <row r="9" spans="2:11" ht="24.95" customHeight="1">
      <c r="B9" s="47" t="s">
        <v>691</v>
      </c>
      <c r="C9" s="892">
        <v>1533492.34002</v>
      </c>
      <c r="D9" s="892">
        <v>1279282.48067</v>
      </c>
      <c r="E9" s="892"/>
      <c r="F9" s="892">
        <v>1279282.48067</v>
      </c>
      <c r="G9" s="905">
        <v>0.20073082186313562</v>
      </c>
      <c r="H9" s="892">
        <v>480777.79680000001</v>
      </c>
      <c r="I9" s="398">
        <v>256791.42374</v>
      </c>
    </row>
    <row r="10" spans="2:11" ht="24.95" customHeight="1">
      <c r="B10" s="45" t="s">
        <v>700</v>
      </c>
      <c r="C10" s="896">
        <v>1279282.4807200001</v>
      </c>
      <c r="D10" s="896">
        <v>1025072.6213699999</v>
      </c>
      <c r="E10" s="896"/>
      <c r="F10" s="896">
        <v>1025072.6213699999</v>
      </c>
      <c r="G10" s="906">
        <v>0.19947081714730122</v>
      </c>
      <c r="H10" s="896">
        <v>429935.82493</v>
      </c>
      <c r="I10" s="367">
        <v>204472.07342</v>
      </c>
    </row>
    <row r="11" spans="2:11" ht="24.95" customHeight="1">
      <c r="B11" s="45" t="s">
        <v>1094</v>
      </c>
      <c r="C11" s="896">
        <v>1017019.53606</v>
      </c>
      <c r="D11" s="896">
        <v>762809.67671000003</v>
      </c>
      <c r="E11" s="896"/>
      <c r="F11" s="896">
        <v>762809.67671000003</v>
      </c>
      <c r="G11" s="906">
        <v>0.1298885263848949</v>
      </c>
      <c r="H11" s="896">
        <v>329272.25868000003</v>
      </c>
      <c r="I11" s="367">
        <v>99080.224819999989</v>
      </c>
    </row>
    <row r="12" spans="2:11" ht="24.95" customHeight="1">
      <c r="B12" s="431" t="s">
        <v>694</v>
      </c>
      <c r="C12" s="896">
        <v>252196.58802499998</v>
      </c>
      <c r="D12" s="896">
        <v>0</v>
      </c>
      <c r="E12" s="896"/>
      <c r="F12" s="896">
        <v>0</v>
      </c>
      <c r="G12" s="906"/>
      <c r="H12" s="896">
        <v>0</v>
      </c>
      <c r="I12" s="367">
        <v>0</v>
      </c>
    </row>
    <row r="13" spans="2:11" ht="24.95" customHeight="1">
      <c r="B13" s="45" t="s">
        <v>1095</v>
      </c>
      <c r="C13" s="896">
        <v>10066.356635</v>
      </c>
      <c r="D13" s="896">
        <v>8053.0853080000006</v>
      </c>
      <c r="E13" s="896"/>
      <c r="F13" s="896">
        <v>8053.0853080000006</v>
      </c>
      <c r="G13" s="906">
        <v>13.087139222938925</v>
      </c>
      <c r="H13" s="896">
        <v>100663.56625</v>
      </c>
      <c r="I13" s="367">
        <v>105391.8486</v>
      </c>
    </row>
    <row r="14" spans="2:11" ht="24.95" customHeight="1">
      <c r="B14" s="45" t="s">
        <v>701</v>
      </c>
      <c r="C14" s="896">
        <v>254209.85930000001</v>
      </c>
      <c r="D14" s="896">
        <v>254209.85930000001</v>
      </c>
      <c r="E14" s="896"/>
      <c r="F14" s="896">
        <v>254209.85930000001</v>
      </c>
      <c r="G14" s="906">
        <v>0.20581164894260259</v>
      </c>
      <c r="H14" s="1630">
        <v>50841.971869999994</v>
      </c>
      <c r="I14" s="367">
        <v>52319.350319999998</v>
      </c>
    </row>
    <row r="15" spans="2:11" ht="24.95" customHeight="1">
      <c r="B15" s="45" t="s">
        <v>1096</v>
      </c>
      <c r="C15" s="907"/>
      <c r="D15" s="907"/>
      <c r="E15" s="907"/>
      <c r="F15" s="907"/>
      <c r="G15" s="908"/>
      <c r="H15" s="909"/>
      <c r="I15" s="699"/>
    </row>
    <row r="16" spans="2:11" ht="24.95" customHeight="1">
      <c r="B16" s="47" t="s">
        <v>692</v>
      </c>
      <c r="C16" s="896"/>
      <c r="D16" s="896"/>
      <c r="E16" s="896"/>
      <c r="F16" s="896"/>
      <c r="G16" s="910"/>
      <c r="H16" s="911"/>
      <c r="I16" s="367"/>
    </row>
    <row r="17" spans="2:9" ht="24.95" customHeight="1" thickBot="1">
      <c r="B17" s="53" t="s">
        <v>696</v>
      </c>
      <c r="C17" s="900"/>
      <c r="D17" s="900"/>
      <c r="E17" s="900"/>
      <c r="F17" s="900"/>
      <c r="G17" s="912"/>
      <c r="H17" s="913"/>
      <c r="I17" s="401"/>
    </row>
    <row r="18" spans="2:9" ht="29.25" customHeight="1" thickTop="1">
      <c r="B18" s="1725"/>
      <c r="C18" s="1725"/>
      <c r="D18" s="1725"/>
      <c r="E18" s="1725"/>
      <c r="F18" s="1725"/>
      <c r="G18" s="1725"/>
      <c r="H18" s="1725"/>
      <c r="I18" s="1725"/>
    </row>
  </sheetData>
  <mergeCells count="10">
    <mergeCell ref="B2:F2"/>
    <mergeCell ref="B18:I18"/>
    <mergeCell ref="H4:I4"/>
    <mergeCell ref="B5:B7"/>
    <mergeCell ref="C5:C7"/>
    <mergeCell ref="D5:E5"/>
    <mergeCell ref="F5:G5"/>
    <mergeCell ref="H5:I6"/>
    <mergeCell ref="E6:E7"/>
    <mergeCell ref="F6:G6"/>
  </mergeCells>
  <hyperlinks>
    <hyperlink ref="K4" location="Índice!A1" display="Back to the Index" xr:uid="{E29EBF1A-9BE8-4FD3-8F25-3A083AC368E7}"/>
  </hyperlink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G21"/>
  <sheetViews>
    <sheetView showGridLines="0" zoomScaleNormal="100" workbookViewId="0">
      <selection activeCell="F6" sqref="F6"/>
    </sheetView>
  </sheetViews>
  <sheetFormatPr defaultColWidth="9.140625" defaultRowHeight="15"/>
  <cols>
    <col min="1" max="1" width="12.7109375" style="643" customWidth="1"/>
    <col min="2" max="2" width="75.7109375" style="643" customWidth="1"/>
    <col min="3" max="3" width="17.85546875" style="643" customWidth="1"/>
    <col min="4" max="4" width="12.140625" style="643" customWidth="1"/>
    <col min="5" max="5" width="8.7109375" style="643" customWidth="1"/>
    <col min="6" max="6" width="16.85546875" style="643" customWidth="1"/>
    <col min="7" max="7" width="16" style="643" customWidth="1"/>
    <col min="8" max="16384" width="9.140625" style="643"/>
  </cols>
  <sheetData>
    <row r="2" spans="2:6">
      <c r="B2" s="304" t="s">
        <v>1235</v>
      </c>
      <c r="C2" s="304"/>
      <c r="D2" s="304"/>
    </row>
    <row r="3" spans="2:6">
      <c r="B3" s="679" t="s">
        <v>0</v>
      </c>
    </row>
    <row r="4" spans="2:6">
      <c r="B4" s="922">
        <v>44196</v>
      </c>
      <c r="C4" s="922"/>
      <c r="D4" s="922"/>
      <c r="E4" s="922"/>
    </row>
    <row r="5" spans="2:6" ht="28.5" customHeight="1">
      <c r="B5" s="644"/>
      <c r="C5" s="645" t="s">
        <v>1221</v>
      </c>
      <c r="D5" s="646" t="s">
        <v>1222</v>
      </c>
      <c r="F5"/>
    </row>
    <row r="6" spans="2:6" ht="15" customHeight="1">
      <c r="B6" s="647" t="s">
        <v>1223</v>
      </c>
      <c r="C6" s="648"/>
      <c r="D6" s="649"/>
      <c r="E6" s="650"/>
      <c r="F6" s="957" t="s">
        <v>503</v>
      </c>
    </row>
    <row r="7" spans="2:6" ht="15" customHeight="1">
      <c r="B7" s="651" t="s">
        <v>1224</v>
      </c>
      <c r="C7" s="1335" t="s">
        <v>2110</v>
      </c>
      <c r="D7" s="1336">
        <v>-10495</v>
      </c>
      <c r="E7" s="650"/>
      <c r="F7" s="650"/>
    </row>
    <row r="8" spans="2:6" ht="15" customHeight="1">
      <c r="B8" s="651" t="s">
        <v>1225</v>
      </c>
      <c r="C8" s="1335" t="s">
        <v>2111</v>
      </c>
      <c r="D8" s="1336">
        <v>-2321</v>
      </c>
      <c r="E8" s="650"/>
      <c r="F8" s="650"/>
    </row>
    <row r="9" spans="2:6" ht="15" customHeight="1">
      <c r="B9" s="1894" t="s">
        <v>1226</v>
      </c>
      <c r="C9" s="1335" t="s">
        <v>2112</v>
      </c>
      <c r="D9" s="1336">
        <v>-7995</v>
      </c>
      <c r="E9" s="650"/>
      <c r="F9" s="650"/>
    </row>
    <row r="10" spans="2:6" ht="15" customHeight="1">
      <c r="B10" s="1895"/>
      <c r="C10" s="1335" t="s">
        <v>2113</v>
      </c>
      <c r="D10" s="1336">
        <v>-13049</v>
      </c>
      <c r="E10" s="650"/>
      <c r="F10" s="650"/>
    </row>
    <row r="11" spans="2:6" ht="15" customHeight="1">
      <c r="B11" s="651" t="s">
        <v>1227</v>
      </c>
      <c r="C11" s="1337">
        <v>-0.3</v>
      </c>
      <c r="D11" s="1336">
        <v>-380</v>
      </c>
      <c r="E11" s="650"/>
      <c r="F11" s="650"/>
    </row>
    <row r="12" spans="2:6" ht="23.25" customHeight="1">
      <c r="B12" s="651" t="s">
        <v>1228</v>
      </c>
      <c r="C12" s="1335" t="s">
        <v>1640</v>
      </c>
      <c r="D12" s="1336">
        <v>-316</v>
      </c>
      <c r="E12" s="650"/>
      <c r="F12" s="650"/>
    </row>
    <row r="13" spans="2:6" ht="15" customHeight="1">
      <c r="B13" s="651" t="s">
        <v>1229</v>
      </c>
      <c r="C13" s="1335" t="s">
        <v>2319</v>
      </c>
      <c r="D13" s="1336">
        <v>-315</v>
      </c>
      <c r="E13" s="650"/>
      <c r="F13" s="650"/>
    </row>
    <row r="14" spans="2:6" ht="15" customHeight="1">
      <c r="B14" s="652" t="s">
        <v>1230</v>
      </c>
      <c r="C14" s="1338"/>
      <c r="D14" s="1336"/>
      <c r="E14" s="650"/>
      <c r="F14" s="650"/>
    </row>
    <row r="15" spans="2:6" ht="15" customHeight="1">
      <c r="B15" s="653" t="s">
        <v>1231</v>
      </c>
      <c r="C15" s="1339" t="s">
        <v>2114</v>
      </c>
      <c r="D15" s="1336">
        <v>-2497</v>
      </c>
      <c r="E15" s="650"/>
      <c r="F15" s="650"/>
    </row>
    <row r="16" spans="2:6" ht="15" customHeight="1">
      <c r="B16" s="1896" t="s">
        <v>2337</v>
      </c>
      <c r="C16" s="1339" t="s">
        <v>1232</v>
      </c>
      <c r="D16" s="1336">
        <v>982</v>
      </c>
      <c r="E16" s="650"/>
      <c r="F16" s="650"/>
    </row>
    <row r="17" spans="2:7" ht="15" customHeight="1">
      <c r="B17" s="1897"/>
      <c r="C17" s="1339" t="s">
        <v>1233</v>
      </c>
      <c r="D17" s="1336">
        <v>323</v>
      </c>
      <c r="E17" s="650"/>
      <c r="F17" s="650"/>
    </row>
    <row r="18" spans="2:7" ht="15" customHeight="1">
      <c r="B18" s="1896" t="s">
        <v>2338</v>
      </c>
      <c r="C18" s="1340" t="s">
        <v>2115</v>
      </c>
      <c r="D18" s="1336">
        <v>-5298</v>
      </c>
      <c r="E18" s="650"/>
      <c r="F18" s="650"/>
    </row>
    <row r="19" spans="2:7" ht="15" customHeight="1" thickBot="1">
      <c r="B19" s="1898"/>
      <c r="C19" s="1341" t="s">
        <v>2116</v>
      </c>
      <c r="D19" s="1342">
        <v>-6803</v>
      </c>
      <c r="E19" s="650"/>
      <c r="F19" s="650"/>
    </row>
    <row r="20" spans="2:7" s="655" customFormat="1" ht="27" customHeight="1" thickTop="1">
      <c r="B20" s="1899" t="s">
        <v>1234</v>
      </c>
      <c r="C20" s="1899"/>
      <c r="D20" s="1899"/>
      <c r="E20" s="654"/>
      <c r="F20" s="654"/>
      <c r="G20" s="654"/>
    </row>
    <row r="21" spans="2:7" s="655" customFormat="1" ht="25.5" customHeight="1">
      <c r="B21" s="1893" t="s">
        <v>2117</v>
      </c>
      <c r="C21" s="1893"/>
      <c r="D21" s="1893"/>
      <c r="E21" s="654"/>
      <c r="F21" s="654"/>
      <c r="G21" s="654"/>
    </row>
  </sheetData>
  <mergeCells count="5">
    <mergeCell ref="B21:D21"/>
    <mergeCell ref="B9:B10"/>
    <mergeCell ref="B16:B17"/>
    <mergeCell ref="B18:B19"/>
    <mergeCell ref="B20:D20"/>
  </mergeCells>
  <hyperlinks>
    <hyperlink ref="F6" location="Índice!A1" display="Back to the Index" xr:uid="{B4877B5E-41FB-4F3D-B9A4-1D560CFB75F3}"/>
  </hyperlink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CE99B-101F-4493-B745-8FC54D3A646C}">
  <sheetPr>
    <pageSetUpPr fitToPage="1"/>
  </sheetPr>
  <dimension ref="A2:M23"/>
  <sheetViews>
    <sheetView showGridLines="0" showZeros="0" zoomScaleNormal="100" workbookViewId="0">
      <selection activeCell="G2" sqref="G2"/>
    </sheetView>
  </sheetViews>
  <sheetFormatPr defaultColWidth="9.140625" defaultRowHeight="15" customHeight="1"/>
  <cols>
    <col min="1" max="1" width="12.7109375" style="224" customWidth="1"/>
    <col min="2" max="2" width="17.85546875" style="224" customWidth="1"/>
    <col min="3" max="3" width="23.85546875" style="224" customWidth="1"/>
    <col min="4" max="5" width="13.42578125" style="224" customWidth="1"/>
    <col min="6" max="6" width="8.7109375" style="224" customWidth="1"/>
    <col min="7" max="7" width="22.5703125" style="224" bestFit="1" customWidth="1"/>
    <col min="8" max="16384" width="9.140625" style="224"/>
  </cols>
  <sheetData>
    <row r="2" spans="1:13" ht="14.25" customHeight="1">
      <c r="G2" s="1522" t="s">
        <v>503</v>
      </c>
    </row>
    <row r="3" spans="1:13" s="1478" customFormat="1" ht="28.5" customHeight="1">
      <c r="B3" s="1857" t="s">
        <v>1187</v>
      </c>
      <c r="C3" s="1857"/>
      <c r="D3" s="1857"/>
      <c r="E3" s="1857"/>
      <c r="F3" s="224"/>
      <c r="G3" s="224"/>
      <c r="J3" s="1900"/>
      <c r="K3" s="1900"/>
      <c r="L3" s="1900"/>
      <c r="M3" s="1900"/>
    </row>
    <row r="4" spans="1:13" s="1478" customFormat="1" ht="15" customHeight="1">
      <c r="B4" s="1068" t="s">
        <v>0</v>
      </c>
      <c r="C4" s="1479"/>
      <c r="D4" s="1479"/>
      <c r="E4" s="1479"/>
      <c r="F4" s="224"/>
      <c r="G4" s="224"/>
      <c r="J4" s="1900"/>
      <c r="K4" s="1900"/>
      <c r="L4" s="1900"/>
      <c r="M4" s="1900"/>
    </row>
    <row r="5" spans="1:13" s="1478" customFormat="1" ht="15" customHeight="1">
      <c r="B5" s="1901"/>
      <c r="C5" s="1901"/>
      <c r="D5" s="1480"/>
      <c r="E5" s="1481"/>
      <c r="F5" s="224"/>
      <c r="G5" s="224"/>
      <c r="J5" s="1900"/>
      <c r="K5" s="1900"/>
      <c r="L5" s="1900"/>
      <c r="M5" s="1900"/>
    </row>
    <row r="6" spans="1:13" s="1478" customFormat="1" ht="15" customHeight="1">
      <c r="B6" s="387"/>
      <c r="C6" s="387"/>
      <c r="D6" s="495" t="s">
        <v>1731</v>
      </c>
      <c r="E6" s="496" t="s">
        <v>1505</v>
      </c>
      <c r="F6" s="224"/>
      <c r="G6" s="224"/>
      <c r="J6" s="1900"/>
      <c r="K6" s="1900"/>
      <c r="L6" s="1900"/>
      <c r="M6" s="1900"/>
    </row>
    <row r="7" spans="1:13" s="1478" customFormat="1" ht="15" customHeight="1">
      <c r="B7" s="1902" t="s">
        <v>664</v>
      </c>
      <c r="C7" s="1610" t="s">
        <v>665</v>
      </c>
      <c r="D7" s="1611">
        <v>-27147</v>
      </c>
      <c r="E7" s="1612">
        <v>-9487</v>
      </c>
      <c r="F7" s="224"/>
      <c r="G7" s="224"/>
      <c r="J7" s="1900"/>
      <c r="K7" s="1900"/>
      <c r="L7" s="1900"/>
      <c r="M7" s="1900"/>
    </row>
    <row r="8" spans="1:13" s="1478" customFormat="1" ht="15" customHeight="1">
      <c r="B8" s="1903"/>
      <c r="C8" s="1613" t="s">
        <v>666</v>
      </c>
      <c r="D8" s="1614">
        <v>175099</v>
      </c>
      <c r="E8" s="1615">
        <v>117026</v>
      </c>
      <c r="F8" s="224"/>
      <c r="G8" s="224"/>
      <c r="J8" s="1900"/>
      <c r="K8" s="1900"/>
      <c r="L8" s="1900"/>
      <c r="M8" s="1900"/>
    </row>
    <row r="9" spans="1:13" s="1478" customFormat="1" ht="15" customHeight="1">
      <c r="B9" s="1904" t="s">
        <v>2299</v>
      </c>
      <c r="C9" s="443" t="s">
        <v>665</v>
      </c>
      <c r="D9" s="1608" t="s">
        <v>2340</v>
      </c>
      <c r="E9" s="1609">
        <v>1E-3</v>
      </c>
      <c r="F9" s="224"/>
      <c r="G9" s="224"/>
    </row>
    <row r="10" spans="1:13" s="1478" customFormat="1" ht="15" customHeight="1" thickBot="1">
      <c r="B10" s="1905"/>
      <c r="C10" s="1607" t="s">
        <v>666</v>
      </c>
      <c r="D10" s="1605" t="s">
        <v>2341</v>
      </c>
      <c r="E10" s="1606">
        <v>1.7000000000000001E-2</v>
      </c>
      <c r="F10" s="224"/>
      <c r="G10" s="224"/>
    </row>
    <row r="11" spans="1:13" s="1478" customFormat="1" ht="25.5" customHeight="1" thickTop="1">
      <c r="B11" s="1880" t="s">
        <v>2300</v>
      </c>
      <c r="C11" s="1880"/>
      <c r="D11" s="1880"/>
      <c r="E11" s="1880"/>
      <c r="F11" s="224"/>
      <c r="G11" s="224"/>
    </row>
    <row r="12" spans="1:13" s="1478" customFormat="1" ht="15" customHeight="1">
      <c r="B12" s="1307"/>
      <c r="C12" s="1307"/>
      <c r="D12" s="1307"/>
      <c r="E12" s="1307"/>
      <c r="F12" s="224"/>
      <c r="G12" s="224"/>
    </row>
    <row r="13" spans="1:13" s="1478" customFormat="1" ht="15" customHeight="1">
      <c r="D13" s="1482"/>
      <c r="E13" s="1482"/>
    </row>
    <row r="14" spans="1:13" ht="15" customHeight="1">
      <c r="A14" s="1483"/>
    </row>
    <row r="15" spans="1:13" ht="15" customHeight="1">
      <c r="A15" s="1483"/>
    </row>
    <row r="16" spans="1:13" ht="15" customHeight="1">
      <c r="A16" s="1483"/>
    </row>
    <row r="17" spans="1:1" ht="15" customHeight="1">
      <c r="A17" s="1483"/>
    </row>
    <row r="18" spans="1:1" ht="15" customHeight="1">
      <c r="A18" s="1484"/>
    </row>
    <row r="19" spans="1:1" ht="15" customHeight="1">
      <c r="A19" s="1484"/>
    </row>
    <row r="20" spans="1:1" ht="15" customHeight="1">
      <c r="A20" s="1484"/>
    </row>
    <row r="21" spans="1:1" ht="15" customHeight="1">
      <c r="A21" s="1484"/>
    </row>
    <row r="22" spans="1:1" ht="15" customHeight="1">
      <c r="A22" s="1484"/>
    </row>
    <row r="23" spans="1:1" ht="15" customHeight="1">
      <c r="A23" s="1484"/>
    </row>
  </sheetData>
  <mergeCells count="6">
    <mergeCell ref="B11:E11"/>
    <mergeCell ref="B3:E3"/>
    <mergeCell ref="J3:M8"/>
    <mergeCell ref="B5:C5"/>
    <mergeCell ref="B7:B8"/>
    <mergeCell ref="B9:B10"/>
  </mergeCells>
  <hyperlinks>
    <hyperlink ref="G2" location="Índice!A1" display="Back to the Index" xr:uid="{13A30070-BF01-4ADC-82C6-DB3F58F9EEB3}"/>
  </hyperlinks>
  <printOptions horizontalCentered="1"/>
  <pageMargins left="0.74803149606299213" right="0.74803149606299213" top="0.98425196850393704" bottom="0.98425196850393704" header="0.51181102362204722" footer="0.51181102362204722"/>
  <pageSetup paperSize="9" scale="52" orientation="portrait" horizontalDpi="1200" verticalDpi="1200" r:id="rId1"/>
  <headerFooter alignWithMargins="0">
    <oddFooter>&amp;C&amp;F&amp;R&amp;D &amp;T</oddFooter>
  </headerFooter>
  <ignoredErrors>
    <ignoredError sqref="B9:E11" numberStoredAsText="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L21"/>
  <sheetViews>
    <sheetView showGridLines="0" showZeros="0" zoomScaleNormal="100" workbookViewId="0">
      <selection activeCell="B17" sqref="B17"/>
    </sheetView>
  </sheetViews>
  <sheetFormatPr defaultColWidth="9.140625" defaultRowHeight="15" customHeight="1"/>
  <cols>
    <col min="1" max="1" width="12.7109375" style="385" customWidth="1"/>
    <col min="2" max="2" width="28.5703125" style="385" customWidth="1"/>
    <col min="3" max="4" width="22.7109375" style="385" customWidth="1"/>
    <col min="5" max="5" width="8.7109375" style="385" customWidth="1"/>
    <col min="6" max="6" width="16" style="385" customWidth="1"/>
    <col min="7" max="16384" width="9.140625" style="385"/>
  </cols>
  <sheetData>
    <row r="1" spans="1:12" ht="15" customHeight="1">
      <c r="E1"/>
      <c r="F1"/>
    </row>
    <row r="2" spans="1:12" ht="15" customHeight="1">
      <c r="E2"/>
      <c r="F2"/>
    </row>
    <row r="3" spans="1:12" s="357" customFormat="1" ht="15" customHeight="1">
      <c r="B3" s="1863" t="s">
        <v>1339</v>
      </c>
      <c r="C3" s="1863"/>
      <c r="D3" s="1863"/>
      <c r="E3" s="385"/>
      <c r="F3" s="957" t="s">
        <v>503</v>
      </c>
      <c r="I3" s="1906"/>
      <c r="J3" s="1906"/>
      <c r="K3" s="1906"/>
      <c r="L3" s="1906"/>
    </row>
    <row r="4" spans="1:12" s="357" customFormat="1" ht="15" customHeight="1">
      <c r="B4" s="679" t="s">
        <v>0</v>
      </c>
      <c r="C4" s="386"/>
      <c r="D4" s="386"/>
      <c r="E4" s="385"/>
      <c r="F4" s="385"/>
      <c r="I4" s="1906"/>
      <c r="J4" s="1906"/>
      <c r="K4" s="1906"/>
      <c r="L4" s="1906"/>
    </row>
    <row r="5" spans="1:12" s="357" customFormat="1" ht="15" customHeight="1">
      <c r="B5" s="540"/>
      <c r="C5" s="353"/>
      <c r="D5" s="442"/>
      <c r="E5" s="385"/>
      <c r="F5" s="385"/>
      <c r="I5" s="1906"/>
      <c r="J5" s="1906"/>
      <c r="K5" s="1906"/>
      <c r="L5" s="1906"/>
    </row>
    <row r="6" spans="1:12" s="357" customFormat="1" ht="33" customHeight="1">
      <c r="B6" s="387"/>
      <c r="C6" s="495" t="s">
        <v>1731</v>
      </c>
      <c r="D6" s="496" t="s">
        <v>1505</v>
      </c>
      <c r="E6" s="385"/>
      <c r="F6"/>
      <c r="I6" s="1906"/>
      <c r="J6" s="1906"/>
      <c r="K6" s="1906"/>
      <c r="L6" s="1906"/>
    </row>
    <row r="7" spans="1:12" s="357" customFormat="1" ht="24.95" customHeight="1">
      <c r="B7" s="541" t="s">
        <v>1138</v>
      </c>
      <c r="C7" s="1485" t="s">
        <v>2301</v>
      </c>
      <c r="D7" s="1486" t="s">
        <v>2302</v>
      </c>
      <c r="E7" s="385"/>
      <c r="F7"/>
      <c r="I7" s="1906"/>
      <c r="J7" s="1906"/>
      <c r="K7" s="1906"/>
      <c r="L7" s="1906"/>
    </row>
    <row r="8" spans="1:12" s="357" customFormat="1" ht="24.95" customHeight="1">
      <c r="B8" s="542" t="s">
        <v>1139</v>
      </c>
      <c r="C8" s="1487" t="s">
        <v>2303</v>
      </c>
      <c r="D8" s="1488" t="s">
        <v>2304</v>
      </c>
      <c r="E8" s="385"/>
      <c r="F8" s="385"/>
    </row>
    <row r="9" spans="1:12" s="357" customFormat="1" ht="24.95" customHeight="1" thickBot="1">
      <c r="B9" s="543" t="s">
        <v>2</v>
      </c>
      <c r="C9" s="1489" t="s">
        <v>2305</v>
      </c>
      <c r="D9" s="1490" t="s">
        <v>2306</v>
      </c>
      <c r="E9" s="385"/>
      <c r="F9" s="385"/>
    </row>
    <row r="10" spans="1:12" s="357" customFormat="1" ht="25.5" customHeight="1" thickTop="1">
      <c r="B10" s="1907"/>
      <c r="C10" s="1907"/>
      <c r="D10" s="1907"/>
      <c r="E10" s="385"/>
      <c r="F10" s="385"/>
    </row>
    <row r="11" spans="1:12" s="357" customFormat="1" ht="15" customHeight="1">
      <c r="E11" s="385"/>
      <c r="F11" s="385"/>
    </row>
    <row r="12" spans="1:12" s="357" customFormat="1" ht="15" customHeight="1">
      <c r="C12" s="388"/>
      <c r="D12" s="388"/>
    </row>
    <row r="13" spans="1:12" s="357" customFormat="1" ht="15" customHeight="1">
      <c r="C13" s="388"/>
      <c r="D13" s="388"/>
    </row>
    <row r="14" spans="1:12" ht="15" customHeight="1">
      <c r="A14" s="389"/>
    </row>
    <row r="15" spans="1:12" ht="15" customHeight="1">
      <c r="A15" s="389"/>
    </row>
    <row r="16" spans="1:12" ht="15" customHeight="1">
      <c r="A16" s="390"/>
    </row>
    <row r="17" spans="1:1" ht="15" customHeight="1">
      <c r="A17" s="390"/>
    </row>
    <row r="18" spans="1:1" ht="15" customHeight="1">
      <c r="A18" s="390"/>
    </row>
    <row r="19" spans="1:1" ht="15" customHeight="1">
      <c r="A19" s="390"/>
    </row>
    <row r="20" spans="1:1" ht="15" customHeight="1">
      <c r="A20" s="390"/>
    </row>
    <row r="21" spans="1:1" ht="15" customHeight="1">
      <c r="A21" s="390"/>
    </row>
  </sheetData>
  <mergeCells count="3">
    <mergeCell ref="I3:L7"/>
    <mergeCell ref="B10:D10"/>
    <mergeCell ref="B3:D3"/>
  </mergeCells>
  <hyperlinks>
    <hyperlink ref="F3" location="Índice!A1" display="Back to the Index" xr:uid="{4D4D0A9F-8046-4424-9DDF-D19DABAB09F8}"/>
  </hyperlinks>
  <printOptions horizontalCentered="1"/>
  <pageMargins left="0.74803149606299213" right="0.74803149606299213" top="0.98425196850393704" bottom="0.98425196850393704" header="0.51181102362204722" footer="0.51181102362204722"/>
  <pageSetup paperSize="9" scale="53" orientation="portrait" horizontalDpi="1200" verticalDpi="1200" r:id="rId1"/>
  <headerFooter alignWithMargins="0">
    <oddFooter>&amp;C&amp;F&amp;R&amp;D &amp;T</oddFooter>
  </headerFooter>
  <ignoredErrors>
    <ignoredError sqref="B7:E10"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39"/>
  <sheetViews>
    <sheetView showGridLines="0" showZeros="0" zoomScaleNormal="100" workbookViewId="0">
      <selection activeCell="K6" sqref="K6"/>
    </sheetView>
  </sheetViews>
  <sheetFormatPr defaultColWidth="9.140625" defaultRowHeight="15" customHeight="1"/>
  <cols>
    <col min="1" max="1" width="12.7109375" style="18" customWidth="1"/>
    <col min="2" max="2" width="13.7109375" style="18" bestFit="1" customWidth="1"/>
    <col min="3" max="3" width="25.7109375" style="18" customWidth="1"/>
    <col min="4" max="9" width="15.7109375" style="18" customWidth="1"/>
    <col min="10" max="10" width="7.85546875" style="18" customWidth="1"/>
    <col min="11" max="11" width="14.5703125" style="18" customWidth="1"/>
    <col min="12" max="16384" width="9.140625" style="18"/>
  </cols>
  <sheetData>
    <row r="1" spans="2:11" ht="15" customHeight="1">
      <c r="B1" s="27"/>
    </row>
    <row r="2" spans="2:11" ht="15" customHeight="1">
      <c r="B2" s="1679" t="s">
        <v>498</v>
      </c>
      <c r="C2" s="1679"/>
      <c r="D2" s="787" t="s">
        <v>1463</v>
      </c>
    </row>
    <row r="3" spans="2:11" ht="15" customHeight="1">
      <c r="B3" s="1679" t="s">
        <v>1249</v>
      </c>
      <c r="C3" s="1679"/>
    </row>
    <row r="4" spans="2:11" ht="15" customHeight="1">
      <c r="B4" s="638" t="s">
        <v>0</v>
      </c>
    </row>
    <row r="5" spans="2:11" ht="15" customHeight="1">
      <c r="B5" s="305"/>
      <c r="K5"/>
    </row>
    <row r="6" spans="2:11" ht="15" customHeight="1">
      <c r="C6"/>
      <c r="D6" s="1657" t="s">
        <v>1730</v>
      </c>
      <c r="E6" s="1657"/>
      <c r="F6" s="1657"/>
      <c r="G6" s="1657"/>
      <c r="H6" s="1657"/>
      <c r="I6" s="1657"/>
      <c r="K6" s="957" t="s">
        <v>503</v>
      </c>
    </row>
    <row r="7" spans="2:11" s="58" customFormat="1" ht="39.950000000000003" customHeight="1">
      <c r="B7" s="60" t="s">
        <v>196</v>
      </c>
      <c r="C7" s="60" t="s">
        <v>197</v>
      </c>
      <c r="D7" s="34" t="s">
        <v>198</v>
      </c>
      <c r="E7" s="34" t="s">
        <v>199</v>
      </c>
      <c r="F7" s="61" t="s">
        <v>200</v>
      </c>
      <c r="G7" s="61" t="s">
        <v>201</v>
      </c>
      <c r="H7" s="61" t="s">
        <v>1</v>
      </c>
      <c r="I7" s="61" t="s">
        <v>202</v>
      </c>
    </row>
    <row r="8" spans="2:11" s="59" customFormat="1" ht="15" customHeight="1">
      <c r="B8" s="1678" t="s">
        <v>203</v>
      </c>
      <c r="C8" s="642" t="s">
        <v>204</v>
      </c>
      <c r="D8" s="817"/>
      <c r="E8" s="817"/>
      <c r="F8" s="818">
        <v>0.5</v>
      </c>
      <c r="G8" s="817"/>
      <c r="H8" s="817"/>
      <c r="I8" s="817"/>
      <c r="K8"/>
    </row>
    <row r="9" spans="2:11" s="59" customFormat="1" ht="15" customHeight="1">
      <c r="B9" s="1675"/>
      <c r="C9" s="642" t="s">
        <v>205</v>
      </c>
      <c r="D9" s="819">
        <v>25584.972296113709</v>
      </c>
      <c r="E9" s="819"/>
      <c r="F9" s="818">
        <v>0.7</v>
      </c>
      <c r="G9" s="819">
        <v>25624.525790907192</v>
      </c>
      <c r="H9" s="819">
        <v>16807.835816016181</v>
      </c>
      <c r="I9" s="819">
        <v>102.49810316362876</v>
      </c>
      <c r="J9" s="62"/>
    </row>
    <row r="10" spans="2:11" ht="15" customHeight="1">
      <c r="B10" s="1674" t="s">
        <v>206</v>
      </c>
      <c r="C10" s="642" t="s">
        <v>204</v>
      </c>
      <c r="D10" s="819"/>
      <c r="E10" s="819"/>
      <c r="F10" s="818">
        <v>0.7</v>
      </c>
      <c r="G10" s="819"/>
      <c r="H10" s="819"/>
      <c r="I10" s="819"/>
    </row>
    <row r="11" spans="2:11" ht="15" customHeight="1">
      <c r="B11" s="1675"/>
      <c r="C11" s="642" t="s">
        <v>205</v>
      </c>
      <c r="D11" s="819">
        <v>754312.93550672161</v>
      </c>
      <c r="E11" s="819">
        <v>187517.40901847507</v>
      </c>
      <c r="F11" s="818">
        <v>0.9</v>
      </c>
      <c r="G11" s="819">
        <v>907554.73255421687</v>
      </c>
      <c r="H11" s="819">
        <v>807429.46024353744</v>
      </c>
      <c r="I11" s="819">
        <v>7260.4378604337335</v>
      </c>
    </row>
    <row r="12" spans="2:11" ht="15" customHeight="1">
      <c r="B12" s="1674" t="s">
        <v>207</v>
      </c>
      <c r="C12" s="642" t="s">
        <v>204</v>
      </c>
      <c r="D12" s="819"/>
      <c r="E12" s="819"/>
      <c r="F12" s="818">
        <v>1.1499999999999999</v>
      </c>
      <c r="G12" s="819"/>
      <c r="H12" s="819"/>
      <c r="I12" s="819"/>
    </row>
    <row r="13" spans="2:11" ht="15" customHeight="1">
      <c r="B13" s="1675"/>
      <c r="C13" s="642" t="s">
        <v>205</v>
      </c>
      <c r="D13" s="819">
        <v>203676.15773828543</v>
      </c>
      <c r="E13" s="819">
        <v>18445.438493860325</v>
      </c>
      <c r="F13" s="818">
        <v>1.1499999999999999</v>
      </c>
      <c r="G13" s="819">
        <v>205336.02099540547</v>
      </c>
      <c r="H13" s="819">
        <v>233085.52741513436</v>
      </c>
      <c r="I13" s="819">
        <v>5749.4085878713522</v>
      </c>
    </row>
    <row r="14" spans="2:11" ht="15" customHeight="1">
      <c r="B14" s="1674" t="s">
        <v>208</v>
      </c>
      <c r="C14" s="642" t="s">
        <v>204</v>
      </c>
      <c r="D14" s="819"/>
      <c r="E14" s="819"/>
      <c r="F14" s="818">
        <v>2.5</v>
      </c>
      <c r="G14" s="819"/>
      <c r="H14" s="819"/>
      <c r="I14" s="819"/>
    </row>
    <row r="15" spans="2:11" ht="15" customHeight="1">
      <c r="B15" s="1675"/>
      <c r="C15" s="642" t="s">
        <v>205</v>
      </c>
      <c r="D15" s="819">
        <v>21080.805117233656</v>
      </c>
      <c r="E15" s="819">
        <v>4801.7392274216982</v>
      </c>
      <c r="F15" s="818">
        <v>2.5</v>
      </c>
      <c r="G15" s="819">
        <v>23676.964641297909</v>
      </c>
      <c r="H15" s="819">
        <v>50151.072831963073</v>
      </c>
      <c r="I15" s="819">
        <v>1894.1571713038325</v>
      </c>
    </row>
    <row r="16" spans="2:11" ht="15" customHeight="1">
      <c r="B16" s="1674" t="s">
        <v>209</v>
      </c>
      <c r="C16" s="642" t="s">
        <v>204</v>
      </c>
      <c r="D16" s="819"/>
      <c r="E16" s="819"/>
      <c r="F16" s="818"/>
      <c r="G16" s="819"/>
      <c r="H16" s="819"/>
      <c r="I16" s="819"/>
    </row>
    <row r="17" spans="1:9" ht="15" customHeight="1">
      <c r="B17" s="1675"/>
      <c r="C17" s="642" t="s">
        <v>205</v>
      </c>
      <c r="D17" s="819">
        <v>869.37274505600988</v>
      </c>
      <c r="E17" s="819">
        <v>2727.865316490826</v>
      </c>
      <c r="F17" s="818"/>
      <c r="G17" s="819">
        <v>2825.7552599999999</v>
      </c>
      <c r="H17" s="819">
        <v>1.9047499999999997E-5</v>
      </c>
      <c r="I17" s="819">
        <v>1412.8776258</v>
      </c>
    </row>
    <row r="18" spans="1:9" ht="15" customHeight="1">
      <c r="B18" s="1680" t="s">
        <v>210</v>
      </c>
      <c r="C18" s="798" t="s">
        <v>204</v>
      </c>
      <c r="D18" s="820"/>
      <c r="E18" s="820"/>
      <c r="F18" s="821"/>
      <c r="G18" s="820"/>
      <c r="H18" s="820"/>
      <c r="I18" s="820"/>
    </row>
    <row r="19" spans="1:9" ht="15" customHeight="1" thickBot="1">
      <c r="B19" s="1677"/>
      <c r="C19" s="799" t="s">
        <v>205</v>
      </c>
      <c r="D19" s="822">
        <v>1005524.2434034104</v>
      </c>
      <c r="E19" s="822">
        <v>213492.45205624792</v>
      </c>
      <c r="F19" s="823"/>
      <c r="G19" s="822">
        <v>1165017.9992418275</v>
      </c>
      <c r="H19" s="822">
        <v>1107473.8963256986</v>
      </c>
      <c r="I19" s="822">
        <v>16419.379348572547</v>
      </c>
    </row>
    <row r="20" spans="1:9" ht="15" customHeight="1" thickTop="1">
      <c r="B20" s="468"/>
      <c r="C20" s="469"/>
      <c r="D20" s="470"/>
      <c r="E20" s="470"/>
      <c r="F20" s="471"/>
      <c r="G20" s="470"/>
      <c r="H20" s="472"/>
      <c r="I20" s="470"/>
    </row>
    <row r="21" spans="1:9" ht="15" customHeight="1">
      <c r="B21" s="21"/>
      <c r="C21" s="21"/>
      <c r="D21" s="21"/>
      <c r="E21" s="21"/>
      <c r="F21" s="21"/>
      <c r="G21" s="21"/>
      <c r="H21" s="21"/>
      <c r="I21" s="305"/>
    </row>
    <row r="22" spans="1:9" ht="15" customHeight="1">
      <c r="A22" s="63"/>
      <c r="C22"/>
      <c r="D22" s="1657" t="s">
        <v>1685</v>
      </c>
      <c r="E22" s="1657"/>
      <c r="F22" s="1657"/>
      <c r="G22" s="1657"/>
      <c r="H22" s="1657"/>
      <c r="I22" s="1657"/>
    </row>
    <row r="23" spans="1:9" ht="39.950000000000003" customHeight="1">
      <c r="A23" s="58"/>
      <c r="B23" s="60" t="s">
        <v>196</v>
      </c>
      <c r="C23" s="60" t="s">
        <v>197</v>
      </c>
      <c r="D23" s="250" t="s">
        <v>198</v>
      </c>
      <c r="E23" s="250" t="s">
        <v>199</v>
      </c>
      <c r="F23" s="61" t="s">
        <v>200</v>
      </c>
      <c r="G23" s="61" t="s">
        <v>201</v>
      </c>
      <c r="H23" s="61" t="s">
        <v>1</v>
      </c>
      <c r="I23" s="61" t="s">
        <v>202</v>
      </c>
    </row>
    <row r="24" spans="1:9" ht="15" customHeight="1">
      <c r="A24" s="59"/>
      <c r="B24" s="1678" t="s">
        <v>203</v>
      </c>
      <c r="C24" s="642" t="s">
        <v>204</v>
      </c>
      <c r="D24" s="1029"/>
      <c r="E24" s="1029"/>
      <c r="F24" s="818">
        <v>0.5</v>
      </c>
      <c r="G24" s="1029"/>
      <c r="H24" s="1029"/>
      <c r="I24" s="1029"/>
    </row>
    <row r="25" spans="1:9" ht="15" customHeight="1">
      <c r="A25" s="59"/>
      <c r="B25" s="1675"/>
      <c r="C25" s="642" t="s">
        <v>205</v>
      </c>
      <c r="D25" s="819">
        <v>29364.780639592653</v>
      </c>
      <c r="E25" s="819"/>
      <c r="F25" s="818">
        <v>0.7</v>
      </c>
      <c r="G25" s="819">
        <v>29427.001778239872</v>
      </c>
      <c r="H25" s="819">
        <v>20598.901244767909</v>
      </c>
      <c r="I25" s="819">
        <v>117.70800711295949</v>
      </c>
    </row>
    <row r="26" spans="1:9" ht="15" customHeight="1">
      <c r="B26" s="1674" t="s">
        <v>206</v>
      </c>
      <c r="C26" s="642" t="s">
        <v>204</v>
      </c>
      <c r="D26" s="819"/>
      <c r="E26" s="819"/>
      <c r="F26" s="818">
        <v>0.7</v>
      </c>
      <c r="G26" s="819"/>
      <c r="H26" s="819"/>
      <c r="I26" s="819"/>
    </row>
    <row r="27" spans="1:9" ht="15" customHeight="1">
      <c r="B27" s="1675"/>
      <c r="C27" s="642" t="s">
        <v>205</v>
      </c>
      <c r="D27" s="819">
        <v>796294.48289265495</v>
      </c>
      <c r="E27" s="819">
        <v>204975.29554108926</v>
      </c>
      <c r="F27" s="818">
        <v>0.9</v>
      </c>
      <c r="G27" s="819">
        <v>966848.65785218589</v>
      </c>
      <c r="H27" s="819">
        <v>868414.37080676272</v>
      </c>
      <c r="I27" s="819">
        <v>7734.789262817485</v>
      </c>
    </row>
    <row r="28" spans="1:9" ht="15" customHeight="1">
      <c r="B28" s="1674" t="s">
        <v>207</v>
      </c>
      <c r="C28" s="642" t="s">
        <v>204</v>
      </c>
      <c r="D28" s="819"/>
      <c r="E28" s="819"/>
      <c r="F28" s="818">
        <v>1.1499999999999999</v>
      </c>
      <c r="G28" s="819"/>
      <c r="H28" s="819"/>
      <c r="I28" s="819"/>
    </row>
    <row r="29" spans="1:9" ht="15" customHeight="1">
      <c r="B29" s="1675"/>
      <c r="C29" s="642" t="s">
        <v>205</v>
      </c>
      <c r="D29" s="819">
        <v>124124.93481887897</v>
      </c>
      <c r="E29" s="819">
        <v>41503.557099574784</v>
      </c>
      <c r="F29" s="818">
        <v>1.1499999999999999</v>
      </c>
      <c r="G29" s="819">
        <v>125901.85577913537</v>
      </c>
      <c r="H29" s="819">
        <v>144395.48343770293</v>
      </c>
      <c r="I29" s="819">
        <v>3525.2519618157885</v>
      </c>
    </row>
    <row r="30" spans="1:9" ht="15" customHeight="1">
      <c r="B30" s="1674" t="s">
        <v>208</v>
      </c>
      <c r="C30" s="642" t="s">
        <v>204</v>
      </c>
      <c r="D30" s="819"/>
      <c r="E30" s="819"/>
      <c r="F30" s="818">
        <v>2.5</v>
      </c>
      <c r="G30" s="819"/>
      <c r="H30" s="819"/>
      <c r="I30" s="819"/>
    </row>
    <row r="31" spans="1:9" ht="15" customHeight="1">
      <c r="B31" s="1675"/>
      <c r="C31" s="642" t="s">
        <v>205</v>
      </c>
      <c r="D31" s="819">
        <v>12550.088336618637</v>
      </c>
      <c r="E31" s="819">
        <v>3270.0691811893375</v>
      </c>
      <c r="F31" s="818">
        <v>2.5</v>
      </c>
      <c r="G31" s="819">
        <v>14177.28089369746</v>
      </c>
      <c r="H31" s="819">
        <v>35443.202234243661</v>
      </c>
      <c r="I31" s="819">
        <v>1134.182471495797</v>
      </c>
    </row>
    <row r="32" spans="1:9" ht="15" customHeight="1">
      <c r="B32" s="1674" t="s">
        <v>209</v>
      </c>
      <c r="C32" s="642" t="s">
        <v>204</v>
      </c>
      <c r="D32" s="819"/>
      <c r="E32" s="819"/>
      <c r="F32" s="818"/>
      <c r="G32" s="819"/>
      <c r="H32" s="819"/>
      <c r="I32" s="819"/>
    </row>
    <row r="33" spans="1:9" ht="15" customHeight="1">
      <c r="B33" s="1675"/>
      <c r="C33" s="642" t="s">
        <v>205</v>
      </c>
      <c r="D33" s="819">
        <v>5011.3273962909825</v>
      </c>
      <c r="E33" s="819">
        <v>3286.6157775926104</v>
      </c>
      <c r="F33" s="818"/>
      <c r="G33" s="819">
        <v>6444.6781540000002</v>
      </c>
      <c r="H33" s="819">
        <v>7094.0524040474993</v>
      </c>
      <c r="I33" s="819">
        <v>1711.3910720000001</v>
      </c>
    </row>
    <row r="34" spans="1:9" ht="15" customHeight="1">
      <c r="B34" s="1676" t="s">
        <v>210</v>
      </c>
      <c r="C34" s="800" t="s">
        <v>204</v>
      </c>
      <c r="D34" s="820"/>
      <c r="E34" s="820"/>
      <c r="F34" s="821"/>
      <c r="G34" s="820"/>
      <c r="H34" s="820"/>
      <c r="I34" s="820"/>
    </row>
    <row r="35" spans="1:9" ht="15" customHeight="1" thickBot="1">
      <c r="B35" s="1677"/>
      <c r="C35" s="799" t="s">
        <v>205</v>
      </c>
      <c r="D35" s="822">
        <f>SUM(D24:D33)</f>
        <v>967345.61408403621</v>
      </c>
      <c r="E35" s="822">
        <f>SUM(E24:E33)</f>
        <v>253035.53759944599</v>
      </c>
      <c r="F35" s="823"/>
      <c r="G35" s="822">
        <f>SUM(G24:G33)</f>
        <v>1142799.4744572586</v>
      </c>
      <c r="H35" s="822">
        <f>SUM(H24:H33)</f>
        <v>1075946.0101275248</v>
      </c>
      <c r="I35" s="822">
        <f>SUM(I25:I33)</f>
        <v>14223.32277524203</v>
      </c>
    </row>
    <row r="36" spans="1:9" ht="15" customHeight="1" thickTop="1"/>
    <row r="37" spans="1:9" ht="15" customHeight="1">
      <c r="A37" s="63"/>
    </row>
    <row r="38" spans="1:9" ht="15" customHeight="1">
      <c r="I38"/>
    </row>
    <row r="39" spans="1:9" ht="15" customHeight="1">
      <c r="I39"/>
    </row>
  </sheetData>
  <mergeCells count="16">
    <mergeCell ref="B3:C3"/>
    <mergeCell ref="B2:C2"/>
    <mergeCell ref="D6:I6"/>
    <mergeCell ref="D22:I22"/>
    <mergeCell ref="B10:B11"/>
    <mergeCell ref="B8:B9"/>
    <mergeCell ref="B12:B13"/>
    <mergeCell ref="B14:B15"/>
    <mergeCell ref="B16:B17"/>
    <mergeCell ref="B18:B19"/>
    <mergeCell ref="B32:B33"/>
    <mergeCell ref="B34:B35"/>
    <mergeCell ref="B24:B25"/>
    <mergeCell ref="B26:B27"/>
    <mergeCell ref="B28:B29"/>
    <mergeCell ref="B30:B31"/>
  </mergeCells>
  <hyperlinks>
    <hyperlink ref="K6" location="Índice!A1" display="Back to the Index" xr:uid="{15DD7CD7-0566-4260-B279-9EE24D72989D}"/>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L23"/>
  <sheetViews>
    <sheetView showGridLines="0" showZeros="0" zoomScaleNormal="100" workbookViewId="0">
      <selection activeCell="F4" sqref="F4"/>
    </sheetView>
  </sheetViews>
  <sheetFormatPr defaultColWidth="9.140625" defaultRowHeight="15" customHeight="1"/>
  <cols>
    <col min="1" max="1" width="12.7109375" style="385" customWidth="1"/>
    <col min="2" max="2" width="36.28515625" style="385" customWidth="1"/>
    <col min="3" max="4" width="22" style="385" customWidth="1"/>
    <col min="5" max="5" width="8.7109375" style="385" customWidth="1"/>
    <col min="6" max="6" width="20.28515625" style="385" customWidth="1"/>
    <col min="7" max="16384" width="9.140625" style="385"/>
  </cols>
  <sheetData>
    <row r="1" spans="1:12" ht="15" customHeight="1">
      <c r="E1"/>
      <c r="F1"/>
    </row>
    <row r="2" spans="1:12" s="357" customFormat="1" ht="15" customHeight="1">
      <c r="B2" s="1863" t="s">
        <v>1338</v>
      </c>
      <c r="C2" s="1863"/>
      <c r="D2" s="427"/>
      <c r="E2" s="385"/>
      <c r="F2" s="385"/>
      <c r="I2" s="1906"/>
      <c r="J2" s="1906"/>
      <c r="K2" s="1906"/>
      <c r="L2" s="1906"/>
    </row>
    <row r="3" spans="1:12" s="357" customFormat="1" ht="15" customHeight="1">
      <c r="B3" s="679" t="s">
        <v>0</v>
      </c>
      <c r="C3" s="427"/>
      <c r="D3" s="427"/>
      <c r="E3" s="385"/>
      <c r="F3" s="385"/>
      <c r="I3" s="1906"/>
      <c r="J3" s="1906"/>
      <c r="K3" s="1906"/>
      <c r="L3" s="1906"/>
    </row>
    <row r="4" spans="1:12" s="357" customFormat="1" ht="15" customHeight="1">
      <c r="B4" s="540"/>
      <c r="C4" s="353"/>
      <c r="D4" s="442"/>
      <c r="E4" s="385"/>
      <c r="F4" s="957" t="s">
        <v>503</v>
      </c>
      <c r="I4" s="1906"/>
      <c r="J4" s="1906"/>
      <c r="K4" s="1906"/>
      <c r="L4" s="1906"/>
    </row>
    <row r="5" spans="1:12" s="357" customFormat="1" ht="33" customHeight="1">
      <c r="B5" s="387"/>
      <c r="C5" s="495" t="s">
        <v>1731</v>
      </c>
      <c r="D5" s="496" t="s">
        <v>1505</v>
      </c>
      <c r="E5" s="385"/>
      <c r="F5"/>
      <c r="I5" s="1906"/>
      <c r="J5" s="1906"/>
      <c r="K5" s="1906"/>
      <c r="L5" s="1906"/>
    </row>
    <row r="6" spans="1:12" s="357" customFormat="1" ht="24.95" customHeight="1">
      <c r="B6" s="544" t="s">
        <v>1140</v>
      </c>
      <c r="C6" s="545"/>
      <c r="D6" s="546"/>
      <c r="E6" s="385"/>
      <c r="F6" s="385"/>
      <c r="I6" s="1906"/>
      <c r="J6" s="1906"/>
      <c r="K6" s="1906"/>
      <c r="L6" s="1906"/>
    </row>
    <row r="7" spans="1:12" s="357" customFormat="1" ht="24.95" customHeight="1">
      <c r="B7" s="547" t="s">
        <v>1142</v>
      </c>
      <c r="C7" s="1491" t="s">
        <v>2301</v>
      </c>
      <c r="D7" s="1486" t="s">
        <v>2302</v>
      </c>
      <c r="E7" s="385"/>
      <c r="F7" s="385"/>
      <c r="I7" s="539"/>
      <c r="J7" s="539"/>
      <c r="K7" s="539"/>
      <c r="L7" s="539"/>
    </row>
    <row r="8" spans="1:12" s="357" customFormat="1" ht="24.95" customHeight="1">
      <c r="B8" s="547" t="s">
        <v>1141</v>
      </c>
      <c r="C8" s="1492" t="s">
        <v>2307</v>
      </c>
      <c r="D8" s="1493" t="s">
        <v>2308</v>
      </c>
      <c r="E8" s="385"/>
      <c r="F8" s="385"/>
      <c r="I8" s="539"/>
      <c r="J8" s="539"/>
      <c r="K8" s="539"/>
      <c r="L8" s="539"/>
    </row>
    <row r="9" spans="1:12" s="357" customFormat="1" ht="24.95" customHeight="1">
      <c r="B9" s="548"/>
      <c r="C9" s="1494" t="s">
        <v>2309</v>
      </c>
      <c r="D9" s="1495" t="s">
        <v>2310</v>
      </c>
      <c r="E9" s="385"/>
      <c r="F9" s="385"/>
      <c r="I9" s="539"/>
      <c r="J9" s="539"/>
      <c r="K9" s="539"/>
      <c r="L9" s="539"/>
    </row>
    <row r="10" spans="1:12" s="357" customFormat="1" ht="24.95" customHeight="1">
      <c r="B10" s="548" t="s">
        <v>1143</v>
      </c>
      <c r="C10" s="1492" t="s">
        <v>2311</v>
      </c>
      <c r="D10" s="1493" t="s">
        <v>2312</v>
      </c>
      <c r="E10" s="385"/>
      <c r="F10" s="385"/>
    </row>
    <row r="11" spans="1:12" s="357" customFormat="1" ht="24.95" customHeight="1" thickBot="1">
      <c r="B11" s="549" t="s">
        <v>1144</v>
      </c>
      <c r="C11" s="1489" t="s">
        <v>2313</v>
      </c>
      <c r="D11" s="1490" t="s">
        <v>2314</v>
      </c>
      <c r="E11" s="385"/>
      <c r="F11" s="385"/>
    </row>
    <row r="12" spans="1:12" s="357" customFormat="1" ht="12" thickTop="1">
      <c r="B12" s="813"/>
      <c r="C12" s="813"/>
      <c r="D12" s="813"/>
      <c r="E12" s="385"/>
      <c r="F12" s="385"/>
    </row>
    <row r="13" spans="1:12" s="357" customFormat="1" ht="18" customHeight="1">
      <c r="B13" s="1908"/>
      <c r="C13" s="1908"/>
      <c r="D13" s="1908"/>
      <c r="E13" s="385"/>
      <c r="F13" s="385"/>
    </row>
    <row r="14" spans="1:12" s="357" customFormat="1" ht="45" customHeight="1">
      <c r="B14" s="1908"/>
      <c r="C14" s="1908"/>
      <c r="D14" s="1908"/>
    </row>
    <row r="15" spans="1:12" s="357" customFormat="1" ht="18" customHeight="1">
      <c r="B15" s="1908"/>
      <c r="C15" s="1908"/>
      <c r="D15" s="1908"/>
    </row>
    <row r="16" spans="1:12" ht="12.75">
      <c r="A16" s="389"/>
      <c r="B16" s="923"/>
      <c r="C16" s="461"/>
      <c r="D16" s="461"/>
    </row>
    <row r="17" spans="1:4" ht="11.25">
      <c r="A17" s="389"/>
      <c r="B17" s="923"/>
      <c r="C17" s="923"/>
      <c r="D17" s="923"/>
    </row>
    <row r="18" spans="1:4" ht="11.25">
      <c r="A18" s="390"/>
      <c r="B18" s="923"/>
      <c r="C18" s="923"/>
      <c r="D18" s="923"/>
    </row>
    <row r="19" spans="1:4" ht="11.25">
      <c r="A19" s="390"/>
      <c r="B19" s="923"/>
      <c r="C19" s="923"/>
      <c r="D19" s="923"/>
    </row>
    <row r="20" spans="1:4" ht="11.25">
      <c r="A20" s="390"/>
      <c r="B20" s="923"/>
      <c r="C20" s="923"/>
      <c r="D20" s="923"/>
    </row>
    <row r="21" spans="1:4" ht="15" customHeight="1">
      <c r="A21" s="390"/>
      <c r="B21" s="923"/>
      <c r="C21" s="923"/>
      <c r="D21" s="923"/>
    </row>
    <row r="22" spans="1:4" ht="15" customHeight="1">
      <c r="A22" s="390"/>
    </row>
    <row r="23" spans="1:4" ht="15" customHeight="1">
      <c r="A23" s="390"/>
    </row>
  </sheetData>
  <mergeCells count="5">
    <mergeCell ref="B15:D15"/>
    <mergeCell ref="I2:L6"/>
    <mergeCell ref="B14:D14"/>
    <mergeCell ref="B2:C2"/>
    <mergeCell ref="B13:D13"/>
  </mergeCells>
  <hyperlinks>
    <hyperlink ref="F4" location="Índice!A1" display="Back to the Index" xr:uid="{C0671906-EDDB-4B45-8AD3-D590970D792E}"/>
  </hyperlinks>
  <printOptions horizontalCentered="1"/>
  <pageMargins left="0.74803149606299213" right="0.74803149606299213" top="0.98425196850393704" bottom="0.98425196850393704" header="0.51181102362204722" footer="0.51181102362204722"/>
  <pageSetup paperSize="9" scale="78" orientation="landscape" horizontalDpi="1200" verticalDpi="1200" r:id="rId1"/>
  <headerFooter alignWithMargins="0">
    <oddFooter>&amp;C&amp;F&amp;R&amp;D &amp;T</oddFooter>
  </headerFooter>
  <ignoredErrors>
    <ignoredError sqref="C7:D11" numberStoredAsText="1"/>
  </ignoredError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C5BA0-355F-45B1-9F64-F11CD4507CC3}">
  <dimension ref="A1:AB41"/>
  <sheetViews>
    <sheetView showGridLines="0" zoomScaleNormal="100" workbookViewId="0">
      <selection activeCell="M5" sqref="M5:M6"/>
    </sheetView>
  </sheetViews>
  <sheetFormatPr defaultColWidth="9.140625" defaultRowHeight="15"/>
  <cols>
    <col min="1" max="1" width="12.7109375" customWidth="1"/>
    <col min="2" max="2" width="8.85546875" style="1143" customWidth="1"/>
    <col min="3" max="3" width="74.85546875" style="1143" customWidth="1"/>
    <col min="4" max="11" width="11.140625" style="1143" customWidth="1"/>
    <col min="12" max="12" width="6.42578125" style="1143" customWidth="1" collapsed="1"/>
    <col min="13" max="13" width="13.28515625" style="1143" customWidth="1"/>
    <col min="14" max="14" width="12.7109375" style="1143" customWidth="1"/>
    <col min="15" max="16" width="11.28515625" style="1143" customWidth="1"/>
    <col min="17" max="20" width="11.140625" style="1143" customWidth="1"/>
    <col min="21" max="16384" width="9.140625" style="1143"/>
  </cols>
  <sheetData>
    <row r="1" spans="2:28" ht="15" customHeight="1"/>
    <row r="2" spans="2:28" ht="15" customHeight="1">
      <c r="B2" s="1856" t="s">
        <v>1763</v>
      </c>
      <c r="C2" s="1856"/>
      <c r="D2" s="1856"/>
      <c r="E2" s="1856"/>
      <c r="F2" s="1856"/>
      <c r="G2" s="1856"/>
      <c r="H2" s="1067"/>
      <c r="I2" s="1067"/>
      <c r="J2" s="1067"/>
      <c r="K2" s="1067"/>
      <c r="L2" s="1144"/>
    </row>
    <row r="3" spans="2:28" ht="15" customHeight="1">
      <c r="B3" s="1068" t="s">
        <v>1612</v>
      </c>
      <c r="C3" s="1145"/>
      <c r="D3" s="1145"/>
      <c r="E3" s="1145"/>
      <c r="F3" s="1145"/>
      <c r="G3" s="1144"/>
      <c r="H3" s="1144"/>
      <c r="I3" s="1144"/>
      <c r="J3" s="1144"/>
      <c r="K3" s="1144"/>
    </row>
    <row r="4" spans="2:28" ht="15" customHeight="1">
      <c r="B4" s="1146"/>
      <c r="C4" s="1145"/>
      <c r="D4" s="1145"/>
      <c r="E4" s="1145"/>
      <c r="F4" s="1145"/>
      <c r="G4" s="1144"/>
      <c r="H4" s="1144"/>
      <c r="I4" s="1144"/>
      <c r="J4" s="1147"/>
      <c r="K4" s="1147"/>
      <c r="L4" s="1148"/>
    </row>
    <row r="5" spans="2:28" ht="20.100000000000001" customHeight="1">
      <c r="B5" s="1149"/>
      <c r="C5" s="1150"/>
      <c r="D5" s="1909" t="s">
        <v>1329</v>
      </c>
      <c r="E5" s="1910"/>
      <c r="F5" s="1910"/>
      <c r="G5" s="1910"/>
      <c r="H5" s="1909" t="s">
        <v>1330</v>
      </c>
      <c r="I5" s="1910"/>
      <c r="J5" s="1910"/>
      <c r="K5" s="1911"/>
      <c r="M5" s="1912" t="s">
        <v>503</v>
      </c>
    </row>
    <row r="6" spans="2:28" ht="20.100000000000001" customHeight="1">
      <c r="B6" s="1151"/>
      <c r="C6" s="1151"/>
      <c r="D6" s="1152" t="s">
        <v>1747</v>
      </c>
      <c r="E6" s="1153" t="s">
        <v>1741</v>
      </c>
      <c r="F6" s="1153" t="s">
        <v>1743</v>
      </c>
      <c r="G6" s="1154" t="s">
        <v>1742</v>
      </c>
      <c r="H6" s="1155" t="s">
        <v>1747</v>
      </c>
      <c r="I6" s="1156" t="s">
        <v>1741</v>
      </c>
      <c r="J6" s="1156" t="s">
        <v>1743</v>
      </c>
      <c r="K6" s="1157" t="s">
        <v>1742</v>
      </c>
      <c r="M6" s="1912"/>
    </row>
    <row r="7" spans="2:28">
      <c r="B7" s="1145" t="s">
        <v>1149</v>
      </c>
      <c r="C7" s="1145"/>
      <c r="D7" s="1158">
        <v>12</v>
      </c>
      <c r="E7" s="1158">
        <v>12</v>
      </c>
      <c r="F7" s="1159">
        <v>12</v>
      </c>
      <c r="G7" s="1257">
        <v>12</v>
      </c>
      <c r="H7" s="1256">
        <v>12</v>
      </c>
      <c r="I7" s="1256">
        <v>12</v>
      </c>
      <c r="J7" s="1159">
        <v>12</v>
      </c>
      <c r="K7" s="1257">
        <v>12</v>
      </c>
      <c r="M7" s="1160"/>
      <c r="N7" s="1160"/>
    </row>
    <row r="8" spans="2:28">
      <c r="B8" s="1161" t="s">
        <v>1150</v>
      </c>
      <c r="C8" s="1145"/>
      <c r="D8" s="1162"/>
      <c r="E8" s="1162"/>
      <c r="F8" s="1163"/>
      <c r="G8" s="1259"/>
      <c r="H8" s="1258"/>
      <c r="I8" s="1258"/>
      <c r="J8" s="1163"/>
      <c r="K8" s="1259"/>
      <c r="M8" s="1160"/>
      <c r="N8" s="1160"/>
    </row>
    <row r="9" spans="2:28">
      <c r="B9" s="1164">
        <v>1</v>
      </c>
      <c r="C9" s="1145" t="s">
        <v>1151</v>
      </c>
      <c r="D9" s="1162" t="s">
        <v>1090</v>
      </c>
      <c r="E9" s="1162" t="s">
        <v>1090</v>
      </c>
      <c r="F9" s="1163" t="s">
        <v>1090</v>
      </c>
      <c r="G9" s="1259" t="s">
        <v>1090</v>
      </c>
      <c r="H9" s="1258">
        <v>15022.498261790917</v>
      </c>
      <c r="I9" s="1258">
        <v>15858.095394750357</v>
      </c>
      <c r="J9" s="1163">
        <v>16949.402428418423</v>
      </c>
      <c r="K9" s="1259">
        <v>17807.157035800152</v>
      </c>
      <c r="M9"/>
      <c r="N9"/>
      <c r="O9"/>
      <c r="P9"/>
      <c r="Q9"/>
      <c r="R9"/>
      <c r="S9"/>
      <c r="T9"/>
      <c r="U9" s="1165"/>
      <c r="V9" s="1165"/>
      <c r="W9" s="1165"/>
      <c r="X9" s="1165"/>
      <c r="Y9" s="1165"/>
      <c r="Z9" s="1165"/>
      <c r="AA9" s="1165"/>
      <c r="AB9" s="1165"/>
    </row>
    <row r="10" spans="2:28">
      <c r="B10" s="1161" t="s">
        <v>1152</v>
      </c>
      <c r="C10" s="1145"/>
      <c r="D10" s="1162"/>
      <c r="E10" s="1162"/>
      <c r="F10" s="1163"/>
      <c r="G10" s="1259"/>
      <c r="H10" s="1258"/>
      <c r="I10" s="1258"/>
      <c r="J10" s="1163"/>
      <c r="K10" s="1259"/>
      <c r="M10"/>
      <c r="N10"/>
      <c r="O10"/>
      <c r="P10"/>
      <c r="Q10"/>
      <c r="R10"/>
      <c r="S10"/>
      <c r="T10"/>
    </row>
    <row r="11" spans="2:28">
      <c r="B11" s="1164">
        <v>2</v>
      </c>
      <c r="C11" s="1145" t="s">
        <v>1153</v>
      </c>
      <c r="D11" s="1162">
        <v>47162.493552282926</v>
      </c>
      <c r="E11" s="1162">
        <v>48723.852538218169</v>
      </c>
      <c r="F11" s="1163">
        <v>49939.572741537231</v>
      </c>
      <c r="G11" s="1259">
        <v>50873.052245194194</v>
      </c>
      <c r="H11" s="1258">
        <v>2316.1300501399978</v>
      </c>
      <c r="I11" s="1258">
        <v>2417.1056491456693</v>
      </c>
      <c r="J11" s="1163">
        <v>2512.75319044149</v>
      </c>
      <c r="K11" s="1259">
        <v>2585.3363862845358</v>
      </c>
      <c r="M11"/>
      <c r="N11"/>
      <c r="O11"/>
      <c r="P11"/>
      <c r="Q11"/>
      <c r="R11"/>
      <c r="S11"/>
      <c r="T11"/>
    </row>
    <row r="12" spans="2:28">
      <c r="B12" s="1164">
        <v>3</v>
      </c>
      <c r="C12" s="1166" t="s">
        <v>1154</v>
      </c>
      <c r="D12" s="1162">
        <v>23192.76435527367</v>
      </c>
      <c r="E12" s="1162">
        <v>24067.864409805494</v>
      </c>
      <c r="F12" s="1163">
        <v>24802.325250703245</v>
      </c>
      <c r="G12" s="1259">
        <v>25748.519446899714</v>
      </c>
      <c r="H12" s="1258">
        <v>1159.6382177636835</v>
      </c>
      <c r="I12" s="1258">
        <v>1203.3932204902746</v>
      </c>
      <c r="J12" s="1163">
        <v>1240.1162625351622</v>
      </c>
      <c r="K12" s="1259">
        <v>1287.4259723449859</v>
      </c>
      <c r="M12"/>
      <c r="N12"/>
      <c r="O12"/>
      <c r="P12"/>
      <c r="Q12"/>
      <c r="R12"/>
      <c r="S12"/>
      <c r="T12"/>
    </row>
    <row r="13" spans="2:28">
      <c r="B13" s="1164">
        <v>4</v>
      </c>
      <c r="C13" s="1166" t="s">
        <v>1155</v>
      </c>
      <c r="D13" s="1162">
        <v>8854.6274532940279</v>
      </c>
      <c r="E13" s="1162">
        <v>9348.0206482870981</v>
      </c>
      <c r="F13" s="1163">
        <v>9882.6022719137472</v>
      </c>
      <c r="G13" s="1259">
        <v>10040.049267291361</v>
      </c>
      <c r="H13" s="1258">
        <v>1156.4918323763138</v>
      </c>
      <c r="I13" s="1258">
        <v>1213.7124286553942</v>
      </c>
      <c r="J13" s="1163">
        <v>1272.6369279063283</v>
      </c>
      <c r="K13" s="1259">
        <v>1297.9104139395499</v>
      </c>
      <c r="M13"/>
      <c r="N13"/>
      <c r="O13"/>
      <c r="P13"/>
      <c r="Q13"/>
      <c r="R13"/>
      <c r="S13"/>
      <c r="T13"/>
    </row>
    <row r="14" spans="2:28">
      <c r="B14" s="1164">
        <v>5</v>
      </c>
      <c r="C14" s="1145" t="s">
        <v>1156</v>
      </c>
      <c r="D14" s="1162">
        <v>13054.837209046504</v>
      </c>
      <c r="E14" s="1162">
        <v>13004.740356470596</v>
      </c>
      <c r="F14" s="1163">
        <v>13109.562740445053</v>
      </c>
      <c r="G14" s="1259">
        <v>13089.754783820954</v>
      </c>
      <c r="H14" s="1258">
        <v>5502.5023703983379</v>
      </c>
      <c r="I14" s="1258">
        <v>5586.1585897920004</v>
      </c>
      <c r="J14" s="1163">
        <v>5736.5368338059134</v>
      </c>
      <c r="K14" s="1259">
        <v>5717.953967251241</v>
      </c>
      <c r="M14"/>
      <c r="N14"/>
      <c r="O14"/>
      <c r="P14"/>
      <c r="Q14"/>
      <c r="R14"/>
      <c r="S14"/>
      <c r="T14"/>
    </row>
    <row r="15" spans="2:28">
      <c r="B15" s="1164">
        <v>6</v>
      </c>
      <c r="C15" s="1166" t="s">
        <v>1157</v>
      </c>
      <c r="D15" s="1162">
        <v>2105.3224388638628</v>
      </c>
      <c r="E15" s="1162">
        <v>1933.2374132422055</v>
      </c>
      <c r="F15" s="1163">
        <v>1870.8649507941179</v>
      </c>
      <c r="G15" s="1259">
        <v>1861.1024808839704</v>
      </c>
      <c r="H15" s="1258">
        <v>524.59507825379876</v>
      </c>
      <c r="I15" s="1258">
        <v>481.57004657525238</v>
      </c>
      <c r="J15" s="1163">
        <v>465.97724493298153</v>
      </c>
      <c r="K15" s="1259">
        <v>463.53954966659376</v>
      </c>
      <c r="M15"/>
      <c r="N15"/>
      <c r="O15"/>
      <c r="P15"/>
      <c r="Q15"/>
      <c r="R15"/>
      <c r="S15"/>
      <c r="T15"/>
    </row>
    <row r="16" spans="2:28">
      <c r="B16" s="1164">
        <v>7</v>
      </c>
      <c r="C16" s="1166" t="s">
        <v>1158</v>
      </c>
      <c r="D16" s="1162">
        <v>10916.077368371309</v>
      </c>
      <c r="E16" s="1162">
        <v>11035.648375311726</v>
      </c>
      <c r="F16" s="1163">
        <v>11210.21598373427</v>
      </c>
      <c r="G16" s="1259">
        <v>11207.774798436982</v>
      </c>
      <c r="H16" s="1258">
        <v>4944.4698903332092</v>
      </c>
      <c r="I16" s="1258">
        <v>5068.7339753000824</v>
      </c>
      <c r="J16" s="1163">
        <v>5242.0777829562649</v>
      </c>
      <c r="K16" s="1259">
        <v>5233.5369130846466</v>
      </c>
      <c r="M16"/>
      <c r="N16"/>
      <c r="O16"/>
      <c r="P16"/>
      <c r="Q16"/>
      <c r="R16"/>
      <c r="S16"/>
      <c r="T16"/>
    </row>
    <row r="17" spans="1:20">
      <c r="B17" s="1164">
        <v>8</v>
      </c>
      <c r="C17" s="1166" t="s">
        <v>1159</v>
      </c>
      <c r="D17" s="1162">
        <v>33.437401811330162</v>
      </c>
      <c r="E17" s="1162">
        <v>35.854567916666667</v>
      </c>
      <c r="F17" s="1163">
        <v>28.481805916666669</v>
      </c>
      <c r="G17" s="1259">
        <v>20.877504500000001</v>
      </c>
      <c r="H17" s="1258">
        <v>33.437401811330162</v>
      </c>
      <c r="I17" s="1258">
        <v>35.854567916666667</v>
      </c>
      <c r="J17" s="1163">
        <v>28.481805916666669</v>
      </c>
      <c r="K17" s="1259">
        <v>20.877504500000001</v>
      </c>
      <c r="M17"/>
      <c r="N17"/>
      <c r="O17"/>
      <c r="P17"/>
      <c r="Q17"/>
      <c r="R17"/>
      <c r="S17"/>
      <c r="T17"/>
    </row>
    <row r="18" spans="1:20">
      <c r="B18" s="1164">
        <v>9</v>
      </c>
      <c r="C18" s="1145" t="s">
        <v>1160</v>
      </c>
      <c r="D18" s="1162" t="s">
        <v>1090</v>
      </c>
      <c r="E18" s="1162" t="s">
        <v>1090</v>
      </c>
      <c r="F18" s="1163" t="s">
        <v>1090</v>
      </c>
      <c r="G18" s="1259" t="s">
        <v>1090</v>
      </c>
      <c r="H18" s="1258">
        <v>57.11317777666666</v>
      </c>
      <c r="I18" s="1258">
        <v>20.833333333333332</v>
      </c>
      <c r="J18" s="1163">
        <v>0</v>
      </c>
      <c r="K18" s="1259">
        <v>0.41666666666666669</v>
      </c>
      <c r="M18"/>
      <c r="N18"/>
      <c r="O18"/>
      <c r="P18"/>
      <c r="Q18"/>
      <c r="R18"/>
      <c r="S18"/>
      <c r="T18"/>
    </row>
    <row r="19" spans="1:20">
      <c r="B19" s="1164">
        <v>10</v>
      </c>
      <c r="C19" s="1145" t="s">
        <v>1161</v>
      </c>
      <c r="D19" s="1162">
        <v>10965.130986635097</v>
      </c>
      <c r="E19" s="1162">
        <v>11871.761474094816</v>
      </c>
      <c r="F19" s="1163">
        <v>12560.187591149162</v>
      </c>
      <c r="G19" s="1259">
        <v>13067.735172616754</v>
      </c>
      <c r="H19" s="1258">
        <v>2699.5632207704921</v>
      </c>
      <c r="I19" s="1258">
        <v>3212.8865290148888</v>
      </c>
      <c r="J19" s="1163">
        <v>3398.8756786224972</v>
      </c>
      <c r="K19" s="1259">
        <v>3508.3843956289534</v>
      </c>
      <c r="M19"/>
      <c r="N19"/>
      <c r="O19"/>
      <c r="P19"/>
      <c r="Q19"/>
      <c r="R19"/>
      <c r="S19"/>
      <c r="T19"/>
    </row>
    <row r="20" spans="1:20" ht="15" customHeight="1">
      <c r="B20" s="1164">
        <v>11</v>
      </c>
      <c r="C20" s="1166" t="s">
        <v>1162</v>
      </c>
      <c r="D20" s="1162">
        <v>1831.8470763284017</v>
      </c>
      <c r="E20" s="1162">
        <v>2316.544635103292</v>
      </c>
      <c r="F20" s="1163">
        <v>2412.2339083163297</v>
      </c>
      <c r="G20" s="1259">
        <v>2418.0934668572309</v>
      </c>
      <c r="H20" s="1258">
        <v>1831.8470763284017</v>
      </c>
      <c r="I20" s="1258">
        <v>2316.544635103292</v>
      </c>
      <c r="J20" s="1163">
        <v>2412.2339083163297</v>
      </c>
      <c r="K20" s="1259">
        <v>2418.0934668572309</v>
      </c>
      <c r="M20"/>
      <c r="N20"/>
      <c r="O20"/>
      <c r="P20"/>
      <c r="Q20"/>
      <c r="R20"/>
      <c r="S20"/>
      <c r="T20"/>
    </row>
    <row r="21" spans="1:20" ht="14.1" customHeight="1">
      <c r="B21" s="1164">
        <v>12</v>
      </c>
      <c r="C21" s="1166" t="s">
        <v>1163</v>
      </c>
      <c r="D21" s="1162">
        <v>0</v>
      </c>
      <c r="E21" s="1162">
        <v>0</v>
      </c>
      <c r="F21" s="1163">
        <v>0</v>
      </c>
      <c r="G21" s="1259">
        <v>0</v>
      </c>
      <c r="H21" s="1258">
        <v>0</v>
      </c>
      <c r="I21" s="1258">
        <v>0</v>
      </c>
      <c r="J21" s="1163">
        <v>0</v>
      </c>
      <c r="K21" s="1259">
        <v>0</v>
      </c>
      <c r="M21"/>
      <c r="N21"/>
      <c r="O21"/>
      <c r="P21"/>
      <c r="Q21"/>
      <c r="R21"/>
      <c r="S21"/>
      <c r="T21"/>
    </row>
    <row r="22" spans="1:20">
      <c r="B22" s="1164">
        <v>13</v>
      </c>
      <c r="C22" s="1166" t="s">
        <v>1164</v>
      </c>
      <c r="D22" s="1162">
        <v>9133.2839103066963</v>
      </c>
      <c r="E22" s="1162">
        <v>9555.2168389915205</v>
      </c>
      <c r="F22" s="1163">
        <v>10147.953682832833</v>
      </c>
      <c r="G22" s="1259">
        <v>10649.641705759526</v>
      </c>
      <c r="H22" s="1258">
        <v>867.71614444209035</v>
      </c>
      <c r="I22" s="1258">
        <v>896.3418939115968</v>
      </c>
      <c r="J22" s="1163">
        <v>986.64177030616747</v>
      </c>
      <c r="K22" s="1259">
        <v>1090.2909287717225</v>
      </c>
      <c r="M22"/>
      <c r="N22"/>
      <c r="O22"/>
      <c r="P22"/>
      <c r="Q22"/>
      <c r="R22"/>
      <c r="S22"/>
      <c r="T22"/>
    </row>
    <row r="23" spans="1:20">
      <c r="B23" s="1164">
        <v>14</v>
      </c>
      <c r="C23" s="1145" t="s">
        <v>1165</v>
      </c>
      <c r="D23" s="1162">
        <v>804.3120171253853</v>
      </c>
      <c r="E23" s="1162">
        <v>822.38148187610113</v>
      </c>
      <c r="F23" s="1163">
        <v>831.86033761638976</v>
      </c>
      <c r="G23" s="1259">
        <v>811.57311219643782</v>
      </c>
      <c r="H23" s="1258">
        <v>804.3120171253853</v>
      </c>
      <c r="I23" s="1258">
        <v>819.32746094660433</v>
      </c>
      <c r="J23" s="1163">
        <v>828.80631668689296</v>
      </c>
      <c r="K23" s="1259">
        <v>808.51909126694125</v>
      </c>
      <c r="M23"/>
      <c r="N23"/>
      <c r="O23"/>
      <c r="P23"/>
      <c r="Q23"/>
      <c r="R23"/>
      <c r="S23"/>
      <c r="T23"/>
    </row>
    <row r="24" spans="1:20" ht="15" customHeight="1">
      <c r="B24" s="1164">
        <v>15</v>
      </c>
      <c r="C24" s="1145" t="s">
        <v>1166</v>
      </c>
      <c r="D24" s="1162">
        <v>5358.4360230974471</v>
      </c>
      <c r="E24" s="1162">
        <v>5145.8862779433448</v>
      </c>
      <c r="F24" s="1163">
        <v>5068.9960685412016</v>
      </c>
      <c r="G24" s="1259">
        <v>4981.300353144261</v>
      </c>
      <c r="H24" s="1258">
        <v>697.4272534501896</v>
      </c>
      <c r="I24" s="1258">
        <v>572.86152442470609</v>
      </c>
      <c r="J24" s="1163">
        <v>578.33029066277334</v>
      </c>
      <c r="K24" s="1259">
        <v>574.38037948257875</v>
      </c>
      <c r="M24"/>
      <c r="N24"/>
      <c r="O24"/>
      <c r="P24"/>
      <c r="Q24"/>
      <c r="R24"/>
      <c r="S24"/>
      <c r="T24"/>
    </row>
    <row r="25" spans="1:20" s="1171" customFormat="1" ht="17.25" customHeight="1">
      <c r="A25"/>
      <c r="B25" s="1167">
        <v>16</v>
      </c>
      <c r="C25" s="1168" t="s">
        <v>1167</v>
      </c>
      <c r="D25" s="1169" t="s">
        <v>1090</v>
      </c>
      <c r="E25" s="1169" t="s">
        <v>1090</v>
      </c>
      <c r="F25" s="1170" t="s">
        <v>1090</v>
      </c>
      <c r="G25" s="1261" t="s">
        <v>1090</v>
      </c>
      <c r="H25" s="1260">
        <v>12077.04808966107</v>
      </c>
      <c r="I25" s="1260">
        <v>12629.173086657203</v>
      </c>
      <c r="J25" s="1170">
        <v>13055.302310219564</v>
      </c>
      <c r="K25" s="1261">
        <v>13194.990886580918</v>
      </c>
      <c r="M25"/>
      <c r="N25"/>
      <c r="O25"/>
      <c r="P25"/>
      <c r="Q25"/>
      <c r="R25"/>
      <c r="S25"/>
      <c r="T25"/>
    </row>
    <row r="26" spans="1:20" ht="17.25" customHeight="1">
      <c r="B26" s="1161" t="s">
        <v>1168</v>
      </c>
      <c r="C26" s="1144"/>
      <c r="D26" s="1172"/>
      <c r="E26" s="1172"/>
      <c r="F26" s="1173"/>
      <c r="G26" s="1263"/>
      <c r="H26" s="1262"/>
      <c r="I26" s="1262"/>
      <c r="J26" s="1173"/>
      <c r="K26" s="1263"/>
      <c r="M26"/>
      <c r="N26"/>
      <c r="O26"/>
      <c r="P26"/>
      <c r="Q26"/>
      <c r="R26"/>
      <c r="S26"/>
      <c r="T26"/>
    </row>
    <row r="27" spans="1:20">
      <c r="B27" s="1174">
        <v>17</v>
      </c>
      <c r="C27" s="1144" t="s">
        <v>1169</v>
      </c>
      <c r="D27" s="1162">
        <v>195.11268775503754</v>
      </c>
      <c r="E27" s="1162">
        <v>163.24827258771768</v>
      </c>
      <c r="F27" s="1163">
        <v>159.59503633316478</v>
      </c>
      <c r="G27" s="1259">
        <v>98.041579338151024</v>
      </c>
      <c r="H27" s="1258">
        <v>31.122293991332295</v>
      </c>
      <c r="I27" s="1258">
        <v>30.950848816078782</v>
      </c>
      <c r="J27" s="1163">
        <v>30.519913989948545</v>
      </c>
      <c r="K27" s="1259">
        <v>0</v>
      </c>
      <c r="M27"/>
      <c r="N27"/>
      <c r="O27"/>
      <c r="P27"/>
      <c r="Q27"/>
      <c r="R27"/>
      <c r="S27"/>
      <c r="T27"/>
    </row>
    <row r="28" spans="1:20">
      <c r="B28" s="1174">
        <v>18</v>
      </c>
      <c r="C28" s="1144" t="s">
        <v>1170</v>
      </c>
      <c r="D28" s="1162">
        <v>2869.2560733682467</v>
      </c>
      <c r="E28" s="1162">
        <v>2729.2521507628248</v>
      </c>
      <c r="F28" s="1163">
        <v>2693.4990031034381</v>
      </c>
      <c r="G28" s="1259">
        <v>2535.2417179405256</v>
      </c>
      <c r="H28" s="1258">
        <v>1942.662135103936</v>
      </c>
      <c r="I28" s="1258">
        <v>1848.1113858843325</v>
      </c>
      <c r="J28" s="1163">
        <v>1823.2645844440635</v>
      </c>
      <c r="K28" s="1259">
        <v>1725.4149392797206</v>
      </c>
      <c r="M28"/>
      <c r="N28"/>
      <c r="O28"/>
      <c r="P28"/>
      <c r="Q28"/>
      <c r="R28"/>
      <c r="S28"/>
      <c r="T28"/>
    </row>
    <row r="29" spans="1:20">
      <c r="B29" s="1174">
        <v>19</v>
      </c>
      <c r="C29" s="1144" t="s">
        <v>1171</v>
      </c>
      <c r="D29" s="1162">
        <v>8554.1390958357497</v>
      </c>
      <c r="E29" s="1162">
        <v>8741.105227695989</v>
      </c>
      <c r="F29" s="1163">
        <v>8673.0561045465784</v>
      </c>
      <c r="G29" s="1259">
        <v>8340.9162448872812</v>
      </c>
      <c r="H29" s="1258">
        <v>3611.9307252803001</v>
      </c>
      <c r="I29" s="1258">
        <v>3872.2373298447842</v>
      </c>
      <c r="J29" s="1163">
        <v>3943.0253444080508</v>
      </c>
      <c r="K29" s="1259">
        <v>3798.8900117874114</v>
      </c>
      <c r="M29"/>
      <c r="N29"/>
      <c r="O29"/>
      <c r="P29"/>
      <c r="Q29"/>
      <c r="R29"/>
      <c r="S29"/>
      <c r="T29"/>
    </row>
    <row r="30" spans="1:20" ht="33.75">
      <c r="B30" s="1174" t="s">
        <v>1172</v>
      </c>
      <c r="C30" s="1175" t="s">
        <v>1173</v>
      </c>
      <c r="D30" s="1176" t="s">
        <v>1090</v>
      </c>
      <c r="E30" s="1176" t="s">
        <v>1090</v>
      </c>
      <c r="F30" s="1177" t="s">
        <v>1090</v>
      </c>
      <c r="G30" s="1265" t="s">
        <v>1090</v>
      </c>
      <c r="H30" s="1264" t="s">
        <v>1090</v>
      </c>
      <c r="I30" s="1264" t="s">
        <v>1090</v>
      </c>
      <c r="J30" s="1177" t="s">
        <v>1090</v>
      </c>
      <c r="K30" s="1265" t="s">
        <v>1090</v>
      </c>
      <c r="M30"/>
      <c r="N30"/>
      <c r="O30"/>
      <c r="P30"/>
      <c r="Q30"/>
      <c r="R30"/>
      <c r="S30"/>
      <c r="T30"/>
    </row>
    <row r="31" spans="1:20">
      <c r="B31" s="1174" t="s">
        <v>1174</v>
      </c>
      <c r="C31" s="1144" t="s">
        <v>1175</v>
      </c>
      <c r="D31" s="1162" t="s">
        <v>1090</v>
      </c>
      <c r="E31" s="1162" t="s">
        <v>1090</v>
      </c>
      <c r="F31" s="1163" t="s">
        <v>1090</v>
      </c>
      <c r="G31" s="1259" t="s">
        <v>1090</v>
      </c>
      <c r="H31" s="1258" t="s">
        <v>1090</v>
      </c>
      <c r="I31" s="1258" t="s">
        <v>1090</v>
      </c>
      <c r="J31" s="1163" t="s">
        <v>1090</v>
      </c>
      <c r="K31" s="1259" t="s">
        <v>1090</v>
      </c>
      <c r="M31"/>
      <c r="N31"/>
      <c r="O31"/>
      <c r="P31"/>
      <c r="Q31"/>
      <c r="R31"/>
      <c r="S31"/>
      <c r="T31"/>
    </row>
    <row r="32" spans="1:20" s="1178" customFormat="1" ht="17.25" customHeight="1">
      <c r="A32"/>
      <c r="B32" s="1167">
        <v>20</v>
      </c>
      <c r="C32" s="1168" t="s">
        <v>1176</v>
      </c>
      <c r="D32" s="1170">
        <v>11618.507856959035</v>
      </c>
      <c r="E32" s="1170">
        <v>11633.605651046531</v>
      </c>
      <c r="F32" s="1170">
        <v>11526.150143983183</v>
      </c>
      <c r="G32" s="1261">
        <v>10974.199542165959</v>
      </c>
      <c r="H32" s="1260">
        <v>5585.7151543755681</v>
      </c>
      <c r="I32" s="1260">
        <v>5751.2995645451956</v>
      </c>
      <c r="J32" s="1170">
        <v>5796.8098428420626</v>
      </c>
      <c r="K32" s="1261">
        <v>5524.3049510671326</v>
      </c>
      <c r="M32"/>
      <c r="N32"/>
      <c r="O32"/>
      <c r="P32"/>
      <c r="Q32"/>
      <c r="R32"/>
      <c r="S32"/>
      <c r="T32"/>
    </row>
    <row r="33" spans="2:20" ht="17.25" customHeight="1">
      <c r="B33" s="1174" t="s">
        <v>1177</v>
      </c>
      <c r="C33" s="1144" t="s">
        <v>1178</v>
      </c>
      <c r="D33" s="1176" t="s">
        <v>1090</v>
      </c>
      <c r="E33" s="1176" t="s">
        <v>1090</v>
      </c>
      <c r="F33" s="1177" t="s">
        <v>1090</v>
      </c>
      <c r="G33" s="1265" t="s">
        <v>1090</v>
      </c>
      <c r="H33" s="1264" t="s">
        <v>1090</v>
      </c>
      <c r="I33" s="1264" t="s">
        <v>1090</v>
      </c>
      <c r="J33" s="1177" t="s">
        <v>1090</v>
      </c>
      <c r="K33" s="1265" t="s">
        <v>1090</v>
      </c>
      <c r="M33"/>
      <c r="N33"/>
      <c r="O33"/>
      <c r="P33"/>
      <c r="Q33"/>
      <c r="R33"/>
      <c r="S33"/>
      <c r="T33"/>
    </row>
    <row r="34" spans="2:20">
      <c r="B34" s="1174" t="s">
        <v>1179</v>
      </c>
      <c r="C34" s="1144" t="s">
        <v>1180</v>
      </c>
      <c r="D34" s="1162" t="s">
        <v>1090</v>
      </c>
      <c r="E34" s="1162" t="s">
        <v>1090</v>
      </c>
      <c r="F34" s="1163" t="s">
        <v>1090</v>
      </c>
      <c r="G34" s="1259" t="s">
        <v>1090</v>
      </c>
      <c r="H34" s="1258" t="s">
        <v>1090</v>
      </c>
      <c r="I34" s="1258" t="s">
        <v>1090</v>
      </c>
      <c r="J34" s="1163" t="s">
        <v>1090</v>
      </c>
      <c r="K34" s="1259" t="s">
        <v>1090</v>
      </c>
      <c r="M34"/>
      <c r="N34"/>
      <c r="O34"/>
      <c r="P34"/>
      <c r="Q34"/>
      <c r="R34"/>
      <c r="S34"/>
      <c r="T34"/>
    </row>
    <row r="35" spans="2:20">
      <c r="B35" s="1174" t="s">
        <v>1181</v>
      </c>
      <c r="C35" s="1144" t="s">
        <v>1182</v>
      </c>
      <c r="D35" s="1162">
        <v>11618.507856959037</v>
      </c>
      <c r="E35" s="1162">
        <v>11633.605651046531</v>
      </c>
      <c r="F35" s="1163">
        <v>11526.150143983179</v>
      </c>
      <c r="G35" s="1259">
        <v>10974.199542165958</v>
      </c>
      <c r="H35" s="1258">
        <v>5585.715154375569</v>
      </c>
      <c r="I35" s="1258">
        <v>5751.2995645451965</v>
      </c>
      <c r="J35" s="1163">
        <v>5796.8098428420635</v>
      </c>
      <c r="K35" s="1259">
        <v>5524.3049510671326</v>
      </c>
      <c r="M35"/>
      <c r="N35"/>
      <c r="O35"/>
      <c r="P35"/>
      <c r="Q35"/>
      <c r="R35"/>
      <c r="S35"/>
      <c r="T35"/>
    </row>
    <row r="36" spans="2:20" ht="17.25" customHeight="1">
      <c r="B36" s="1167">
        <v>21</v>
      </c>
      <c r="C36" s="1168" t="s">
        <v>1183</v>
      </c>
      <c r="D36" s="1169" t="s">
        <v>1090</v>
      </c>
      <c r="E36" s="1169" t="s">
        <v>1090</v>
      </c>
      <c r="F36" s="1170" t="s">
        <v>1090</v>
      </c>
      <c r="G36" s="1261" t="s">
        <v>1090</v>
      </c>
      <c r="H36" s="1260">
        <v>15022.498261790917</v>
      </c>
      <c r="I36" s="1260">
        <v>15858.095394750357</v>
      </c>
      <c r="J36" s="1170">
        <v>16949.402428418423</v>
      </c>
      <c r="K36" s="1261">
        <v>17807.157035800152</v>
      </c>
      <c r="M36"/>
      <c r="N36"/>
      <c r="O36"/>
      <c r="P36"/>
      <c r="Q36"/>
      <c r="R36"/>
      <c r="S36"/>
      <c r="T36"/>
    </row>
    <row r="37" spans="2:20" ht="17.25" customHeight="1">
      <c r="B37" s="1167">
        <v>22</v>
      </c>
      <c r="C37" s="1168" t="s">
        <v>1184</v>
      </c>
      <c r="D37" s="1169" t="s">
        <v>1090</v>
      </c>
      <c r="E37" s="1169" t="s">
        <v>1090</v>
      </c>
      <c r="F37" s="1170" t="s">
        <v>1090</v>
      </c>
      <c r="G37" s="1261" t="s">
        <v>1090</v>
      </c>
      <c r="H37" s="1260">
        <v>6491.3329352855008</v>
      </c>
      <c r="I37" s="1260">
        <v>6877.8735221120096</v>
      </c>
      <c r="J37" s="1170">
        <v>7258.4924673775022</v>
      </c>
      <c r="K37" s="1261">
        <v>7670.6859355137831</v>
      </c>
      <c r="M37"/>
      <c r="N37"/>
      <c r="O37"/>
      <c r="P37"/>
      <c r="Q37"/>
      <c r="R37"/>
      <c r="S37"/>
      <c r="T37"/>
    </row>
    <row r="38" spans="2:20" ht="17.25" customHeight="1" thickBot="1">
      <c r="B38" s="1179">
        <v>23</v>
      </c>
      <c r="C38" s="1180" t="s">
        <v>1238</v>
      </c>
      <c r="D38" s="1181" t="s">
        <v>1090</v>
      </c>
      <c r="E38" s="1181" t="s">
        <v>1090</v>
      </c>
      <c r="F38" s="1182" t="s">
        <v>1090</v>
      </c>
      <c r="G38" s="1267" t="s">
        <v>1090</v>
      </c>
      <c r="H38" s="1266">
        <v>2.3246890188044955</v>
      </c>
      <c r="I38" s="1266">
        <v>2.3094898039351066</v>
      </c>
      <c r="J38" s="1182">
        <v>2.3356594268589141</v>
      </c>
      <c r="K38" s="1267">
        <v>2.3199553923960532</v>
      </c>
      <c r="M38"/>
      <c r="N38"/>
      <c r="O38"/>
      <c r="P38"/>
      <c r="Q38"/>
      <c r="R38"/>
      <c r="S38"/>
      <c r="T38"/>
    </row>
    <row r="39" spans="2:20" ht="27.75" customHeight="1" thickTop="1">
      <c r="B39" s="1913" t="s">
        <v>1803</v>
      </c>
      <c r="C39" s="1913"/>
      <c r="D39" s="1913"/>
      <c r="E39" s="1913"/>
      <c r="F39" s="1913"/>
      <c r="G39" s="1913"/>
      <c r="H39" s="1913"/>
      <c r="I39" s="1913"/>
      <c r="J39" s="1913"/>
      <c r="K39" s="1913"/>
      <c r="L39" s="1183"/>
      <c r="N39"/>
      <c r="O39"/>
    </row>
    <row r="40" spans="2:20">
      <c r="B40" s="1184"/>
    </row>
    <row r="41" spans="2:20">
      <c r="B41" s="1184"/>
    </row>
  </sheetData>
  <mergeCells count="5">
    <mergeCell ref="B2:G2"/>
    <mergeCell ref="D5:G5"/>
    <mergeCell ref="H5:K5"/>
    <mergeCell ref="M5:M6"/>
    <mergeCell ref="B39:K39"/>
  </mergeCells>
  <hyperlinks>
    <hyperlink ref="M5" location="Índice!A1" display="Back to the Index" xr:uid="{27409376-A754-4D1E-A3D3-0DAA02B315D0}"/>
  </hyperlinks>
  <pageMargins left="0.61" right="0.19685039370078741" top="0.43" bottom="0.16" header="0.27" footer="0.16"/>
  <pageSetup paperSize="9" scale="99"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F0FFE-356C-4229-BB29-C2F3F0B823F9}">
  <dimension ref="A2:L25"/>
  <sheetViews>
    <sheetView showGridLines="0" zoomScaleNormal="100" workbookViewId="0">
      <selection activeCell="C9" sqref="C9:D9"/>
    </sheetView>
  </sheetViews>
  <sheetFormatPr defaultColWidth="9.140625" defaultRowHeight="15" customHeight="1"/>
  <cols>
    <col min="1" max="1" width="12.7109375" style="1074" customWidth="1"/>
    <col min="2" max="2" width="68.28515625" style="1074" customWidth="1"/>
    <col min="3" max="6" width="26.140625" style="1074" customWidth="1"/>
    <col min="7" max="7" width="13.42578125" style="1138" customWidth="1"/>
    <col min="8" max="8" width="13.42578125" style="1142" customWidth="1"/>
    <col min="9" max="10" width="13.42578125" style="1074" customWidth="1"/>
    <col min="11" max="11" width="10.85546875" style="1074" bestFit="1" customWidth="1"/>
    <col min="12" max="12" width="13.85546875" style="1074" bestFit="1" customWidth="1"/>
    <col min="13" max="13" width="11" style="1074" bestFit="1" customWidth="1"/>
    <col min="14" max="16384" width="9.140625" style="1074"/>
  </cols>
  <sheetData>
    <row r="2" spans="2:12" s="1072" customFormat="1" ht="15" customHeight="1">
      <c r="B2" s="1069" t="s">
        <v>2352</v>
      </c>
      <c r="C2" s="1070"/>
      <c r="D2" s="1070"/>
      <c r="E2" s="1070"/>
      <c r="F2" s="1071"/>
      <c r="G2" s="1071"/>
      <c r="H2" s="1071"/>
      <c r="I2" s="1071"/>
      <c r="J2" s="1621" t="s">
        <v>503</v>
      </c>
    </row>
    <row r="3" spans="2:12" s="1072" customFormat="1" ht="15" customHeight="1">
      <c r="C3" s="1070"/>
      <c r="D3" s="1070"/>
      <c r="E3" s="1070"/>
      <c r="F3" s="1071"/>
      <c r="G3" s="1071"/>
      <c r="H3" s="1071"/>
      <c r="I3" s="1071"/>
    </row>
    <row r="4" spans="2:12" s="1072" customFormat="1" ht="15" customHeight="1">
      <c r="B4" s="1073"/>
      <c r="C4" s="1070"/>
      <c r="D4" s="1070"/>
      <c r="E4" s="1070"/>
      <c r="F4" s="1071"/>
      <c r="G4" s="1071"/>
      <c r="H4" s="1071"/>
      <c r="I4" s="1071"/>
      <c r="J4" s="1074"/>
    </row>
    <row r="5" spans="2:12" s="1072" customFormat="1" ht="15" customHeight="1">
      <c r="B5" s="1073"/>
      <c r="C5" s="1070"/>
      <c r="D5" s="1070"/>
      <c r="E5" s="1070"/>
      <c r="F5" s="1071"/>
      <c r="G5" s="1071"/>
      <c r="H5" s="1071"/>
      <c r="I5" s="1071"/>
      <c r="J5" s="1071"/>
    </row>
    <row r="6" spans="2:12" s="1072" customFormat="1" ht="15" customHeight="1">
      <c r="B6" s="1073" t="s">
        <v>0</v>
      </c>
      <c r="C6" s="1070"/>
      <c r="D6" s="1070"/>
      <c r="E6" s="1070"/>
      <c r="F6" s="1071"/>
      <c r="G6" s="1071"/>
      <c r="H6" s="1071"/>
      <c r="I6" s="1071"/>
    </row>
    <row r="7" spans="2:12" ht="15" customHeight="1">
      <c r="B7" s="1075"/>
      <c r="C7" s="1075"/>
      <c r="D7" s="1075"/>
      <c r="E7" s="1075"/>
      <c r="F7" s="1075"/>
      <c r="G7" s="1076"/>
      <c r="H7" s="1077"/>
      <c r="I7" s="1078"/>
      <c r="J7" s="1078"/>
    </row>
    <row r="8" spans="2:12" ht="28.5" customHeight="1">
      <c r="B8" s="1544"/>
      <c r="C8" s="1915" t="s">
        <v>1730</v>
      </c>
      <c r="D8" s="1916"/>
      <c r="E8" s="1916"/>
      <c r="F8" s="1916"/>
      <c r="G8" s="1916"/>
      <c r="H8" s="1916"/>
      <c r="I8" s="1916"/>
      <c r="J8" s="1916"/>
    </row>
    <row r="9" spans="2:12" ht="29.25" customHeight="1">
      <c r="B9" s="1071"/>
      <c r="C9" s="1917" t="s">
        <v>1145</v>
      </c>
      <c r="D9" s="1917"/>
      <c r="E9" s="1917" t="s">
        <v>1613</v>
      </c>
      <c r="F9" s="1917"/>
      <c r="G9" s="1917" t="s">
        <v>1146</v>
      </c>
      <c r="H9" s="1917"/>
      <c r="I9" s="1917" t="s">
        <v>1614</v>
      </c>
      <c r="J9" s="1917"/>
    </row>
    <row r="10" spans="2:12" ht="60.75" customHeight="1">
      <c r="B10" s="1079"/>
      <c r="C10" s="1080"/>
      <c r="D10" s="1081" t="s">
        <v>1635</v>
      </c>
      <c r="E10" s="1082"/>
      <c r="F10" s="1081" t="s">
        <v>1635</v>
      </c>
      <c r="G10" s="1082"/>
      <c r="H10" s="1081" t="s">
        <v>1636</v>
      </c>
      <c r="I10" s="1082"/>
      <c r="J10" s="1081" t="s">
        <v>1637</v>
      </c>
    </row>
    <row r="11" spans="2:12" s="1072" customFormat="1" ht="20.100000000000001" customHeight="1">
      <c r="B11" s="1083" t="s">
        <v>1615</v>
      </c>
      <c r="C11" s="1084">
        <v>13132480</v>
      </c>
      <c r="D11" s="1084">
        <v>1282547</v>
      </c>
      <c r="E11" s="1085"/>
      <c r="F11" s="1085"/>
      <c r="G11" s="1084">
        <v>72219836</v>
      </c>
      <c r="H11" s="1084">
        <v>19600935</v>
      </c>
      <c r="I11" s="1086"/>
      <c r="J11" s="1086"/>
    </row>
    <row r="12" spans="2:12" s="1072" customFormat="1" ht="20.100000000000001" customHeight="1">
      <c r="B12" s="1087" t="s">
        <v>1147</v>
      </c>
      <c r="C12" s="1088">
        <v>0</v>
      </c>
      <c r="D12" s="1088">
        <v>0</v>
      </c>
      <c r="E12" s="1089"/>
      <c r="F12" s="1089"/>
      <c r="G12" s="1088">
        <v>89476</v>
      </c>
      <c r="H12" s="1088">
        <v>0</v>
      </c>
      <c r="I12" s="1089"/>
      <c r="J12" s="1089"/>
      <c r="L12" s="1090"/>
    </row>
    <row r="13" spans="2:12" s="1072" customFormat="1" ht="20.100000000000001" customHeight="1">
      <c r="B13" s="1091" t="s">
        <v>168</v>
      </c>
      <c r="C13" s="1088">
        <v>1282547</v>
      </c>
      <c r="D13" s="1088">
        <v>1282547</v>
      </c>
      <c r="E13" s="1088">
        <v>1271418</v>
      </c>
      <c r="F13" s="1088">
        <v>1271418</v>
      </c>
      <c r="G13" s="1088">
        <v>19744815</v>
      </c>
      <c r="H13" s="1088">
        <v>15027097</v>
      </c>
      <c r="I13" s="1088">
        <v>19778972</v>
      </c>
      <c r="J13" s="1088">
        <v>15063086</v>
      </c>
    </row>
    <row r="14" spans="2:12" s="1072" customFormat="1" ht="20.100000000000001" customHeight="1">
      <c r="B14" s="1092" t="s">
        <v>1616</v>
      </c>
      <c r="C14" s="1088">
        <v>0</v>
      </c>
      <c r="D14" s="1088">
        <v>0</v>
      </c>
      <c r="E14" s="1088">
        <v>0</v>
      </c>
      <c r="F14" s="1088">
        <v>0</v>
      </c>
      <c r="G14" s="1088">
        <v>0</v>
      </c>
      <c r="H14" s="1088">
        <v>0</v>
      </c>
      <c r="I14" s="1088">
        <v>0</v>
      </c>
      <c r="J14" s="1088">
        <v>0</v>
      </c>
    </row>
    <row r="15" spans="2:12" s="1072" customFormat="1" ht="20.100000000000001" customHeight="1">
      <c r="B15" s="1092" t="s">
        <v>1617</v>
      </c>
      <c r="C15" s="1088">
        <v>0</v>
      </c>
      <c r="D15" s="1088">
        <v>0</v>
      </c>
      <c r="E15" s="1088">
        <v>0</v>
      </c>
      <c r="F15" s="1088">
        <v>0</v>
      </c>
      <c r="G15" s="1088">
        <v>0</v>
      </c>
      <c r="H15" s="1088">
        <v>0</v>
      </c>
      <c r="I15" s="1088">
        <v>0</v>
      </c>
      <c r="J15" s="1088">
        <v>0</v>
      </c>
    </row>
    <row r="16" spans="2:12" s="1072" customFormat="1" ht="20.100000000000001" customHeight="1">
      <c r="B16" s="1092" t="s">
        <v>1618</v>
      </c>
      <c r="C16" s="1088">
        <v>1229857</v>
      </c>
      <c r="D16" s="1088">
        <v>1229857</v>
      </c>
      <c r="E16" s="1088">
        <v>1220181</v>
      </c>
      <c r="F16" s="1088">
        <v>1220181</v>
      </c>
      <c r="G16" s="1088">
        <v>14576381</v>
      </c>
      <c r="H16" s="1088">
        <v>14227085</v>
      </c>
      <c r="I16" s="1088">
        <v>14615178</v>
      </c>
      <c r="J16" s="1088">
        <v>14263052</v>
      </c>
    </row>
    <row r="17" spans="1:12" s="1072" customFormat="1" ht="20.100000000000001" customHeight="1">
      <c r="B17" s="1092" t="s">
        <v>1619</v>
      </c>
      <c r="C17" s="1088">
        <v>529</v>
      </c>
      <c r="D17" s="1088">
        <v>529</v>
      </c>
      <c r="E17" s="1088">
        <v>529</v>
      </c>
      <c r="F17" s="1088">
        <v>529</v>
      </c>
      <c r="G17" s="1088">
        <v>2033289</v>
      </c>
      <c r="H17" s="1088">
        <v>81056</v>
      </c>
      <c r="I17" s="1088">
        <v>2025739</v>
      </c>
      <c r="J17" s="1088">
        <v>81069</v>
      </c>
    </row>
    <row r="18" spans="1:12" s="1072" customFormat="1" ht="20.100000000000001" customHeight="1">
      <c r="B18" s="1092" t="s">
        <v>1620</v>
      </c>
      <c r="C18" s="1088">
        <v>39353</v>
      </c>
      <c r="D18" s="1088">
        <v>39353</v>
      </c>
      <c r="E18" s="1088">
        <v>38417</v>
      </c>
      <c r="F18" s="1088">
        <v>38417</v>
      </c>
      <c r="G18" s="1088">
        <v>3018735</v>
      </c>
      <c r="H18" s="1088">
        <v>703490</v>
      </c>
      <c r="I18" s="1088">
        <v>3019139</v>
      </c>
      <c r="J18" s="1088">
        <v>703407</v>
      </c>
    </row>
    <row r="19" spans="1:12" s="1072" customFormat="1" ht="20.100000000000001" customHeight="1">
      <c r="B19" s="1091" t="s">
        <v>567</v>
      </c>
      <c r="C19" s="1093">
        <v>11913754</v>
      </c>
      <c r="D19" s="1093">
        <v>0</v>
      </c>
      <c r="E19" s="1089"/>
      <c r="F19" s="1089"/>
      <c r="G19" s="1093">
        <v>52427676</v>
      </c>
      <c r="H19" s="1093">
        <v>4073228</v>
      </c>
      <c r="I19" s="1094"/>
      <c r="J19" s="1094"/>
    </row>
    <row r="20" spans="1:12" s="1072" customFormat="1" ht="20.100000000000001" customHeight="1">
      <c r="B20" s="1095" t="s">
        <v>1621</v>
      </c>
      <c r="C20" s="1088">
        <v>0</v>
      </c>
      <c r="D20" s="1088">
        <v>0</v>
      </c>
      <c r="E20" s="1089"/>
      <c r="F20" s="1089"/>
      <c r="G20" s="1088">
        <v>3860054</v>
      </c>
      <c r="H20" s="1088">
        <v>3565628</v>
      </c>
      <c r="I20" s="1094"/>
      <c r="J20" s="1094"/>
    </row>
    <row r="21" spans="1:12" s="1072" customFormat="1" ht="20.100000000000001" customHeight="1">
      <c r="B21" s="1095" t="s">
        <v>1622</v>
      </c>
      <c r="C21" s="1088">
        <v>11618136</v>
      </c>
      <c r="D21" s="1088">
        <v>0</v>
      </c>
      <c r="E21" s="1089"/>
      <c r="F21" s="1089"/>
      <c r="G21" s="1088">
        <v>41548406</v>
      </c>
      <c r="H21" s="1088">
        <v>0</v>
      </c>
      <c r="I21" s="1094"/>
      <c r="J21" s="1094"/>
    </row>
    <row r="22" spans="1:12" s="1072" customFormat="1" ht="20.100000000000001" customHeight="1" thickBot="1">
      <c r="B22" s="1096" t="s">
        <v>1623</v>
      </c>
      <c r="C22" s="1097">
        <v>325213</v>
      </c>
      <c r="D22" s="1097">
        <v>0</v>
      </c>
      <c r="E22" s="1098"/>
      <c r="F22" s="1098"/>
      <c r="G22" s="1097">
        <v>7178437</v>
      </c>
      <c r="H22" s="1097">
        <v>529125</v>
      </c>
      <c r="I22" s="1099"/>
      <c r="J22" s="1099"/>
    </row>
    <row r="23" spans="1:12" s="1103" customFormat="1" ht="42.75" customHeight="1">
      <c r="A23" s="1100"/>
      <c r="B23" s="1914" t="s">
        <v>1744</v>
      </c>
      <c r="C23" s="1914"/>
      <c r="D23" s="1914"/>
      <c r="E23" s="1914"/>
      <c r="F23" s="1914"/>
      <c r="G23" s="1914"/>
      <c r="H23" s="1914"/>
      <c r="I23" s="1914"/>
      <c r="J23" s="1914"/>
      <c r="K23" s="1101"/>
      <c r="L23" s="1102"/>
    </row>
    <row r="24" spans="1:12" ht="15" customHeight="1">
      <c r="B24" s="1140"/>
      <c r="H24" s="1140"/>
    </row>
    <row r="25" spans="1:12" ht="15" customHeight="1">
      <c r="B25" s="1141"/>
      <c r="H25" s="1141"/>
    </row>
  </sheetData>
  <mergeCells count="6">
    <mergeCell ref="B23:J23"/>
    <mergeCell ref="C8:J8"/>
    <mergeCell ref="C9:D9"/>
    <mergeCell ref="E9:F9"/>
    <mergeCell ref="G9:H9"/>
    <mergeCell ref="I9:J9"/>
  </mergeCells>
  <hyperlinks>
    <hyperlink ref="J2" location="Índice!A1" display="Back to the Index" xr:uid="{C2C90292-24D0-47AA-BAD4-A970ADE36D44}"/>
  </hyperlinks>
  <printOptions horizontalCentered="1"/>
  <pageMargins left="0.51181102362204722" right="0.51181102362204722" top="0.98425196850393704" bottom="0.78740157480314965" header="0.39370078740157483" footer="0.39370078740157483"/>
  <pageSetup paperSize="9" scale="57" firstPageNumber="139" orientation="portrait" useFirstPageNumber="1" r:id="rId1"/>
  <headerFooter alignWithMargins="0">
    <oddHeader>&amp;R&amp;"FocoMbcp,Regular"&amp;8&amp;KBFBFBFBANCO COMERCIAL PORTUGUÊS  &amp;G
Notas às demonstrações financeiras consolidadas intercalares condensadas</oddHeader>
    <oddFooter>&amp;C&amp;"FocoMbcp,Regular"&amp;8&amp;K575756&amp;P</oddFooter>
  </headerFooter>
  <drawing r:id="rId2"/>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D3324-DCD5-462B-A03E-D1A101D30A4F}">
  <dimension ref="A2:L54"/>
  <sheetViews>
    <sheetView showGridLines="0" zoomScaleNormal="100" workbookViewId="0">
      <selection activeCell="C7" sqref="C7:D7"/>
    </sheetView>
  </sheetViews>
  <sheetFormatPr defaultColWidth="9.140625" defaultRowHeight="15" customHeight="1"/>
  <cols>
    <col min="1" max="1" width="12.7109375" style="1074" customWidth="1"/>
    <col min="2" max="2" width="68.28515625" style="1074" customWidth="1"/>
    <col min="3" max="6" width="26.140625" style="1074" customWidth="1"/>
    <col min="7" max="7" width="13.42578125" style="1138" customWidth="1"/>
    <col min="8" max="8" width="13.42578125" style="1142" customWidth="1"/>
    <col min="9" max="10" width="13.42578125" style="1074" customWidth="1"/>
    <col min="11" max="11" width="10.85546875" style="1074" bestFit="1" customWidth="1"/>
    <col min="12" max="12" width="13.85546875" style="1074" bestFit="1" customWidth="1"/>
    <col min="13" max="13" width="11" style="1074" bestFit="1" customWidth="1"/>
    <col min="14" max="16384" width="9.140625" style="1074"/>
  </cols>
  <sheetData>
    <row r="2" spans="1:12" s="1072" customFormat="1" ht="15" customHeight="1">
      <c r="B2" s="1069" t="s">
        <v>2353</v>
      </c>
      <c r="C2" s="1070"/>
      <c r="D2" s="1070"/>
      <c r="E2" s="1070"/>
      <c r="F2" s="1071"/>
      <c r="G2" s="1071"/>
      <c r="H2" s="1621" t="s">
        <v>503</v>
      </c>
      <c r="I2" s="1071"/>
    </row>
    <row r="3" spans="1:12" s="1072" customFormat="1" ht="15" customHeight="1">
      <c r="B3" s="1069"/>
      <c r="C3" s="1070"/>
      <c r="D3" s="1070"/>
      <c r="E3" s="1070"/>
      <c r="F3" s="1071"/>
      <c r="G3" s="1071"/>
      <c r="H3" s="1071"/>
      <c r="I3" s="1071"/>
      <c r="J3" s="1616"/>
    </row>
    <row r="4" spans="1:12" s="1103" customFormat="1" ht="11.25">
      <c r="A4" s="1100"/>
      <c r="B4" s="1073" t="s">
        <v>0</v>
      </c>
      <c r="C4" s="1616"/>
      <c r="D4" s="1616"/>
      <c r="E4" s="1616"/>
      <c r="F4" s="1616"/>
      <c r="G4" s="1616"/>
      <c r="H4" s="1616"/>
      <c r="I4" s="1616"/>
      <c r="J4" s="1616"/>
      <c r="K4" s="1101"/>
      <c r="L4" s="1102"/>
    </row>
    <row r="5" spans="1:12" ht="15" customHeight="1">
      <c r="B5" s="1104"/>
      <c r="C5" s="1104"/>
      <c r="D5" s="1104"/>
      <c r="E5" s="1104"/>
      <c r="F5" s="1104"/>
      <c r="G5" s="1104"/>
      <c r="H5" s="1104"/>
      <c r="I5" s="1104"/>
      <c r="J5" s="1104"/>
      <c r="K5" s="1104"/>
    </row>
    <row r="6" spans="1:12" s="1072" customFormat="1" ht="25.5" customHeight="1">
      <c r="B6" s="1544"/>
      <c r="C6" s="1916" t="s">
        <v>2374</v>
      </c>
      <c r="D6" s="1916"/>
      <c r="E6" s="1916"/>
      <c r="F6" s="1916"/>
      <c r="G6" s="1071"/>
      <c r="H6" s="1071"/>
      <c r="I6" s="1071"/>
      <c r="J6" s="1105"/>
    </row>
    <row r="7" spans="1:12" s="1072" customFormat="1" ht="38.25" customHeight="1">
      <c r="B7" s="1106"/>
      <c r="C7" s="1919" t="s">
        <v>1624</v>
      </c>
      <c r="D7" s="1919"/>
      <c r="E7" s="1919" t="s">
        <v>1625</v>
      </c>
      <c r="F7" s="1919"/>
      <c r="G7" s="1071"/>
      <c r="H7" s="1071"/>
      <c r="I7" s="1071"/>
      <c r="J7" s="1105"/>
    </row>
    <row r="8" spans="1:12" ht="30.75" customHeight="1">
      <c r="B8" s="1107"/>
      <c r="C8" s="1108"/>
      <c r="D8" s="1109" t="s">
        <v>1638</v>
      </c>
      <c r="E8" s="1108"/>
      <c r="F8" s="1109" t="s">
        <v>1637</v>
      </c>
      <c r="G8" s="1077"/>
      <c r="H8" s="1078"/>
      <c r="I8" s="1078"/>
      <c r="J8" s="1078"/>
    </row>
    <row r="9" spans="1:12" s="1072" customFormat="1" ht="18.95" customHeight="1">
      <c r="B9" s="1083" t="s">
        <v>1626</v>
      </c>
      <c r="C9" s="1110">
        <v>0</v>
      </c>
      <c r="D9" s="1110">
        <v>0</v>
      </c>
      <c r="E9" s="1110">
        <v>32017</v>
      </c>
      <c r="F9" s="1110">
        <v>13752</v>
      </c>
      <c r="G9" s="1071"/>
      <c r="H9" s="1071"/>
      <c r="I9" s="1105"/>
      <c r="J9" s="1111"/>
    </row>
    <row r="10" spans="1:12" s="1072" customFormat="1" ht="18.95" customHeight="1">
      <c r="B10" s="1112" t="s">
        <v>1627</v>
      </c>
      <c r="C10" s="1088">
        <v>0</v>
      </c>
      <c r="D10" s="1088">
        <v>0</v>
      </c>
      <c r="E10" s="1088">
        <v>0</v>
      </c>
      <c r="F10" s="1088">
        <v>0</v>
      </c>
      <c r="G10" s="1071"/>
      <c r="H10" s="1071"/>
      <c r="I10" s="1105"/>
      <c r="J10" s="1111"/>
    </row>
    <row r="11" spans="1:12" s="1072" customFormat="1" ht="18.95" customHeight="1">
      <c r="B11" s="1112" t="s">
        <v>1147</v>
      </c>
      <c r="C11" s="1113">
        <v>0</v>
      </c>
      <c r="D11" s="1113">
        <v>0</v>
      </c>
      <c r="E11" s="1113">
        <v>0</v>
      </c>
      <c r="F11" s="1113">
        <v>0</v>
      </c>
      <c r="G11" s="1071"/>
      <c r="H11" s="1071"/>
      <c r="I11" s="1105"/>
      <c r="J11" s="1111"/>
    </row>
    <row r="12" spans="1:12" s="1072" customFormat="1" ht="18.95" customHeight="1">
      <c r="B12" s="1112" t="s">
        <v>168</v>
      </c>
      <c r="C12" s="1113">
        <v>0</v>
      </c>
      <c r="D12" s="1113">
        <v>0</v>
      </c>
      <c r="E12" s="1113">
        <v>13752</v>
      </c>
      <c r="F12" s="1113">
        <v>13752</v>
      </c>
      <c r="G12" s="1071"/>
      <c r="H12" s="1071"/>
      <c r="I12" s="1105"/>
      <c r="J12" s="1111"/>
    </row>
    <row r="13" spans="1:12" s="1072" customFormat="1" ht="18.95" customHeight="1">
      <c r="B13" s="1092" t="s">
        <v>1616</v>
      </c>
      <c r="C13" s="1113">
        <v>0</v>
      </c>
      <c r="D13" s="1113">
        <v>0</v>
      </c>
      <c r="E13" s="1113">
        <v>0</v>
      </c>
      <c r="F13" s="1113">
        <v>0</v>
      </c>
      <c r="G13" s="1071"/>
      <c r="H13" s="1071"/>
      <c r="I13" s="1105"/>
      <c r="J13" s="1111"/>
    </row>
    <row r="14" spans="1:12" s="1072" customFormat="1" ht="18.95" customHeight="1">
      <c r="B14" s="1092" t="s">
        <v>1617</v>
      </c>
      <c r="C14" s="1113">
        <v>0</v>
      </c>
      <c r="D14" s="1113">
        <v>0</v>
      </c>
      <c r="E14" s="1113">
        <v>0</v>
      </c>
      <c r="F14" s="1113">
        <v>0</v>
      </c>
      <c r="G14" s="1071"/>
      <c r="H14" s="1071"/>
      <c r="I14" s="1105"/>
      <c r="J14" s="1111"/>
    </row>
    <row r="15" spans="1:12" s="1072" customFormat="1" ht="18.95" customHeight="1">
      <c r="B15" s="1092" t="s">
        <v>1618</v>
      </c>
      <c r="C15" s="1113">
        <v>0</v>
      </c>
      <c r="D15" s="1113">
        <v>0</v>
      </c>
      <c r="E15" s="1113">
        <v>13752</v>
      </c>
      <c r="F15" s="1113">
        <v>13752</v>
      </c>
      <c r="G15" s="1071"/>
      <c r="H15" s="1071"/>
      <c r="I15" s="1105"/>
      <c r="J15" s="1111"/>
    </row>
    <row r="16" spans="1:12" s="1072" customFormat="1" ht="18.95" customHeight="1">
      <c r="B16" s="1092" t="s">
        <v>1619</v>
      </c>
      <c r="C16" s="1113">
        <v>0</v>
      </c>
      <c r="D16" s="1113">
        <v>0</v>
      </c>
      <c r="E16" s="1113">
        <v>0</v>
      </c>
      <c r="F16" s="1113">
        <v>0</v>
      </c>
      <c r="G16" s="1071"/>
      <c r="H16" s="1071"/>
      <c r="I16" s="1105"/>
      <c r="J16" s="1111"/>
    </row>
    <row r="17" spans="1:10" s="1072" customFormat="1" ht="18.95" customHeight="1">
      <c r="B17" s="1092" t="s">
        <v>1620</v>
      </c>
      <c r="C17" s="1113">
        <v>0</v>
      </c>
      <c r="D17" s="1113">
        <v>0</v>
      </c>
      <c r="E17" s="1113">
        <v>0</v>
      </c>
      <c r="F17" s="1113">
        <v>0</v>
      </c>
      <c r="G17" s="1071"/>
      <c r="H17" s="1071"/>
      <c r="I17" s="1105"/>
      <c r="J17" s="1111"/>
    </row>
    <row r="18" spans="1:10" s="1072" customFormat="1" ht="18.95" customHeight="1">
      <c r="B18" s="1114" t="s">
        <v>1628</v>
      </c>
      <c r="C18" s="1113">
        <v>0</v>
      </c>
      <c r="D18" s="1113">
        <v>0</v>
      </c>
      <c r="E18" s="1113">
        <v>12665</v>
      </c>
      <c r="F18" s="1113">
        <v>0</v>
      </c>
      <c r="G18" s="1071"/>
      <c r="H18" s="1071"/>
      <c r="I18" s="1105"/>
      <c r="J18" s="1111"/>
    </row>
    <row r="19" spans="1:10" s="1072" customFormat="1" ht="18.95" customHeight="1">
      <c r="B19" s="1115" t="s">
        <v>1629</v>
      </c>
      <c r="C19" s="1113">
        <v>0</v>
      </c>
      <c r="D19" s="1113">
        <v>0</v>
      </c>
      <c r="E19" s="1113">
        <v>0</v>
      </c>
      <c r="F19" s="1113">
        <v>0</v>
      </c>
      <c r="G19" s="1071"/>
      <c r="H19" s="1071"/>
      <c r="I19" s="1105"/>
      <c r="J19" s="1111"/>
    </row>
    <row r="20" spans="1:10" s="1072" customFormat="1" ht="25.5" customHeight="1">
      <c r="B20" s="1116" t="s">
        <v>1630</v>
      </c>
      <c r="C20" s="1113">
        <v>0</v>
      </c>
      <c r="D20" s="1113">
        <v>0</v>
      </c>
      <c r="E20" s="1113">
        <v>0</v>
      </c>
      <c r="F20" s="1113">
        <v>0</v>
      </c>
      <c r="G20" s="1071"/>
      <c r="H20" s="1071"/>
      <c r="I20" s="1105"/>
      <c r="J20" s="1111"/>
    </row>
    <row r="21" spans="1:10" s="1072" customFormat="1" ht="25.5" customHeight="1">
      <c r="B21" s="1116" t="s">
        <v>1631</v>
      </c>
      <c r="C21" s="1117"/>
      <c r="D21" s="1118"/>
      <c r="E21" s="1113">
        <v>5021248</v>
      </c>
      <c r="F21" s="1113">
        <v>4992276</v>
      </c>
      <c r="G21" s="1071"/>
      <c r="H21" s="1071"/>
      <c r="I21" s="1105"/>
      <c r="J21" s="1111"/>
    </row>
    <row r="22" spans="1:10" s="1072" customFormat="1" ht="25.5" customHeight="1" thickBot="1">
      <c r="B22" s="1119" t="s">
        <v>1632</v>
      </c>
      <c r="C22" s="1120">
        <v>13132480</v>
      </c>
      <c r="D22" s="1120">
        <v>1282547</v>
      </c>
      <c r="E22" s="1121"/>
      <c r="F22" s="1122"/>
      <c r="G22" s="1071"/>
      <c r="H22" s="1071"/>
      <c r="I22" s="1105"/>
      <c r="J22" s="1111"/>
    </row>
    <row r="23" spans="1:10" s="1072" customFormat="1" ht="39.75" customHeight="1">
      <c r="A23" s="1100"/>
      <c r="B23" s="1914" t="s">
        <v>1744</v>
      </c>
      <c r="C23" s="1918"/>
      <c r="D23" s="1918"/>
      <c r="E23" s="1918"/>
      <c r="F23" s="1918"/>
      <c r="G23" s="1123"/>
      <c r="H23" s="1123"/>
      <c r="I23" s="1123"/>
      <c r="J23" s="1123"/>
    </row>
    <row r="24" spans="1:10" ht="25.5" customHeight="1">
      <c r="B24" s="1077"/>
      <c r="C24" s="1077"/>
      <c r="D24" s="1077"/>
      <c r="E24" s="1077"/>
      <c r="F24" s="1077"/>
      <c r="G24" s="1077"/>
      <c r="H24" s="1078"/>
      <c r="I24" s="1078"/>
      <c r="J24" s="1078"/>
    </row>
    <row r="25" spans="1:10" s="1072" customFormat="1" ht="19.5" customHeight="1">
      <c r="B25" s="1545" t="s">
        <v>2342</v>
      </c>
      <c r="C25" s="1916" t="str">
        <f>+C6</f>
        <v>dez 20</v>
      </c>
      <c r="D25" s="1916"/>
      <c r="E25" s="1916"/>
      <c r="F25" s="1916"/>
      <c r="G25" s="1071"/>
      <c r="H25" s="1071"/>
      <c r="I25" s="1071"/>
      <c r="J25" s="1105"/>
    </row>
    <row r="26" spans="1:10" ht="39" customHeight="1">
      <c r="B26" s="1124"/>
      <c r="C26" s="1920" t="s">
        <v>1633</v>
      </c>
      <c r="D26" s="1920"/>
      <c r="E26" s="1920" t="s">
        <v>1634</v>
      </c>
      <c r="F26" s="1920"/>
      <c r="G26" s="1077"/>
      <c r="H26" s="1078"/>
      <c r="I26" s="1078"/>
      <c r="J26" s="1078"/>
    </row>
    <row r="27" spans="1:10" s="1072" customFormat="1" ht="24.95" customHeight="1" thickBot="1">
      <c r="B27" s="1125" t="s">
        <v>1148</v>
      </c>
      <c r="C27" s="1126"/>
      <c r="D27" s="1126">
        <v>9830665</v>
      </c>
      <c r="E27" s="1126"/>
      <c r="F27" s="1126">
        <v>12788441</v>
      </c>
      <c r="G27" s="1071"/>
      <c r="H27" s="1071"/>
      <c r="I27" s="1071"/>
      <c r="J27" s="1071"/>
    </row>
    <row r="28" spans="1:10" s="1072" customFormat="1" ht="26.25" customHeight="1">
      <c r="B28" s="1914" t="s">
        <v>1745</v>
      </c>
      <c r="C28" s="1918"/>
      <c r="D28" s="1918"/>
      <c r="E28" s="1918"/>
      <c r="F28" s="1918"/>
      <c r="G28" s="955"/>
      <c r="H28" s="1127"/>
      <c r="I28" s="955"/>
      <c r="J28" s="955"/>
    </row>
    <row r="29" spans="1:10" s="1072" customFormat="1" ht="15" customHeight="1">
      <c r="B29" s="1071"/>
      <c r="C29" s="1071"/>
      <c r="D29" s="1071"/>
      <c r="E29" s="1071"/>
      <c r="F29" s="1071"/>
      <c r="G29" s="955"/>
      <c r="H29" s="955"/>
      <c r="I29" s="955"/>
      <c r="J29" s="955"/>
    </row>
    <row r="30" spans="1:10" s="1072" customFormat="1" ht="15" customHeight="1">
      <c r="B30" s="1071"/>
      <c r="C30" s="1071"/>
      <c r="D30" s="1071"/>
      <c r="E30" s="1071"/>
      <c r="F30" s="1071"/>
      <c r="G30" s="955"/>
      <c r="H30" s="955"/>
      <c r="I30" s="955"/>
      <c r="J30" s="955"/>
    </row>
    <row r="31" spans="1:10" s="1072" customFormat="1" ht="15" customHeight="1">
      <c r="B31" s="1071"/>
      <c r="C31" s="1071"/>
      <c r="D31" s="1071"/>
      <c r="E31" s="1071"/>
      <c r="F31" s="1071"/>
      <c r="G31" s="955"/>
      <c r="H31" s="955"/>
      <c r="I31" s="955"/>
      <c r="J31" s="955"/>
    </row>
    <row r="32" spans="1:10" s="1072" customFormat="1" ht="15" customHeight="1">
      <c r="B32" s="1071"/>
      <c r="C32" s="1071"/>
      <c r="D32" s="1071"/>
      <c r="E32" s="1071"/>
      <c r="F32" s="1071"/>
      <c r="G32" s="956"/>
      <c r="H32" s="956"/>
      <c r="I32" s="955"/>
      <c r="J32" s="955"/>
    </row>
    <row r="33" spans="2:12" s="1072" customFormat="1" ht="15" customHeight="1">
      <c r="B33" s="1071"/>
      <c r="C33" s="1071"/>
      <c r="D33" s="1071"/>
      <c r="E33" s="1071"/>
      <c r="F33" s="1071"/>
      <c r="G33" s="1128"/>
      <c r="H33" s="1128"/>
      <c r="J33" s="955"/>
    </row>
    <row r="34" spans="2:12" s="1072" customFormat="1" ht="15" customHeight="1">
      <c r="B34" s="1071"/>
      <c r="C34" s="1071"/>
      <c r="D34" s="1071"/>
      <c r="E34" s="1071"/>
      <c r="F34" s="1071"/>
      <c r="G34" s="1129"/>
      <c r="H34" s="1130"/>
      <c r="I34" s="1071"/>
      <c r="J34" s="1071"/>
    </row>
    <row r="35" spans="2:12" s="1072" customFormat="1" ht="15" customHeight="1">
      <c r="B35" s="1071"/>
      <c r="C35" s="1071"/>
      <c r="D35" s="1071"/>
      <c r="E35" s="1071"/>
      <c r="F35" s="1071"/>
      <c r="G35" s="1105"/>
      <c r="H35" s="1111"/>
      <c r="I35" s="1071"/>
      <c r="J35" s="1071"/>
    </row>
    <row r="36" spans="2:12" s="1072" customFormat="1" ht="15" customHeight="1">
      <c r="B36" s="1131"/>
      <c r="C36" s="1131"/>
      <c r="D36" s="1131"/>
      <c r="E36" s="1131"/>
      <c r="F36" s="1131"/>
      <c r="G36" s="956"/>
      <c r="H36" s="956"/>
      <c r="I36" s="1131"/>
      <c r="J36" s="1131"/>
    </row>
    <row r="37" spans="2:12" s="1072" customFormat="1" ht="15" customHeight="1">
      <c r="B37" s="1131"/>
      <c r="C37" s="1131"/>
      <c r="D37" s="1131"/>
      <c r="E37" s="1131"/>
      <c r="F37" s="1131"/>
      <c r="G37" s="1132"/>
      <c r="J37" s="1131"/>
      <c r="K37" s="1130"/>
      <c r="L37" s="1130"/>
    </row>
    <row r="38" spans="2:12" s="1072" customFormat="1" ht="15" customHeight="1">
      <c r="B38" s="1131"/>
      <c r="C38" s="1131"/>
      <c r="D38" s="1131"/>
      <c r="E38" s="1131"/>
      <c r="F38" s="1131"/>
      <c r="G38" s="1133"/>
      <c r="H38" s="1134"/>
      <c r="I38" s="1131"/>
      <c r="J38" s="1131"/>
    </row>
    <row r="39" spans="2:12" ht="15" customHeight="1">
      <c r="B39" s="1135"/>
      <c r="C39" s="1135"/>
      <c r="D39" s="1135"/>
      <c r="E39" s="1135"/>
      <c r="F39" s="1135"/>
      <c r="G39" s="1136"/>
      <c r="H39" s="1137"/>
      <c r="I39" s="1135"/>
      <c r="J39" s="1135"/>
    </row>
    <row r="40" spans="2:12" ht="15" customHeight="1">
      <c r="B40" s="1135"/>
      <c r="C40" s="1135"/>
      <c r="D40" s="1135"/>
      <c r="E40" s="1135"/>
      <c r="F40" s="1135"/>
      <c r="H40" s="1137"/>
      <c r="J40" s="1135"/>
    </row>
    <row r="41" spans="2:12" ht="15" customHeight="1">
      <c r="B41" s="1139"/>
      <c r="C41" s="1135"/>
      <c r="D41" s="1135"/>
      <c r="E41" s="1135"/>
      <c r="F41" s="1135"/>
      <c r="G41" s="1136"/>
      <c r="H41" s="1137"/>
      <c r="I41" s="1135"/>
      <c r="J41" s="1135"/>
    </row>
    <row r="42" spans="2:12" ht="15" customHeight="1">
      <c r="B42" s="1135"/>
      <c r="C42" s="1135"/>
      <c r="D42" s="1135"/>
      <c r="E42" s="1135"/>
      <c r="F42" s="1135"/>
      <c r="G42" s="1136"/>
      <c r="H42" s="1137"/>
      <c r="I42" s="1135"/>
      <c r="J42" s="1135"/>
    </row>
    <row r="43" spans="2:12" ht="15" customHeight="1">
      <c r="B43" s="1135"/>
      <c r="C43" s="1135"/>
      <c r="D43" s="1135"/>
      <c r="E43" s="1135"/>
      <c r="F43" s="1135"/>
      <c r="G43" s="1136"/>
      <c r="H43" s="1137"/>
      <c r="I43" s="1135"/>
      <c r="J43" s="1135"/>
    </row>
    <row r="44" spans="2:12" ht="15" customHeight="1">
      <c r="B44" s="1135"/>
      <c r="C44" s="1135"/>
      <c r="D44" s="1135"/>
      <c r="E44" s="1135"/>
      <c r="F44" s="1135"/>
      <c r="G44" s="1136"/>
      <c r="H44" s="1137"/>
      <c r="I44" s="1135"/>
      <c r="J44" s="1135"/>
    </row>
    <row r="45" spans="2:12" ht="15" customHeight="1">
      <c r="B45" s="1135"/>
      <c r="C45" s="1135"/>
      <c r="D45" s="1135"/>
      <c r="E45" s="1135"/>
      <c r="F45" s="1135"/>
      <c r="G45" s="1136"/>
      <c r="H45" s="1137"/>
      <c r="I45" s="1135"/>
      <c r="J45" s="1135"/>
    </row>
    <row r="53" spans="2:8" ht="15" customHeight="1">
      <c r="B53" s="1140"/>
      <c r="H53" s="1140"/>
    </row>
    <row r="54" spans="2:8" ht="15" customHeight="1">
      <c r="B54" s="1141"/>
      <c r="H54" s="1141"/>
    </row>
  </sheetData>
  <mergeCells count="8">
    <mergeCell ref="B28:F28"/>
    <mergeCell ref="C6:F6"/>
    <mergeCell ref="C7:D7"/>
    <mergeCell ref="E7:F7"/>
    <mergeCell ref="B23:F23"/>
    <mergeCell ref="C25:F25"/>
    <mergeCell ref="C26:D26"/>
    <mergeCell ref="E26:F26"/>
  </mergeCells>
  <hyperlinks>
    <hyperlink ref="H2" location="Índice!A1" display="Back to the Index" xr:uid="{178A2FF9-A123-40B5-9D52-B18F434FD1A9}"/>
  </hyperlinks>
  <printOptions horizontalCentered="1"/>
  <pageMargins left="0.51181102362204722" right="0.51181102362204722" top="0.98425196850393704" bottom="0.78740157480314965" header="0.39370078740157483" footer="0.39370078740157483"/>
  <pageSetup paperSize="9" scale="57" firstPageNumber="139" orientation="portrait" useFirstPageNumber="1" r:id="rId1"/>
  <headerFooter alignWithMargins="0">
    <oddHeader>&amp;R&amp;"FocoMbcp,Regular"&amp;8&amp;KBFBFBFBANCO COMERCIAL PORTUGUÊS  &amp;G
Notas às demonstrações financeiras consolidadas intercalares condensadas</oddHeader>
    <oddFooter>&amp;C&amp;"FocoMbcp,Regular"&amp;8&amp;K575756&amp;P</oddFooter>
  </headerFooter>
  <drawing r:id="rId2"/>
  <legacyDrawingHF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38A32-8975-463F-8E63-65B47B970425}">
  <dimension ref="B1:L34"/>
  <sheetViews>
    <sheetView showGridLines="0" zoomScaleNormal="100" workbookViewId="0">
      <selection activeCell="C6" sqref="C6:D6"/>
    </sheetView>
  </sheetViews>
  <sheetFormatPr defaultColWidth="9.140625" defaultRowHeight="15" customHeight="1"/>
  <cols>
    <col min="1" max="1" width="12.7109375" style="1074" customWidth="1"/>
    <col min="2" max="2" width="68.28515625" style="1074" customWidth="1"/>
    <col min="3" max="6" width="26.140625" style="1074" customWidth="1"/>
    <col min="7" max="7" width="13.42578125" style="1138" customWidth="1"/>
    <col min="8" max="8" width="13.42578125" style="1142" customWidth="1"/>
    <col min="9" max="10" width="13.42578125" style="1074" customWidth="1"/>
    <col min="11" max="11" width="10.85546875" style="1074" bestFit="1" customWidth="1"/>
    <col min="12" max="12" width="13.85546875" style="1074" bestFit="1" customWidth="1"/>
    <col min="13" max="13" width="11" style="1074" bestFit="1" customWidth="1"/>
    <col min="14" max="16384" width="9.140625" style="1074"/>
  </cols>
  <sheetData>
    <row r="1" spans="2:11" ht="15" customHeight="1">
      <c r="B1" s="1624"/>
    </row>
    <row r="2" spans="2:11" s="1072" customFormat="1" ht="15" customHeight="1">
      <c r="B2" s="1069" t="s">
        <v>2354</v>
      </c>
      <c r="C2" s="1070"/>
      <c r="D2" s="1070"/>
      <c r="E2" s="1070"/>
      <c r="F2" s="1071"/>
      <c r="G2" s="1071"/>
      <c r="H2" s="1071"/>
      <c r="I2" s="975" t="s">
        <v>503</v>
      </c>
    </row>
    <row r="3" spans="2:11" s="1072" customFormat="1" ht="15" customHeight="1">
      <c r="B3" s="1073" t="s">
        <v>0</v>
      </c>
      <c r="C3" s="1070"/>
      <c r="D3" s="1070"/>
      <c r="E3" s="1070"/>
      <c r="F3" s="1071"/>
      <c r="G3" s="1071"/>
      <c r="H3" s="1071"/>
      <c r="I3" s="1071"/>
    </row>
    <row r="4" spans="2:11" ht="15" customHeight="1">
      <c r="B4" s="1104"/>
      <c r="C4" s="1104"/>
      <c r="D4" s="1104"/>
      <c r="E4" s="1104"/>
      <c r="F4" s="1104"/>
      <c r="G4" s="1104"/>
      <c r="H4" s="1104"/>
      <c r="I4" s="1104"/>
      <c r="J4" s="1104"/>
      <c r="K4" s="1104"/>
    </row>
    <row r="5" spans="2:11" s="1072" customFormat="1" ht="19.5" customHeight="1">
      <c r="B5" s="1545"/>
      <c r="C5" s="1916" t="s">
        <v>1730</v>
      </c>
      <c r="D5" s="1916"/>
      <c r="E5" s="1916"/>
      <c r="F5" s="1916"/>
      <c r="G5" s="1071"/>
      <c r="H5" s="1071"/>
      <c r="I5" s="1071"/>
      <c r="J5" s="1105"/>
    </row>
    <row r="6" spans="2:11" ht="39" customHeight="1">
      <c r="B6" s="1124"/>
      <c r="C6" s="1920" t="s">
        <v>1633</v>
      </c>
      <c r="D6" s="1920"/>
      <c r="E6" s="1920" t="s">
        <v>1634</v>
      </c>
      <c r="F6" s="1920"/>
      <c r="G6" s="1077"/>
      <c r="H6" s="1078"/>
      <c r="I6" s="1078"/>
      <c r="J6" s="1078"/>
    </row>
    <row r="7" spans="2:11" s="1072" customFormat="1" ht="24.95" customHeight="1" thickBot="1">
      <c r="B7" s="1125" t="s">
        <v>1148</v>
      </c>
      <c r="C7" s="1126"/>
      <c r="D7" s="1126">
        <v>9830665</v>
      </c>
      <c r="E7" s="1126"/>
      <c r="F7" s="1126">
        <v>12788441</v>
      </c>
      <c r="G7" s="1071"/>
      <c r="H7" s="1071"/>
      <c r="I7" s="1071"/>
      <c r="J7" s="1071"/>
    </row>
    <row r="8" spans="2:11" s="1072" customFormat="1" ht="26.25" customHeight="1">
      <c r="B8" s="1914" t="s">
        <v>1745</v>
      </c>
      <c r="C8" s="1918"/>
      <c r="D8" s="1918"/>
      <c r="E8" s="1918"/>
      <c r="F8" s="1918"/>
      <c r="G8" s="955"/>
      <c r="H8" s="1127"/>
      <c r="I8" s="955"/>
      <c r="J8" s="955"/>
    </row>
    <row r="9" spans="2:11" s="1072" customFormat="1" ht="15" customHeight="1">
      <c r="B9" s="1071"/>
      <c r="C9" s="1071"/>
      <c r="D9" s="1071"/>
      <c r="E9" s="1071"/>
      <c r="F9" s="1071"/>
      <c r="G9" s="955"/>
      <c r="H9" s="955"/>
      <c r="I9" s="955"/>
      <c r="J9" s="955"/>
    </row>
    <row r="10" spans="2:11" s="1072" customFormat="1" ht="15" customHeight="1">
      <c r="B10" s="1071"/>
      <c r="C10" s="1071"/>
      <c r="D10" s="1071"/>
      <c r="E10" s="1071"/>
      <c r="F10" s="1071"/>
      <c r="G10" s="955"/>
      <c r="H10" s="955"/>
      <c r="I10" s="955"/>
      <c r="J10" s="955"/>
    </row>
    <row r="11" spans="2:11" s="1072" customFormat="1" ht="15" customHeight="1">
      <c r="B11" s="1071"/>
      <c r="C11" s="1071"/>
      <c r="D11" s="1071"/>
      <c r="E11" s="1071"/>
      <c r="F11" s="1071"/>
      <c r="G11" s="955"/>
      <c r="H11" s="955"/>
      <c r="I11" s="955"/>
      <c r="J11" s="955"/>
    </row>
    <row r="12" spans="2:11" s="1072" customFormat="1" ht="15" customHeight="1">
      <c r="B12" s="1071"/>
      <c r="C12" s="1071"/>
      <c r="D12" s="1071"/>
      <c r="E12" s="1071"/>
      <c r="F12" s="1071"/>
      <c r="G12" s="956"/>
      <c r="H12" s="956"/>
      <c r="I12" s="955"/>
      <c r="J12" s="955"/>
    </row>
    <row r="13" spans="2:11" s="1072" customFormat="1" ht="15" customHeight="1">
      <c r="B13" s="1071"/>
      <c r="C13" s="1071"/>
      <c r="D13" s="1071"/>
      <c r="E13" s="1071"/>
      <c r="F13" s="1071"/>
      <c r="G13" s="1128"/>
      <c r="H13" s="1128"/>
      <c r="J13" s="955"/>
    </row>
    <row r="14" spans="2:11" s="1072" customFormat="1" ht="15" customHeight="1">
      <c r="B14" s="1071"/>
      <c r="C14" s="1071"/>
      <c r="D14" s="1071"/>
      <c r="E14" s="1071"/>
      <c r="F14" s="1071"/>
      <c r="G14" s="1129"/>
      <c r="H14" s="1130"/>
      <c r="I14" s="1071"/>
      <c r="J14" s="1071"/>
    </row>
    <row r="15" spans="2:11" s="1072" customFormat="1" ht="15" customHeight="1">
      <c r="B15" s="1071"/>
      <c r="C15" s="1071"/>
      <c r="D15" s="1071"/>
      <c r="E15" s="1071"/>
      <c r="F15" s="1071"/>
      <c r="G15" s="1105"/>
      <c r="H15" s="1111"/>
      <c r="I15" s="1071"/>
      <c r="J15" s="1071"/>
    </row>
    <row r="16" spans="2:11" s="1072" customFormat="1" ht="15" customHeight="1">
      <c r="B16" s="1131"/>
      <c r="C16" s="1131"/>
      <c r="D16" s="1131"/>
      <c r="E16" s="1131"/>
      <c r="F16" s="1131"/>
      <c r="G16" s="956"/>
      <c r="H16" s="956"/>
      <c r="I16" s="1131"/>
      <c r="J16" s="1131"/>
    </row>
    <row r="17" spans="2:12" s="1072" customFormat="1" ht="15" customHeight="1">
      <c r="B17" s="1131"/>
      <c r="C17" s="1131"/>
      <c r="D17" s="1131"/>
      <c r="E17" s="1131"/>
      <c r="F17" s="1131"/>
      <c r="G17" s="1132"/>
      <c r="J17" s="1131"/>
      <c r="K17" s="1130"/>
      <c r="L17" s="1130"/>
    </row>
    <row r="18" spans="2:12" s="1072" customFormat="1" ht="15" customHeight="1">
      <c r="B18" s="1131"/>
      <c r="C18" s="1131"/>
      <c r="D18" s="1131"/>
      <c r="E18" s="1131"/>
      <c r="F18" s="1131"/>
      <c r="G18" s="1133"/>
      <c r="H18" s="1134"/>
      <c r="I18" s="1131"/>
      <c r="J18" s="1131"/>
    </row>
    <row r="19" spans="2:12" ht="15" customHeight="1">
      <c r="B19" s="1135"/>
      <c r="C19" s="1135"/>
      <c r="D19" s="1135"/>
      <c r="E19" s="1135"/>
      <c r="F19" s="1135"/>
      <c r="G19" s="1136"/>
      <c r="H19" s="1137"/>
      <c r="I19" s="1135"/>
      <c r="J19" s="1135"/>
    </row>
    <row r="20" spans="2:12" ht="15" customHeight="1">
      <c r="B20" s="1135"/>
      <c r="C20" s="1135"/>
      <c r="D20" s="1135"/>
      <c r="E20" s="1135"/>
      <c r="F20" s="1135"/>
      <c r="H20" s="1137"/>
      <c r="J20" s="1135"/>
    </row>
    <row r="21" spans="2:12" ht="15" customHeight="1">
      <c r="B21" s="1139"/>
      <c r="C21" s="1135"/>
      <c r="D21" s="1135"/>
      <c r="E21" s="1135"/>
      <c r="F21" s="1135"/>
      <c r="G21" s="1136"/>
      <c r="H21" s="1137"/>
      <c r="I21" s="1135"/>
      <c r="J21" s="1135"/>
    </row>
    <row r="22" spans="2:12" ht="15" customHeight="1">
      <c r="B22" s="1135"/>
      <c r="C22" s="1135"/>
      <c r="D22" s="1135"/>
      <c r="E22" s="1135"/>
      <c r="F22" s="1135"/>
      <c r="G22" s="1136"/>
      <c r="H22" s="1137"/>
      <c r="I22" s="1135"/>
      <c r="J22" s="1135"/>
    </row>
    <row r="23" spans="2:12" ht="15" customHeight="1">
      <c r="B23" s="1135"/>
      <c r="C23" s="1135"/>
      <c r="D23" s="1135"/>
      <c r="E23" s="1135"/>
      <c r="F23" s="1135"/>
      <c r="G23" s="1136"/>
      <c r="H23" s="1137"/>
      <c r="I23" s="1135"/>
      <c r="J23" s="1135"/>
    </row>
    <row r="24" spans="2:12" ht="15" customHeight="1">
      <c r="B24" s="1135"/>
      <c r="C24" s="1135"/>
      <c r="D24" s="1135"/>
      <c r="E24" s="1135"/>
      <c r="F24" s="1135"/>
      <c r="G24" s="1136"/>
      <c r="H24" s="1137"/>
      <c r="I24" s="1135"/>
      <c r="J24" s="1135"/>
    </row>
    <row r="25" spans="2:12" ht="15" customHeight="1">
      <c r="B25" s="1135"/>
      <c r="C25" s="1135"/>
      <c r="D25" s="1135"/>
      <c r="E25" s="1135"/>
      <c r="F25" s="1135"/>
      <c r="G25" s="1136"/>
      <c r="H25" s="1137"/>
      <c r="I25" s="1135"/>
      <c r="J25" s="1135"/>
    </row>
    <row r="33" spans="2:8" ht="15" customHeight="1">
      <c r="B33" s="1140"/>
      <c r="H33" s="1140"/>
    </row>
    <row r="34" spans="2:8" ht="15" customHeight="1">
      <c r="B34" s="1141"/>
      <c r="H34" s="1141"/>
    </row>
  </sheetData>
  <mergeCells count="4">
    <mergeCell ref="B8:F8"/>
    <mergeCell ref="C5:F5"/>
    <mergeCell ref="C6:D6"/>
    <mergeCell ref="E6:F6"/>
  </mergeCells>
  <hyperlinks>
    <hyperlink ref="I2" location="Índice!A1" display="Back to the Index" xr:uid="{027EB3AE-A5C2-4DC7-9ACA-4C9F939B2992}"/>
  </hyperlinks>
  <printOptions horizontalCentered="1"/>
  <pageMargins left="0.51181102362204722" right="0.51181102362204722" top="0.98425196850393704" bottom="0.78740157480314965" header="0.39370078740157483" footer="0.39370078740157483"/>
  <pageSetup paperSize="9" scale="57" firstPageNumber="139" orientation="portrait" useFirstPageNumber="1" r:id="rId1"/>
  <headerFooter alignWithMargins="0">
    <oddHeader>&amp;R&amp;"FocoMbcp,Regular"&amp;8&amp;KBFBFBFBANCO COMERCIAL PORTUGUÊS  &amp;G
Notas às demonstrações financeiras consolidadas intercalares condensadas</oddHeader>
    <oddFooter>&amp;C&amp;"FocoMbcp,Regular"&amp;8&amp;K575756&amp;P</oddFooter>
  </headerFooter>
  <drawing r:id="rId2"/>
  <legacyDrawingHF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07B5-1A6B-4289-A27B-415A068B1EF7}">
  <dimension ref="B1:O59"/>
  <sheetViews>
    <sheetView showGridLines="0" zoomScaleNormal="100" workbookViewId="0">
      <selection activeCell="K3" sqref="K3"/>
    </sheetView>
  </sheetViews>
  <sheetFormatPr defaultColWidth="9.140625" defaultRowHeight="11.25"/>
  <cols>
    <col min="1" max="1" width="3.7109375" style="18" customWidth="1"/>
    <col min="2" max="2" width="4.7109375" style="18" customWidth="1"/>
    <col min="3" max="3" width="127.7109375" style="18" customWidth="1"/>
    <col min="4" max="8" width="12.7109375" style="18" customWidth="1"/>
    <col min="9" max="9" width="10.7109375" style="18" customWidth="1"/>
    <col min="10" max="10" width="2.5703125" style="18" customWidth="1"/>
    <col min="11" max="11" width="13.5703125" style="18" bestFit="1" customWidth="1"/>
    <col min="12" max="16384" width="9.140625" style="18"/>
  </cols>
  <sheetData>
    <row r="1" spans="2:15" ht="24.75" customHeight="1">
      <c r="B1" s="1921" t="s">
        <v>1750</v>
      </c>
      <c r="C1" s="1921"/>
      <c r="D1" s="1921"/>
      <c r="E1" s="1921"/>
      <c r="F1" s="1921"/>
      <c r="G1" s="1921"/>
      <c r="H1" s="1921"/>
      <c r="I1" s="1466"/>
    </row>
    <row r="2" spans="2:15" ht="15.75" customHeight="1">
      <c r="B2" s="1921"/>
      <c r="C2" s="1921"/>
      <c r="D2" s="1921"/>
      <c r="E2" s="1921"/>
      <c r="F2" s="1921"/>
      <c r="G2" s="1921"/>
      <c r="H2" s="1921"/>
      <c r="I2" s="1466"/>
      <c r="J2" s="1467"/>
    </row>
    <row r="3" spans="2:15" ht="15.75" customHeight="1">
      <c r="B3" s="1468"/>
      <c r="C3" s="1468"/>
      <c r="D3" s="1468"/>
      <c r="E3" s="1468"/>
      <c r="F3" s="1468"/>
      <c r="G3" s="1468"/>
      <c r="H3" s="1468"/>
      <c r="I3" s="1466"/>
      <c r="J3" s="1467"/>
      <c r="K3" s="1522" t="s">
        <v>503</v>
      </c>
    </row>
    <row r="4" spans="2:15" ht="15" customHeight="1">
      <c r="B4" s="1922" t="s">
        <v>2347</v>
      </c>
      <c r="C4" s="1922"/>
      <c r="D4" s="1469"/>
      <c r="E4" s="1469"/>
      <c r="F4" s="1469"/>
      <c r="G4" s="1469"/>
      <c r="H4" s="1469"/>
      <c r="I4" s="1469"/>
      <c r="J4" s="1467"/>
    </row>
    <row r="5" spans="2:15" ht="15" customHeight="1">
      <c r="B5" s="1068" t="s">
        <v>0</v>
      </c>
      <c r="C5" s="1226"/>
      <c r="D5" s="1226"/>
      <c r="E5" s="1226"/>
      <c r="F5" s="1226"/>
      <c r="G5" s="1226"/>
      <c r="H5" s="1226"/>
      <c r="I5" s="414"/>
      <c r="J5" s="414"/>
      <c r="K5" s="1201"/>
    </row>
    <row r="6" spans="2:15" ht="15" customHeight="1">
      <c r="B6" s="1185"/>
      <c r="C6" s="1185"/>
      <c r="D6" s="1185"/>
      <c r="E6" s="1185"/>
      <c r="F6" s="1185"/>
      <c r="G6" s="1185"/>
      <c r="H6" s="306"/>
    </row>
    <row r="7" spans="2:15" s="20" customFormat="1" ht="15" customHeight="1">
      <c r="B7" s="185"/>
      <c r="C7" s="186"/>
      <c r="D7" s="1202" t="s">
        <v>1749</v>
      </c>
      <c r="E7" s="445" t="s">
        <v>1748</v>
      </c>
      <c r="F7" s="445" t="s">
        <v>1738</v>
      </c>
      <c r="G7" s="445" t="s">
        <v>1746</v>
      </c>
      <c r="H7" s="445" t="s">
        <v>1505</v>
      </c>
      <c r="I7" s="414"/>
      <c r="J7" s="1203"/>
      <c r="K7" s="1923"/>
    </row>
    <row r="8" spans="2:15" s="21" customFormat="1" ht="24" customHeight="1">
      <c r="B8" s="447" t="s">
        <v>132</v>
      </c>
      <c r="C8" s="413"/>
      <c r="D8" s="1204"/>
      <c r="E8" s="413"/>
      <c r="F8" s="413"/>
      <c r="G8" s="447"/>
      <c r="H8" s="447"/>
      <c r="I8" s="414"/>
      <c r="J8" s="1205"/>
      <c r="K8" s="1923"/>
    </row>
    <row r="9" spans="2:15" s="21" customFormat="1" ht="19.5" customHeight="1">
      <c r="B9" s="269">
        <v>1</v>
      </c>
      <c r="C9" s="270" t="s">
        <v>133</v>
      </c>
      <c r="D9" s="1206">
        <f>+'[2]Rácios de capital'!E11</f>
        <v>5657289.3949202457</v>
      </c>
      <c r="E9" s="1207">
        <v>5654579.3235808555</v>
      </c>
      <c r="F9" s="1207">
        <v>5604550.1607352933</v>
      </c>
      <c r="G9" s="44">
        <v>5415019.0427983068</v>
      </c>
      <c r="H9" s="44">
        <v>5428512.8680346506</v>
      </c>
      <c r="I9" s="414"/>
      <c r="J9" s="1208"/>
      <c r="K9" s="1470"/>
      <c r="L9" s="1470"/>
      <c r="M9" s="1470"/>
      <c r="N9" s="1470"/>
      <c r="O9" s="1470"/>
    </row>
    <row r="10" spans="2:15" s="21" customFormat="1" ht="19.5" customHeight="1">
      <c r="B10" s="269">
        <v>2</v>
      </c>
      <c r="C10" s="270" t="s">
        <v>134</v>
      </c>
      <c r="D10" s="1206">
        <v>5642174.3886059299</v>
      </c>
      <c r="E10" s="1207">
        <v>5547733.7988141412</v>
      </c>
      <c r="F10" s="1207">
        <v>5547733.7988141412</v>
      </c>
      <c r="G10" s="44">
        <v>5401299.2057433156</v>
      </c>
      <c r="H10" s="44">
        <v>5405558.2430556938</v>
      </c>
      <c r="I10" s="414"/>
      <c r="J10" s="1208"/>
      <c r="K10" s="1470"/>
      <c r="L10" s="1470"/>
      <c r="M10" s="1470"/>
      <c r="N10" s="1470"/>
      <c r="O10" s="1470"/>
    </row>
    <row r="11" spans="2:15" s="21" customFormat="1" ht="25.5" customHeight="1">
      <c r="B11" s="269" t="s">
        <v>1751</v>
      </c>
      <c r="C11" s="270" t="s">
        <v>1752</v>
      </c>
      <c r="D11" s="1206"/>
      <c r="E11" s="1207"/>
      <c r="F11" s="1207"/>
      <c r="G11" s="44"/>
      <c r="H11" s="44"/>
      <c r="I11" s="414"/>
      <c r="J11" s="1208"/>
      <c r="K11" s="1470"/>
      <c r="L11" s="1470"/>
      <c r="M11" s="1470"/>
      <c r="N11" s="1470"/>
      <c r="O11" s="1470"/>
    </row>
    <row r="12" spans="2:15" s="21" customFormat="1" ht="19.5" customHeight="1">
      <c r="B12" s="269">
        <v>3</v>
      </c>
      <c r="C12" s="270" t="s">
        <v>135</v>
      </c>
      <c r="D12" s="1206">
        <f>+'[2]Rácios de capital'!E10</f>
        <v>6193989.0790379914</v>
      </c>
      <c r="E12" s="1207">
        <v>6186791.4252703497</v>
      </c>
      <c r="F12" s="1207">
        <v>6137886.0691558598</v>
      </c>
      <c r="G12" s="44">
        <v>5941612.2180192759</v>
      </c>
      <c r="H12" s="44">
        <v>5932462.2054653494</v>
      </c>
      <c r="I12" s="414"/>
      <c r="J12" s="1208"/>
      <c r="K12" s="1470"/>
      <c r="L12" s="1470"/>
      <c r="M12" s="1470"/>
      <c r="N12" s="1470"/>
      <c r="O12" s="1470"/>
    </row>
    <row r="13" spans="2:15" s="21" customFormat="1" ht="19.5" customHeight="1">
      <c r="B13" s="269">
        <v>4</v>
      </c>
      <c r="C13" s="270" t="s">
        <v>136</v>
      </c>
      <c r="D13" s="1206">
        <v>6181374.0073126964</v>
      </c>
      <c r="E13" s="1207">
        <v>6081069.7072347077</v>
      </c>
      <c r="F13" s="1207">
        <v>6081069.7072347077</v>
      </c>
      <c r="G13" s="44">
        <v>5927538.9527031127</v>
      </c>
      <c r="H13" s="44">
        <v>5909198.742875142</v>
      </c>
      <c r="I13" s="414"/>
      <c r="J13" s="1208"/>
      <c r="K13" s="1470"/>
      <c r="L13" s="1470"/>
      <c r="M13" s="1470"/>
      <c r="N13" s="1470"/>
      <c r="O13" s="1470"/>
    </row>
    <row r="14" spans="2:15" s="21" customFormat="1" ht="27" customHeight="1">
      <c r="B14" s="269" t="s">
        <v>1753</v>
      </c>
      <c r="C14" s="270" t="s">
        <v>1754</v>
      </c>
      <c r="D14" s="1206"/>
      <c r="E14" s="1207"/>
      <c r="F14" s="1207"/>
      <c r="G14" s="44"/>
      <c r="H14" s="44"/>
      <c r="I14" s="414"/>
      <c r="J14" s="1208"/>
      <c r="K14" s="1470"/>
      <c r="L14" s="1470"/>
      <c r="M14" s="1470"/>
      <c r="N14" s="1470"/>
      <c r="O14" s="1470"/>
    </row>
    <row r="15" spans="2:15" s="21" customFormat="1" ht="19.5" customHeight="1">
      <c r="B15" s="269">
        <v>5</v>
      </c>
      <c r="C15" s="270" t="s">
        <v>5</v>
      </c>
      <c r="D15" s="1206">
        <f>+'[2]Rácios de capital'!E13</f>
        <v>7212252.1102994271</v>
      </c>
      <c r="E15" s="1207">
        <v>7206484.7571432106</v>
      </c>
      <c r="F15" s="1207">
        <v>7172128.0657244651</v>
      </c>
      <c r="G15" s="44">
        <v>6977630.9336738419</v>
      </c>
      <c r="H15" s="44">
        <v>6960105.2057184828</v>
      </c>
      <c r="I15" s="414"/>
      <c r="J15" s="1208"/>
      <c r="K15" s="1470"/>
      <c r="L15" s="1470"/>
      <c r="M15" s="1470"/>
      <c r="N15" s="1470"/>
      <c r="O15" s="1470"/>
    </row>
    <row r="16" spans="2:15" s="21" customFormat="1" ht="19.5" customHeight="1">
      <c r="B16" s="269">
        <v>6</v>
      </c>
      <c r="C16" s="270" t="s">
        <v>137</v>
      </c>
      <c r="D16" s="1206">
        <v>7209990.3266304722</v>
      </c>
      <c r="E16" s="1207">
        <v>7115311.703803313</v>
      </c>
      <c r="F16" s="1207">
        <v>7115311.703803313</v>
      </c>
      <c r="G16" s="44">
        <v>6964960.4764285758</v>
      </c>
      <c r="H16" s="44">
        <v>6938635.4882647563</v>
      </c>
      <c r="I16" s="414"/>
      <c r="J16" s="1208"/>
      <c r="K16" s="1470"/>
      <c r="L16" s="1470"/>
      <c r="M16" s="1470"/>
      <c r="N16" s="1470"/>
      <c r="O16" s="1470"/>
    </row>
    <row r="17" spans="2:15" s="21" customFormat="1" ht="29.25" customHeight="1">
      <c r="B17" s="269" t="s">
        <v>1755</v>
      </c>
      <c r="C17" s="270" t="s">
        <v>1756</v>
      </c>
      <c r="D17" s="1206"/>
      <c r="E17" s="1207"/>
      <c r="F17" s="1207"/>
      <c r="G17" s="44"/>
      <c r="H17" s="44"/>
      <c r="I17" s="414"/>
      <c r="J17" s="1208"/>
      <c r="K17" s="1470"/>
      <c r="L17" s="1470"/>
      <c r="M17" s="1470"/>
      <c r="N17" s="1470"/>
      <c r="O17" s="1470"/>
    </row>
    <row r="18" spans="2:15" s="22" customFormat="1" ht="19.5" customHeight="1">
      <c r="B18" s="412" t="s">
        <v>138</v>
      </c>
      <c r="C18" s="412"/>
      <c r="D18" s="1206"/>
      <c r="E18" s="1207"/>
      <c r="F18" s="1207"/>
      <c r="G18" s="412"/>
      <c r="H18" s="412"/>
      <c r="I18" s="414"/>
      <c r="J18" s="1209"/>
      <c r="K18" s="1470"/>
      <c r="L18" s="1470"/>
      <c r="M18" s="1470"/>
      <c r="N18" s="1470"/>
      <c r="O18" s="1470"/>
    </row>
    <row r="19" spans="2:15" s="21" customFormat="1" ht="19.5" customHeight="1">
      <c r="B19" s="269">
        <v>7</v>
      </c>
      <c r="C19" s="270" t="s">
        <v>139</v>
      </c>
      <c r="D19" s="1206">
        <f>+'[2]Rácios de capital'!E19</f>
        <v>46413047.59691608</v>
      </c>
      <c r="E19" s="1207">
        <v>46211407.465736374</v>
      </c>
      <c r="F19" s="1207">
        <v>46218106.745614626</v>
      </c>
      <c r="G19" s="44">
        <v>45547033.359407999</v>
      </c>
      <c r="H19" s="44">
        <v>45001614.449871927</v>
      </c>
      <c r="I19" s="414"/>
      <c r="J19" s="1208"/>
      <c r="K19" s="1470"/>
      <c r="L19" s="1470"/>
      <c r="M19" s="1470"/>
      <c r="N19" s="1470"/>
      <c r="O19" s="1470"/>
    </row>
    <row r="20" spans="2:15" s="21" customFormat="1" ht="19.5" customHeight="1">
      <c r="B20" s="269">
        <v>8</v>
      </c>
      <c r="C20" s="270" t="s">
        <v>140</v>
      </c>
      <c r="D20" s="1206">
        <v>46316405.082565986</v>
      </c>
      <c r="E20" s="1207">
        <v>46196675.740152068</v>
      </c>
      <c r="F20" s="1207">
        <v>46196675.740152068</v>
      </c>
      <c r="G20" s="44">
        <v>45487553.432383388</v>
      </c>
      <c r="H20" s="44">
        <v>44932277.209886692</v>
      </c>
      <c r="I20" s="414"/>
      <c r="J20" s="1210"/>
      <c r="K20" s="1470"/>
      <c r="L20" s="1470"/>
      <c r="M20" s="1470"/>
      <c r="N20" s="1470"/>
      <c r="O20" s="1470"/>
    </row>
    <row r="21" spans="2:15" s="21" customFormat="1" ht="19.5" customHeight="1">
      <c r="B21" s="412" t="s">
        <v>141</v>
      </c>
      <c r="C21" s="412"/>
      <c r="D21" s="1211"/>
      <c r="E21" s="412"/>
      <c r="F21" s="412"/>
      <c r="G21" s="412"/>
      <c r="H21" s="412"/>
      <c r="I21" s="414"/>
      <c r="J21" s="1471"/>
      <c r="K21" s="1470"/>
      <c r="L21" s="1470"/>
      <c r="M21" s="1470"/>
      <c r="N21" s="1470"/>
      <c r="O21" s="1470"/>
    </row>
    <row r="22" spans="2:15" s="21" customFormat="1" ht="19.5" customHeight="1">
      <c r="B22" s="269">
        <v>9</v>
      </c>
      <c r="C22" s="270" t="s">
        <v>142</v>
      </c>
      <c r="D22" s="1472">
        <f>+D9/D19</f>
        <v>0.1218900651397032</v>
      </c>
      <c r="E22" s="1473">
        <v>0.12236327854271621</v>
      </c>
      <c r="F22" s="1473">
        <v>0.121263084002615</v>
      </c>
      <c r="G22" s="448">
        <v>0.11888851245412241</v>
      </c>
      <c r="H22" s="448">
        <v>0.12062929151312037</v>
      </c>
      <c r="I22" s="414"/>
      <c r="J22" s="1208"/>
      <c r="K22" s="1470"/>
      <c r="L22" s="1470"/>
      <c r="M22" s="1470"/>
      <c r="N22" s="1470"/>
      <c r="O22" s="1470"/>
    </row>
    <row r="23" spans="2:15" s="21" customFormat="1" ht="22.5">
      <c r="B23" s="269">
        <v>10</v>
      </c>
      <c r="C23" s="270" t="s">
        <v>143</v>
      </c>
      <c r="D23" s="1472">
        <f>+D10/D20</f>
        <v>0.12181805514801726</v>
      </c>
      <c r="E23" s="1473">
        <v>0.12008945903422009</v>
      </c>
      <c r="F23" s="1473">
        <v>0.12008945903422009</v>
      </c>
      <c r="G23" s="448">
        <v>0.11874235473605481</v>
      </c>
      <c r="H23" s="448">
        <v>0.12030456898067654</v>
      </c>
      <c r="I23" s="414"/>
      <c r="J23" s="1212"/>
      <c r="K23" s="1470"/>
      <c r="L23" s="1470"/>
      <c r="M23" s="1470"/>
      <c r="N23" s="1470"/>
      <c r="O23" s="1470"/>
    </row>
    <row r="24" spans="2:15" s="21" customFormat="1" ht="29.25" customHeight="1">
      <c r="B24" s="269" t="s">
        <v>1757</v>
      </c>
      <c r="C24" s="270" t="s">
        <v>1758</v>
      </c>
      <c r="D24" s="1472"/>
      <c r="E24" s="1473"/>
      <c r="F24" s="1473"/>
      <c r="G24" s="448"/>
      <c r="H24" s="448"/>
      <c r="I24" s="414"/>
      <c r="J24" s="1212"/>
      <c r="K24" s="1470"/>
      <c r="L24" s="1470"/>
      <c r="M24" s="1470"/>
      <c r="N24" s="1470"/>
      <c r="O24" s="1470"/>
    </row>
    <row r="25" spans="2:15" s="21" customFormat="1" ht="19.5" customHeight="1">
      <c r="B25" s="269">
        <v>11</v>
      </c>
      <c r="C25" s="270" t="s">
        <v>144</v>
      </c>
      <c r="D25" s="1472">
        <f>+D12/D19</f>
        <v>0.13345361702663869</v>
      </c>
      <c r="E25" s="1473">
        <v>0.13388017731027929</v>
      </c>
      <c r="F25" s="1473">
        <v>0.13280262869569509</v>
      </c>
      <c r="G25" s="262">
        <v>0.13045003768158706</v>
      </c>
      <c r="H25" s="262">
        <v>0.13182776391441736</v>
      </c>
      <c r="I25" s="414"/>
      <c r="J25" s="1474"/>
      <c r="K25" s="1470"/>
      <c r="L25" s="1470"/>
      <c r="M25" s="1470"/>
      <c r="N25" s="1470"/>
      <c r="O25" s="1470"/>
    </row>
    <row r="26" spans="2:15" s="21" customFormat="1" ht="19.5" customHeight="1">
      <c r="B26" s="269">
        <v>12</v>
      </c>
      <c r="C26" s="270" t="s">
        <v>145</v>
      </c>
      <c r="D26" s="1472">
        <f>+D13/D20</f>
        <v>0.13345971036166265</v>
      </c>
      <c r="E26" s="1473">
        <v>0.13163435701390341</v>
      </c>
      <c r="F26" s="1473">
        <v>0.13163435701390341</v>
      </c>
      <c r="G26" s="448">
        <v>0.1303112281366004</v>
      </c>
      <c r="H26" s="448">
        <v>0.13151344890160405</v>
      </c>
      <c r="I26" s="414"/>
      <c r="J26" s="1212"/>
      <c r="K26" s="1470"/>
      <c r="L26" s="1470"/>
      <c r="M26" s="1470"/>
      <c r="N26" s="1470"/>
      <c r="O26" s="1470"/>
    </row>
    <row r="27" spans="2:15" s="21" customFormat="1" ht="27" customHeight="1">
      <c r="B27" s="269" t="s">
        <v>1759</v>
      </c>
      <c r="C27" s="270" t="s">
        <v>1760</v>
      </c>
      <c r="D27" s="1472"/>
      <c r="E27" s="1473"/>
      <c r="F27" s="1473"/>
      <c r="G27" s="448"/>
      <c r="H27" s="448"/>
      <c r="I27" s="414"/>
      <c r="J27" s="1212"/>
      <c r="K27" s="1470"/>
      <c r="L27" s="1470"/>
      <c r="M27" s="1470"/>
      <c r="N27" s="1470"/>
      <c r="O27" s="1470"/>
    </row>
    <row r="28" spans="2:15" s="21" customFormat="1" ht="19.5" customHeight="1">
      <c r="B28" s="269">
        <v>13</v>
      </c>
      <c r="C28" s="270" t="s">
        <v>146</v>
      </c>
      <c r="D28" s="1472">
        <f>+D15/D19</f>
        <v>0.15539277172522165</v>
      </c>
      <c r="E28" s="1473">
        <v>0.15594601316756013</v>
      </c>
      <c r="F28" s="1473">
        <v>0.15518004891892262</v>
      </c>
      <c r="G28" s="262">
        <v>0.15319616710519682</v>
      </c>
      <c r="H28" s="262">
        <v>0.15466345576271412</v>
      </c>
      <c r="I28" s="414"/>
      <c r="J28" s="1474"/>
      <c r="K28" s="1470"/>
      <c r="L28" s="1470"/>
      <c r="M28" s="1470"/>
      <c r="N28" s="1470"/>
      <c r="O28" s="1470"/>
    </row>
    <row r="29" spans="2:15" s="21" customFormat="1" ht="19.5" customHeight="1">
      <c r="B29" s="269">
        <v>14</v>
      </c>
      <c r="C29" s="270" t="s">
        <v>147</v>
      </c>
      <c r="D29" s="1472">
        <f>+D16/D20</f>
        <v>0.15566817661641866</v>
      </c>
      <c r="E29" s="1473">
        <v>0.15402215830042951</v>
      </c>
      <c r="F29" s="1473">
        <v>0.15402215830042951</v>
      </c>
      <c r="G29" s="448">
        <v>0.15311793998289866</v>
      </c>
      <c r="H29" s="448">
        <v>0.15442430072825267</v>
      </c>
      <c r="I29" s="414"/>
      <c r="J29" s="1212"/>
      <c r="K29" s="1470"/>
      <c r="L29" s="1470"/>
      <c r="M29" s="1470"/>
      <c r="N29" s="1470"/>
      <c r="O29" s="1470"/>
    </row>
    <row r="30" spans="2:15" s="21" customFormat="1" ht="10.5" customHeight="1">
      <c r="B30" s="269"/>
      <c r="C30" s="270"/>
      <c r="D30" s="1472"/>
      <c r="E30" s="1473"/>
      <c r="F30" s="1473"/>
      <c r="G30" s="448"/>
      <c r="H30" s="448"/>
      <c r="I30" s="414"/>
      <c r="J30" s="1212"/>
      <c r="K30" s="1470"/>
      <c r="L30" s="1470"/>
      <c r="M30" s="1470"/>
      <c r="N30" s="1470"/>
      <c r="O30" s="1470"/>
    </row>
    <row r="31" spans="2:15" s="21" customFormat="1" ht="19.5" customHeight="1">
      <c r="B31" s="412" t="s">
        <v>42</v>
      </c>
      <c r="C31" s="412"/>
      <c r="D31" s="1211"/>
      <c r="E31" s="412"/>
      <c r="F31" s="412"/>
      <c r="G31" s="412"/>
      <c r="H31" s="412"/>
      <c r="I31" s="414"/>
      <c r="J31" s="1205"/>
      <c r="K31" s="1470"/>
      <c r="L31" s="1470"/>
      <c r="M31" s="1470"/>
      <c r="N31" s="1470"/>
      <c r="O31" s="1470"/>
    </row>
    <row r="32" spans="2:15" s="21" customFormat="1" ht="19.5" customHeight="1">
      <c r="B32" s="269">
        <v>15</v>
      </c>
      <c r="C32" s="270" t="s">
        <v>148</v>
      </c>
      <c r="D32" s="1213">
        <v>92784122.611809999</v>
      </c>
      <c r="E32" s="44">
        <v>93001904.69521001</v>
      </c>
      <c r="F32" s="44">
        <v>93544670.47281</v>
      </c>
      <c r="G32" s="44">
        <v>85510155.002960011</v>
      </c>
      <c r="H32" s="44">
        <v>86268721.927600011</v>
      </c>
      <c r="I32" s="414"/>
      <c r="J32" s="1208"/>
      <c r="K32" s="1470"/>
      <c r="L32" s="1470"/>
      <c r="M32" s="1470"/>
      <c r="N32" s="1470"/>
      <c r="O32" s="1470"/>
    </row>
    <row r="33" spans="2:15" s="21" customFormat="1" ht="19.5" customHeight="1">
      <c r="B33" s="269">
        <v>16</v>
      </c>
      <c r="C33" s="270" t="s">
        <v>43</v>
      </c>
      <c r="D33" s="1520">
        <v>6.6799999999999998E-2</v>
      </c>
      <c r="E33" s="1521">
        <v>6.6500000000000004E-2</v>
      </c>
      <c r="F33" s="1521">
        <v>6.5600000000000006E-2</v>
      </c>
      <c r="G33" s="1521">
        <v>6.9500000000000006E-2</v>
      </c>
      <c r="H33" s="1521">
        <v>6.88E-2</v>
      </c>
      <c r="I33" s="414"/>
      <c r="J33" s="1208"/>
      <c r="K33" s="1470"/>
      <c r="L33" s="1470"/>
      <c r="M33" s="1470"/>
      <c r="N33" s="1470"/>
      <c r="O33" s="1470"/>
    </row>
    <row r="34" spans="2:15" s="21" customFormat="1" ht="19.5" customHeight="1">
      <c r="B34" s="269">
        <v>17</v>
      </c>
      <c r="C34" s="270" t="s">
        <v>149</v>
      </c>
      <c r="D34" s="1520">
        <v>6.6699999999999995E-2</v>
      </c>
      <c r="E34" s="1521">
        <v>6.6199999999999995E-2</v>
      </c>
      <c r="F34" s="1521">
        <v>6.5000000000000002E-2</v>
      </c>
      <c r="G34" s="1521">
        <v>6.9343846576650298E-2</v>
      </c>
      <c r="H34" s="1521">
        <v>6.8500000000000005E-2</v>
      </c>
      <c r="I34" s="414"/>
      <c r="J34" s="1208"/>
      <c r="K34" s="1519"/>
      <c r="L34" s="1470"/>
      <c r="M34" s="1470"/>
      <c r="N34" s="1470"/>
      <c r="O34" s="1470"/>
    </row>
    <row r="35" spans="2:15" s="21" customFormat="1" ht="27.75" customHeight="1" thickBot="1">
      <c r="B35" s="271" t="s">
        <v>1761</v>
      </c>
      <c r="C35" s="254" t="s">
        <v>1762</v>
      </c>
      <c r="D35" s="1214"/>
      <c r="E35" s="1215"/>
      <c r="F35" s="1215"/>
      <c r="G35" s="1215"/>
      <c r="H35" s="1215"/>
      <c r="I35" s="414"/>
      <c r="J35" s="1212"/>
    </row>
    <row r="36" spans="2:15" s="21" customFormat="1" ht="12" thickTop="1">
      <c r="B36" s="1475"/>
      <c r="C36" s="1476"/>
      <c r="D36" s="1476"/>
      <c r="E36" s="1476"/>
      <c r="F36" s="1476"/>
      <c r="G36" s="1476"/>
      <c r="H36" s="1477"/>
      <c r="I36" s="1477"/>
      <c r="J36" s="1477"/>
      <c r="K36" s="1477"/>
    </row>
    <row r="37" spans="2:15" s="21" customFormat="1" ht="15" customHeight="1">
      <c r="B37" s="1475"/>
      <c r="C37" s="1476"/>
      <c r="D37" s="1476"/>
      <c r="E37" s="1476"/>
      <c r="F37" s="1476"/>
      <c r="G37" s="1476"/>
      <c r="H37" s="1477"/>
      <c r="I37" s="1923"/>
      <c r="J37" s="1477"/>
      <c r="K37" s="1477"/>
    </row>
    <row r="38" spans="2:15" ht="15" customHeight="1">
      <c r="B38" s="19"/>
      <c r="C38" s="19"/>
      <c r="D38" s="19"/>
      <c r="E38" s="19"/>
      <c r="F38" s="19"/>
      <c r="G38" s="19"/>
      <c r="H38" s="19"/>
      <c r="I38" s="1923"/>
      <c r="J38" s="19"/>
      <c r="K38" s="19"/>
    </row>
    <row r="39" spans="2:15" ht="15" customHeight="1">
      <c r="B39" s="19"/>
      <c r="C39" s="19"/>
      <c r="D39" s="19"/>
      <c r="E39" s="19"/>
      <c r="F39" s="19"/>
      <c r="G39" s="19"/>
      <c r="H39" s="19"/>
      <c r="I39" s="19"/>
      <c r="J39" s="19"/>
      <c r="K39" s="19"/>
    </row>
    <row r="40" spans="2:15" ht="15" customHeight="1">
      <c r="B40" s="19"/>
      <c r="C40" s="19"/>
      <c r="D40" s="19"/>
      <c r="E40" s="19"/>
      <c r="F40" s="19"/>
      <c r="G40" s="19"/>
      <c r="H40" s="19"/>
      <c r="I40" s="19"/>
      <c r="J40" s="19"/>
      <c r="K40" s="19"/>
    </row>
    <row r="41" spans="2:15" ht="15" customHeight="1">
      <c r="B41" s="19"/>
      <c r="C41" s="19"/>
      <c r="D41" s="19"/>
      <c r="E41" s="19"/>
      <c r="F41" s="19"/>
      <c r="G41" s="19"/>
      <c r="H41" s="19"/>
      <c r="I41" s="19"/>
      <c r="J41" s="19"/>
      <c r="K41" s="19"/>
    </row>
    <row r="42" spans="2:15" ht="15" customHeight="1">
      <c r="B42" s="19"/>
      <c r="C42" s="19"/>
      <c r="D42" s="19"/>
      <c r="E42" s="19"/>
      <c r="F42" s="19"/>
      <c r="G42" s="19"/>
      <c r="H42" s="19"/>
      <c r="I42" s="19"/>
      <c r="J42" s="19"/>
      <c r="K42" s="19"/>
    </row>
    <row r="43" spans="2:15" ht="15" customHeight="1">
      <c r="B43" s="19"/>
      <c r="C43" s="19"/>
      <c r="D43" s="19"/>
      <c r="E43" s="19"/>
      <c r="F43" s="19"/>
      <c r="G43" s="19"/>
      <c r="H43" s="19"/>
      <c r="I43" s="19"/>
      <c r="J43" s="19"/>
      <c r="K43" s="19"/>
    </row>
    <row r="44" spans="2:15" ht="15" customHeight="1">
      <c r="B44" s="1921"/>
      <c r="C44" s="1921"/>
      <c r="D44" s="1921"/>
      <c r="E44" s="1921"/>
      <c r="F44" s="1921"/>
      <c r="G44" s="1921"/>
      <c r="H44" s="1921"/>
      <c r="I44" s="19"/>
      <c r="J44" s="19"/>
      <c r="K44" s="19"/>
    </row>
    <row r="45" spans="2:15" ht="15" customHeight="1">
      <c r="B45" s="1921"/>
      <c r="C45" s="1921"/>
      <c r="D45" s="1921"/>
      <c r="E45" s="1921"/>
      <c r="F45" s="1921"/>
      <c r="G45" s="1921"/>
      <c r="H45" s="1921"/>
      <c r="I45" s="19"/>
      <c r="J45" s="19"/>
      <c r="K45" s="19"/>
    </row>
    <row r="46" spans="2:15" ht="15" customHeight="1">
      <c r="B46" s="19"/>
      <c r="C46" s="19"/>
      <c r="D46" s="19"/>
      <c r="E46" s="19"/>
      <c r="F46" s="19"/>
      <c r="G46" s="19"/>
      <c r="H46" s="19"/>
      <c r="I46" s="19"/>
      <c r="J46" s="19"/>
      <c r="K46" s="19"/>
    </row>
    <row r="47" spans="2:15" ht="15" customHeight="1">
      <c r="B47" s="19"/>
      <c r="C47" s="19"/>
      <c r="D47" s="19"/>
      <c r="E47" s="19"/>
      <c r="F47" s="19"/>
      <c r="G47" s="19"/>
      <c r="H47" s="19"/>
      <c r="I47" s="19"/>
      <c r="J47" s="19"/>
      <c r="K47" s="19"/>
    </row>
    <row r="48" spans="2:15" ht="15" customHeight="1">
      <c r="B48" s="19"/>
      <c r="C48" s="19"/>
      <c r="D48" s="19"/>
      <c r="E48" s="19"/>
      <c r="F48" s="19"/>
      <c r="G48" s="19"/>
      <c r="H48" s="19"/>
      <c r="I48" s="19"/>
      <c r="J48" s="19"/>
      <c r="K48" s="19"/>
    </row>
    <row r="49" spans="2:11" ht="15" customHeight="1">
      <c r="B49" s="19"/>
      <c r="C49" s="19"/>
      <c r="D49" s="19"/>
      <c r="E49" s="19"/>
      <c r="F49" s="19"/>
      <c r="G49" s="19"/>
      <c r="H49" s="19"/>
      <c r="I49" s="19"/>
      <c r="J49" s="19"/>
      <c r="K49" s="19"/>
    </row>
    <row r="50" spans="2:11" ht="15" customHeight="1">
      <c r="B50" s="19"/>
      <c r="C50" s="19"/>
      <c r="D50" s="19"/>
      <c r="E50" s="19"/>
      <c r="F50" s="19"/>
      <c r="G50" s="19"/>
      <c r="H50" s="19"/>
      <c r="I50" s="19"/>
      <c r="J50" s="19"/>
      <c r="K50" s="19"/>
    </row>
    <row r="51" spans="2:11" ht="15" customHeight="1">
      <c r="B51" s="19"/>
      <c r="C51" s="19"/>
      <c r="D51" s="19"/>
      <c r="E51" s="19"/>
      <c r="F51" s="19"/>
      <c r="G51" s="19"/>
      <c r="H51" s="19"/>
      <c r="I51" s="19"/>
      <c r="J51" s="19"/>
      <c r="K51" s="19"/>
    </row>
    <row r="52" spans="2:11" ht="15" customHeight="1">
      <c r="B52" s="19"/>
      <c r="C52" s="19"/>
      <c r="D52" s="19"/>
      <c r="E52" s="19"/>
      <c r="F52" s="19"/>
      <c r="G52" s="19"/>
      <c r="H52" s="19"/>
      <c r="I52" s="19"/>
      <c r="J52" s="19"/>
      <c r="K52" s="19"/>
    </row>
    <row r="53" spans="2:11" ht="15" customHeight="1">
      <c r="B53" s="19"/>
      <c r="C53" s="19"/>
      <c r="D53" s="19"/>
      <c r="E53" s="19"/>
      <c r="F53" s="19"/>
      <c r="G53" s="19"/>
      <c r="H53" s="19"/>
      <c r="I53" s="19"/>
      <c r="J53" s="19"/>
      <c r="K53" s="19"/>
    </row>
    <row r="54" spans="2:11" ht="15" customHeight="1">
      <c r="B54" s="19"/>
      <c r="C54" s="19"/>
      <c r="D54" s="19"/>
      <c r="E54" s="19"/>
      <c r="F54" s="19"/>
      <c r="G54" s="19"/>
      <c r="H54" s="19"/>
      <c r="I54" s="19"/>
      <c r="J54" s="19"/>
      <c r="K54" s="19"/>
    </row>
    <row r="55" spans="2:11" ht="15" customHeight="1">
      <c r="B55" s="19"/>
      <c r="C55" s="19"/>
      <c r="D55" s="19"/>
      <c r="E55" s="19"/>
      <c r="F55" s="19"/>
      <c r="G55" s="19"/>
      <c r="H55" s="19"/>
      <c r="I55" s="19"/>
      <c r="J55" s="19"/>
      <c r="K55" s="19"/>
    </row>
    <row r="56" spans="2:11" ht="15" customHeight="1">
      <c r="B56" s="19"/>
      <c r="C56" s="19"/>
      <c r="D56" s="19"/>
      <c r="E56" s="19"/>
      <c r="F56" s="19"/>
      <c r="G56" s="19"/>
      <c r="H56" s="19"/>
      <c r="I56" s="19"/>
      <c r="J56" s="19"/>
      <c r="K56" s="19"/>
    </row>
    <row r="57" spans="2:11" ht="15" customHeight="1">
      <c r="B57" s="19"/>
      <c r="C57" s="19"/>
      <c r="D57" s="19"/>
      <c r="E57" s="19"/>
      <c r="F57" s="19"/>
      <c r="G57" s="19"/>
      <c r="H57" s="19"/>
      <c r="I57" s="19"/>
      <c r="J57" s="19"/>
      <c r="K57" s="19"/>
    </row>
    <row r="58" spans="2:11" ht="15" customHeight="1">
      <c r="B58" s="19"/>
      <c r="C58" s="19"/>
      <c r="D58" s="19"/>
      <c r="E58" s="19"/>
      <c r="F58" s="19"/>
      <c r="G58" s="19"/>
      <c r="H58" s="19"/>
      <c r="I58" s="19"/>
      <c r="J58" s="19"/>
      <c r="K58" s="19"/>
    </row>
    <row r="59" spans="2:11" ht="15" customHeight="1">
      <c r="B59" s="19"/>
      <c r="C59" s="19"/>
      <c r="D59" s="19"/>
      <c r="E59" s="19"/>
      <c r="F59" s="19"/>
      <c r="G59" s="19"/>
      <c r="H59" s="19"/>
      <c r="I59" s="19"/>
      <c r="J59" s="19"/>
      <c r="K59" s="19"/>
    </row>
  </sheetData>
  <mergeCells count="5">
    <mergeCell ref="B1:H2"/>
    <mergeCell ref="B4:C4"/>
    <mergeCell ref="K7:K8"/>
    <mergeCell ref="I37:I38"/>
    <mergeCell ref="B44:H45"/>
  </mergeCells>
  <hyperlinks>
    <hyperlink ref="K3" location="Índice!A1" display="Back to the Index" xr:uid="{B05C1B6F-6947-4E89-93B4-ADC1B5E07726}"/>
  </hyperlinks>
  <pageMargins left="0.7" right="0.7" top="0.75" bottom="0.75" header="0.3" footer="0.3"/>
  <pageSetup paperSize="9" orientation="portrait" r:id="rId1"/>
  <ignoredErrors>
    <ignoredError sqref="F7:P21 F22:J22 L22:P22" twoDigitTextYear="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89A4C-4190-40B8-940B-7A7AAA9CE34C}">
  <dimension ref="B1:R203"/>
  <sheetViews>
    <sheetView showGridLines="0" zoomScaleNormal="100" workbookViewId="0">
      <selection activeCell="T75" sqref="T75"/>
    </sheetView>
  </sheetViews>
  <sheetFormatPr defaultColWidth="9.140625" defaultRowHeight="15" customHeight="1" outlineLevelRow="1"/>
  <cols>
    <col min="1" max="1" width="12.7109375" style="2" customWidth="1"/>
    <col min="2" max="2" width="7.7109375" style="2" customWidth="1"/>
    <col min="3" max="3" width="36.42578125" style="2" customWidth="1"/>
    <col min="4" max="15" width="11.7109375" style="2" customWidth="1"/>
    <col min="16" max="16" width="8.7109375" style="2" customWidth="1"/>
    <col min="17" max="17" width="16.5703125" style="2" customWidth="1"/>
    <col min="18" max="16384" width="9.140625" style="2"/>
  </cols>
  <sheetData>
    <row r="1" spans="2:18" ht="15" customHeight="1">
      <c r="C1" s="1924"/>
      <c r="D1" s="1924"/>
      <c r="E1" s="1924"/>
      <c r="F1" s="1924"/>
      <c r="G1" s="1924"/>
      <c r="H1" s="1924"/>
      <c r="I1" s="1924"/>
      <c r="J1" s="1924"/>
      <c r="K1" s="1924"/>
      <c r="L1" s="1924"/>
      <c r="M1" s="1924"/>
      <c r="N1" s="1924"/>
      <c r="O1" s="1924"/>
      <c r="P1" s="1496"/>
      <c r="R1" s="109"/>
    </row>
    <row r="2" spans="2:18" s="109" customFormat="1" ht="15" customHeight="1">
      <c r="B2" s="1925" t="s">
        <v>1340</v>
      </c>
      <c r="C2" s="1925"/>
      <c r="D2" s="1925"/>
      <c r="E2" s="1925"/>
      <c r="F2" s="1925"/>
      <c r="G2" s="1925"/>
      <c r="H2" s="1925"/>
      <c r="I2" s="1925"/>
      <c r="J2" s="1925"/>
      <c r="K2" s="1925"/>
      <c r="L2" s="1925"/>
      <c r="M2" s="1925"/>
      <c r="N2" s="1925"/>
      <c r="O2" s="1925"/>
      <c r="P2" s="1497"/>
    </row>
    <row r="3" spans="2:18" s="109" customFormat="1" ht="15" customHeight="1">
      <c r="B3" s="1068" t="s">
        <v>0</v>
      </c>
      <c r="C3" s="1231"/>
      <c r="D3" s="1231"/>
      <c r="E3" s="1231"/>
      <c r="F3" s="1231"/>
      <c r="G3" s="1231"/>
      <c r="H3" s="1231"/>
      <c r="I3" s="1231"/>
      <c r="J3" s="1231"/>
      <c r="K3" s="1231"/>
      <c r="L3" s="1231"/>
      <c r="M3" s="1231"/>
      <c r="N3" s="1231"/>
      <c r="O3" s="1231"/>
      <c r="P3" s="1497"/>
    </row>
    <row r="4" spans="2:18" s="109" customFormat="1" ht="15" customHeight="1">
      <c r="C4" s="1467"/>
      <c r="D4" s="1467"/>
      <c r="E4" s="1467"/>
      <c r="F4" s="1467"/>
      <c r="G4" s="1467"/>
      <c r="H4" s="1467"/>
      <c r="I4" s="1467"/>
      <c r="J4" s="1496"/>
      <c r="K4" s="1496"/>
      <c r="L4" s="1496"/>
      <c r="O4" s="1498">
        <v>44196</v>
      </c>
      <c r="P4" s="1499"/>
      <c r="Q4" s="1228" t="s">
        <v>503</v>
      </c>
    </row>
    <row r="5" spans="2:18" s="18" customFormat="1" ht="30.75" customHeight="1">
      <c r="B5" s="1500"/>
      <c r="C5" s="1500"/>
      <c r="D5" s="1926" t="s">
        <v>710</v>
      </c>
      <c r="E5" s="1927"/>
      <c r="F5" s="1926" t="s">
        <v>711</v>
      </c>
      <c r="G5" s="1927"/>
      <c r="H5" s="1926" t="s">
        <v>712</v>
      </c>
      <c r="I5" s="1928"/>
      <c r="J5" s="1926" t="s">
        <v>213</v>
      </c>
      <c r="K5" s="1928"/>
      <c r="L5" s="1928"/>
      <c r="M5" s="1927"/>
      <c r="N5" s="1929" t="s">
        <v>713</v>
      </c>
      <c r="O5" s="1931" t="s">
        <v>714</v>
      </c>
      <c r="Q5" s="1230"/>
    </row>
    <row r="6" spans="2:18" s="18" customFormat="1" ht="102" customHeight="1">
      <c r="B6" s="1501" t="s">
        <v>1100</v>
      </c>
      <c r="C6" s="1229" t="s">
        <v>1101</v>
      </c>
      <c r="D6" s="1502" t="s">
        <v>715</v>
      </c>
      <c r="E6" s="1503" t="s">
        <v>716</v>
      </c>
      <c r="F6" s="1502" t="s">
        <v>717</v>
      </c>
      <c r="G6" s="1503" t="s">
        <v>718</v>
      </c>
      <c r="H6" s="1502" t="s">
        <v>715</v>
      </c>
      <c r="I6" s="1034" t="s">
        <v>716</v>
      </c>
      <c r="J6" s="1502" t="s">
        <v>719</v>
      </c>
      <c r="K6" s="1034" t="s">
        <v>720</v>
      </c>
      <c r="L6" s="1034" t="s">
        <v>721</v>
      </c>
      <c r="M6" s="1504" t="s">
        <v>210</v>
      </c>
      <c r="N6" s="1930"/>
      <c r="O6" s="1932"/>
      <c r="Q6" s="1230"/>
    </row>
    <row r="7" spans="2:18" s="19" customFormat="1" ht="15" hidden="1" customHeight="1" outlineLevel="1">
      <c r="B7" s="451" t="s">
        <v>722</v>
      </c>
      <c r="C7" s="451" t="s">
        <v>723</v>
      </c>
      <c r="D7" s="450"/>
      <c r="E7" s="450"/>
      <c r="F7" s="450"/>
      <c r="G7" s="450"/>
      <c r="H7" s="450"/>
      <c r="I7" s="450"/>
      <c r="J7" s="571"/>
      <c r="K7" s="450"/>
      <c r="L7" s="450"/>
      <c r="M7" s="573">
        <v>0</v>
      </c>
      <c r="N7" s="936" t="s">
        <v>2315</v>
      </c>
      <c r="O7" s="937"/>
    </row>
    <row r="8" spans="2:18" s="19" customFormat="1" ht="15" hidden="1" customHeight="1" outlineLevel="1">
      <c r="B8" s="451" t="s">
        <v>724</v>
      </c>
      <c r="C8" s="451" t="s">
        <v>725</v>
      </c>
      <c r="D8" s="450"/>
      <c r="E8" s="450"/>
      <c r="F8" s="450"/>
      <c r="G8" s="450"/>
      <c r="H8" s="450"/>
      <c r="I8" s="450"/>
      <c r="J8" s="571"/>
      <c r="K8" s="450"/>
      <c r="L8" s="450"/>
      <c r="M8" s="573">
        <v>0</v>
      </c>
      <c r="N8" s="936" t="s">
        <v>2315</v>
      </c>
      <c r="O8" s="937"/>
    </row>
    <row r="9" spans="2:18" s="19" customFormat="1" ht="15" hidden="1" customHeight="1" outlineLevel="1">
      <c r="B9" s="451" t="s">
        <v>726</v>
      </c>
      <c r="C9" s="451" t="s">
        <v>727</v>
      </c>
      <c r="D9" s="450"/>
      <c r="E9" s="450"/>
      <c r="F9" s="450"/>
      <c r="G9" s="450"/>
      <c r="H9" s="450"/>
      <c r="I9" s="450"/>
      <c r="J9" s="571"/>
      <c r="K9" s="450"/>
      <c r="L9" s="450"/>
      <c r="M9" s="573">
        <v>0</v>
      </c>
      <c r="N9" s="936" t="s">
        <v>2315</v>
      </c>
      <c r="O9" s="937"/>
    </row>
    <row r="10" spans="2:18" s="19" customFormat="1" ht="15" customHeight="1" collapsed="1">
      <c r="B10" s="451" t="s">
        <v>728</v>
      </c>
      <c r="C10" s="451" t="s">
        <v>729</v>
      </c>
      <c r="D10" s="914">
        <v>10536.76534</v>
      </c>
      <c r="E10" s="915">
        <v>95230.231019999992</v>
      </c>
      <c r="F10" s="914"/>
      <c r="G10" s="915"/>
      <c r="H10" s="914"/>
      <c r="I10" s="916"/>
      <c r="J10" s="914">
        <v>6817.3040899999996</v>
      </c>
      <c r="K10" s="450"/>
      <c r="L10" s="450"/>
      <c r="M10" s="574">
        <v>6817.3040899999996</v>
      </c>
      <c r="N10" s="936">
        <v>2.8443295324299999E-3</v>
      </c>
      <c r="O10" s="937">
        <v>0</v>
      </c>
    </row>
    <row r="11" spans="2:18" s="19" customFormat="1" ht="15" hidden="1" customHeight="1" outlineLevel="1">
      <c r="B11" s="449" t="s">
        <v>730</v>
      </c>
      <c r="C11" s="449" t="s">
        <v>731</v>
      </c>
      <c r="D11" s="914"/>
      <c r="E11" s="915"/>
      <c r="F11" s="914"/>
      <c r="G11" s="915"/>
      <c r="H11" s="914"/>
      <c r="I11" s="916"/>
      <c r="J11" s="914"/>
      <c r="K11" s="450"/>
      <c r="L11" s="450"/>
      <c r="M11" s="574">
        <v>0</v>
      </c>
      <c r="N11" s="936"/>
      <c r="O11" s="937"/>
    </row>
    <row r="12" spans="2:18" s="19" customFormat="1" ht="15" customHeight="1" collapsed="1">
      <c r="B12" s="449" t="s">
        <v>732</v>
      </c>
      <c r="C12" s="449" t="s">
        <v>609</v>
      </c>
      <c r="D12" s="914">
        <v>66258.232950000005</v>
      </c>
      <c r="E12" s="915">
        <v>244709.75865</v>
      </c>
      <c r="F12" s="914"/>
      <c r="G12" s="915"/>
      <c r="H12" s="914"/>
      <c r="I12" s="916"/>
      <c r="J12" s="914">
        <v>9948.5499999999993</v>
      </c>
      <c r="K12" s="450"/>
      <c r="L12" s="450"/>
      <c r="M12" s="574">
        <v>9948.5499999999993</v>
      </c>
      <c r="N12" s="936">
        <v>4.1507543444900003E-3</v>
      </c>
      <c r="O12" s="937">
        <v>0</v>
      </c>
    </row>
    <row r="13" spans="2:18" s="19" customFormat="1" ht="15" hidden="1" customHeight="1" outlineLevel="1">
      <c r="B13" s="449" t="s">
        <v>733</v>
      </c>
      <c r="C13" s="449" t="s">
        <v>734</v>
      </c>
      <c r="D13" s="914"/>
      <c r="E13" s="915"/>
      <c r="F13" s="914"/>
      <c r="G13" s="915"/>
      <c r="H13" s="914"/>
      <c r="I13" s="916"/>
      <c r="J13" s="914"/>
      <c r="K13" s="450"/>
      <c r="L13" s="450"/>
      <c r="M13" s="574">
        <v>0</v>
      </c>
      <c r="N13" s="936"/>
      <c r="O13" s="937"/>
    </row>
    <row r="14" spans="2:18" s="19" customFormat="1" ht="15" hidden="1" customHeight="1" outlineLevel="1">
      <c r="B14" s="449" t="s">
        <v>735</v>
      </c>
      <c r="C14" s="449" t="s">
        <v>736</v>
      </c>
      <c r="D14" s="914"/>
      <c r="E14" s="915"/>
      <c r="F14" s="914"/>
      <c r="G14" s="915"/>
      <c r="H14" s="914"/>
      <c r="I14" s="916"/>
      <c r="J14" s="914"/>
      <c r="K14" s="450"/>
      <c r="L14" s="450"/>
      <c r="M14" s="574">
        <v>0</v>
      </c>
      <c r="N14" s="936"/>
      <c r="O14" s="937"/>
    </row>
    <row r="15" spans="2:18" s="19" customFormat="1" ht="15" hidden="1" customHeight="1" outlineLevel="1">
      <c r="B15" s="449" t="s">
        <v>737</v>
      </c>
      <c r="C15" s="449" t="s">
        <v>738</v>
      </c>
      <c r="D15" s="914"/>
      <c r="E15" s="915"/>
      <c r="F15" s="914"/>
      <c r="G15" s="915"/>
      <c r="H15" s="914"/>
      <c r="I15" s="916"/>
      <c r="J15" s="914"/>
      <c r="K15" s="450"/>
      <c r="L15" s="450"/>
      <c r="M15" s="574">
        <v>0</v>
      </c>
      <c r="N15" s="936"/>
      <c r="O15" s="937"/>
    </row>
    <row r="16" spans="2:18" s="19" customFormat="1" ht="15" hidden="1" customHeight="1" outlineLevel="1">
      <c r="B16" s="449" t="s">
        <v>739</v>
      </c>
      <c r="C16" s="449" t="s">
        <v>740</v>
      </c>
      <c r="D16" s="914"/>
      <c r="E16" s="915"/>
      <c r="F16" s="914"/>
      <c r="G16" s="915"/>
      <c r="H16" s="914"/>
      <c r="I16" s="916"/>
      <c r="J16" s="914"/>
      <c r="K16" s="450"/>
      <c r="L16" s="450"/>
      <c r="M16" s="574">
        <v>0</v>
      </c>
      <c r="N16" s="936"/>
      <c r="O16" s="937"/>
    </row>
    <row r="17" spans="2:15" s="19" customFormat="1" ht="15" hidden="1" customHeight="1" outlineLevel="1">
      <c r="B17" s="449" t="s">
        <v>741</v>
      </c>
      <c r="C17" s="449" t="s">
        <v>742</v>
      </c>
      <c r="D17" s="914"/>
      <c r="E17" s="915"/>
      <c r="F17" s="914"/>
      <c r="G17" s="915"/>
      <c r="H17" s="914"/>
      <c r="I17" s="916"/>
      <c r="J17" s="914"/>
      <c r="K17" s="450"/>
      <c r="L17" s="450"/>
      <c r="M17" s="574">
        <v>0</v>
      </c>
      <c r="N17" s="936"/>
      <c r="O17" s="937"/>
    </row>
    <row r="18" spans="2:15" s="19" customFormat="1" ht="15" hidden="1" customHeight="1" outlineLevel="1">
      <c r="B18" s="449" t="s">
        <v>743</v>
      </c>
      <c r="C18" s="449" t="s">
        <v>744</v>
      </c>
      <c r="D18" s="914"/>
      <c r="E18" s="915"/>
      <c r="F18" s="914"/>
      <c r="G18" s="915"/>
      <c r="H18" s="914"/>
      <c r="I18" s="916"/>
      <c r="J18" s="914"/>
      <c r="K18" s="450"/>
      <c r="L18" s="450"/>
      <c r="M18" s="574">
        <v>0</v>
      </c>
      <c r="N18" s="936"/>
      <c r="O18" s="937"/>
    </row>
    <row r="19" spans="2:15" s="19" customFormat="1" ht="15" hidden="1" customHeight="1" outlineLevel="1">
      <c r="B19" s="449" t="s">
        <v>745</v>
      </c>
      <c r="C19" s="449" t="s">
        <v>746</v>
      </c>
      <c r="D19" s="914"/>
      <c r="E19" s="915"/>
      <c r="F19" s="914"/>
      <c r="G19" s="915"/>
      <c r="H19" s="914"/>
      <c r="I19" s="916"/>
      <c r="J19" s="914"/>
      <c r="K19" s="450"/>
      <c r="L19" s="450"/>
      <c r="M19" s="574">
        <v>0</v>
      </c>
      <c r="N19" s="936"/>
      <c r="O19" s="937"/>
    </row>
    <row r="20" spans="2:15" s="19" customFormat="1" ht="15" hidden="1" customHeight="1" outlineLevel="1">
      <c r="B20" s="449" t="s">
        <v>747</v>
      </c>
      <c r="C20" s="449" t="s">
        <v>748</v>
      </c>
      <c r="D20" s="914"/>
      <c r="E20" s="915"/>
      <c r="F20" s="914"/>
      <c r="G20" s="915"/>
      <c r="H20" s="914"/>
      <c r="I20" s="916"/>
      <c r="J20" s="914"/>
      <c r="K20" s="450"/>
      <c r="L20" s="450"/>
      <c r="M20" s="574">
        <v>0</v>
      </c>
      <c r="N20" s="936"/>
      <c r="O20" s="937"/>
    </row>
    <row r="21" spans="2:15" s="19" customFormat="1" ht="15" hidden="1" customHeight="1" outlineLevel="1">
      <c r="B21" s="449" t="s">
        <v>749</v>
      </c>
      <c r="C21" s="449" t="s">
        <v>750</v>
      </c>
      <c r="D21" s="914"/>
      <c r="E21" s="915"/>
      <c r="F21" s="914"/>
      <c r="G21" s="915"/>
      <c r="H21" s="914"/>
      <c r="I21" s="916"/>
      <c r="J21" s="914"/>
      <c r="K21" s="450"/>
      <c r="L21" s="450"/>
      <c r="M21" s="574">
        <v>0</v>
      </c>
      <c r="N21" s="936"/>
      <c r="O21" s="937"/>
    </row>
    <row r="22" spans="2:15" s="19" customFormat="1" ht="15" hidden="1" customHeight="1" outlineLevel="1">
      <c r="B22" s="449" t="s">
        <v>751</v>
      </c>
      <c r="C22" s="449" t="s">
        <v>752</v>
      </c>
      <c r="D22" s="914"/>
      <c r="E22" s="915"/>
      <c r="F22" s="914"/>
      <c r="G22" s="915"/>
      <c r="H22" s="914"/>
      <c r="I22" s="916"/>
      <c r="J22" s="914"/>
      <c r="K22" s="450"/>
      <c r="L22" s="450"/>
      <c r="M22" s="574">
        <v>0</v>
      </c>
      <c r="N22" s="936"/>
      <c r="O22" s="937"/>
    </row>
    <row r="23" spans="2:15" s="19" customFormat="1" ht="15" hidden="1" customHeight="1" outlineLevel="1">
      <c r="B23" s="449" t="s">
        <v>753</v>
      </c>
      <c r="C23" s="449" t="s">
        <v>754</v>
      </c>
      <c r="D23" s="914"/>
      <c r="E23" s="915"/>
      <c r="F23" s="914"/>
      <c r="G23" s="915"/>
      <c r="H23" s="914"/>
      <c r="I23" s="916"/>
      <c r="J23" s="914"/>
      <c r="K23" s="450"/>
      <c r="L23" s="450"/>
      <c r="M23" s="574">
        <v>0</v>
      </c>
      <c r="N23" s="936"/>
      <c r="O23" s="937"/>
    </row>
    <row r="24" spans="2:15" s="19" customFormat="1" ht="15" hidden="1" customHeight="1" outlineLevel="1">
      <c r="B24" s="449" t="s">
        <v>755</v>
      </c>
      <c r="C24" s="449" t="s">
        <v>756</v>
      </c>
      <c r="D24" s="914"/>
      <c r="E24" s="915"/>
      <c r="F24" s="914"/>
      <c r="G24" s="915"/>
      <c r="H24" s="914"/>
      <c r="I24" s="916"/>
      <c r="J24" s="914"/>
      <c r="K24" s="450"/>
      <c r="L24" s="450"/>
      <c r="M24" s="574">
        <v>0</v>
      </c>
      <c r="N24" s="936"/>
      <c r="O24" s="937"/>
    </row>
    <row r="25" spans="2:15" s="19" customFormat="1" ht="15" hidden="1" customHeight="1" outlineLevel="1">
      <c r="B25" s="449" t="s">
        <v>757</v>
      </c>
      <c r="C25" s="449" t="s">
        <v>758</v>
      </c>
      <c r="D25" s="914"/>
      <c r="E25" s="915"/>
      <c r="F25" s="914"/>
      <c r="G25" s="915"/>
      <c r="H25" s="914"/>
      <c r="I25" s="916"/>
      <c r="J25" s="914"/>
      <c r="K25" s="450"/>
      <c r="L25" s="450"/>
      <c r="M25" s="574">
        <v>0</v>
      </c>
      <c r="N25" s="936"/>
      <c r="O25" s="937"/>
    </row>
    <row r="26" spans="2:15" s="19" customFormat="1" ht="15" hidden="1" customHeight="1" outlineLevel="1">
      <c r="B26" s="449" t="s">
        <v>759</v>
      </c>
      <c r="C26" s="449" t="s">
        <v>760</v>
      </c>
      <c r="D26" s="914"/>
      <c r="E26" s="915"/>
      <c r="F26" s="914"/>
      <c r="G26" s="915"/>
      <c r="H26" s="914"/>
      <c r="I26" s="916"/>
      <c r="J26" s="914"/>
      <c r="K26" s="450"/>
      <c r="L26" s="450"/>
      <c r="M26" s="574">
        <v>0</v>
      </c>
      <c r="N26" s="936"/>
      <c r="O26" s="937"/>
    </row>
    <row r="27" spans="2:15" s="19" customFormat="1" ht="15" hidden="1" customHeight="1" outlineLevel="1">
      <c r="B27" s="449" t="s">
        <v>761</v>
      </c>
      <c r="C27" s="449" t="s">
        <v>762</v>
      </c>
      <c r="D27" s="914"/>
      <c r="E27" s="915"/>
      <c r="F27" s="914"/>
      <c r="G27" s="915"/>
      <c r="H27" s="914"/>
      <c r="I27" s="916"/>
      <c r="J27" s="914"/>
      <c r="K27" s="450"/>
      <c r="L27" s="450"/>
      <c r="M27" s="574">
        <v>0</v>
      </c>
      <c r="N27" s="936"/>
      <c r="O27" s="937"/>
    </row>
    <row r="28" spans="2:15" s="19" customFormat="1" ht="15" hidden="1" customHeight="1" outlineLevel="1">
      <c r="B28" s="449" t="s">
        <v>763</v>
      </c>
      <c r="C28" s="449" t="s">
        <v>764</v>
      </c>
      <c r="D28" s="914"/>
      <c r="E28" s="915"/>
      <c r="F28" s="914"/>
      <c r="G28" s="915"/>
      <c r="H28" s="914"/>
      <c r="I28" s="916"/>
      <c r="J28" s="914"/>
      <c r="K28" s="450"/>
      <c r="L28" s="450"/>
      <c r="M28" s="574">
        <v>0</v>
      </c>
      <c r="N28" s="936"/>
      <c r="O28" s="937"/>
    </row>
    <row r="29" spans="2:15" s="19" customFormat="1" ht="15" hidden="1" customHeight="1" outlineLevel="1">
      <c r="B29" s="449" t="s">
        <v>765</v>
      </c>
      <c r="C29" s="449" t="s">
        <v>766</v>
      </c>
      <c r="D29" s="914"/>
      <c r="E29" s="915"/>
      <c r="F29" s="914"/>
      <c r="G29" s="915"/>
      <c r="H29" s="914"/>
      <c r="I29" s="916"/>
      <c r="J29" s="914"/>
      <c r="K29" s="450"/>
      <c r="L29" s="450"/>
      <c r="M29" s="574">
        <v>0</v>
      </c>
      <c r="N29" s="936"/>
      <c r="O29" s="937"/>
    </row>
    <row r="30" spans="2:15" s="19" customFormat="1" ht="15" hidden="1" customHeight="1" outlineLevel="1">
      <c r="B30" s="449" t="s">
        <v>767</v>
      </c>
      <c r="C30" s="449" t="s">
        <v>768</v>
      </c>
      <c r="D30" s="914"/>
      <c r="E30" s="915"/>
      <c r="F30" s="914"/>
      <c r="G30" s="915"/>
      <c r="H30" s="914"/>
      <c r="I30" s="916"/>
      <c r="J30" s="914"/>
      <c r="K30" s="450"/>
      <c r="L30" s="450"/>
      <c r="M30" s="574">
        <v>0</v>
      </c>
      <c r="N30" s="936"/>
      <c r="O30" s="937"/>
    </row>
    <row r="31" spans="2:15" s="19" customFormat="1" ht="15" hidden="1" customHeight="1" outlineLevel="1">
      <c r="B31" s="449" t="s">
        <v>769</v>
      </c>
      <c r="C31" s="449" t="s">
        <v>770</v>
      </c>
      <c r="D31" s="914"/>
      <c r="E31" s="915"/>
      <c r="F31" s="914"/>
      <c r="G31" s="915"/>
      <c r="H31" s="914"/>
      <c r="I31" s="916"/>
      <c r="J31" s="914"/>
      <c r="K31" s="450"/>
      <c r="L31" s="450"/>
      <c r="M31" s="574">
        <v>0</v>
      </c>
      <c r="N31" s="936"/>
      <c r="O31" s="937"/>
    </row>
    <row r="32" spans="2:15" s="19" customFormat="1" ht="15" hidden="1" customHeight="1" outlineLevel="1">
      <c r="B32" s="449" t="s">
        <v>771</v>
      </c>
      <c r="C32" s="449" t="s">
        <v>772</v>
      </c>
      <c r="D32" s="914"/>
      <c r="E32" s="915"/>
      <c r="F32" s="914"/>
      <c r="G32" s="915"/>
      <c r="H32" s="914"/>
      <c r="I32" s="916"/>
      <c r="J32" s="914"/>
      <c r="K32" s="450"/>
      <c r="L32" s="450"/>
      <c r="M32" s="574">
        <v>0</v>
      </c>
      <c r="N32" s="936"/>
      <c r="O32" s="937"/>
    </row>
    <row r="33" spans="2:15" s="19" customFormat="1" ht="15" hidden="1" customHeight="1" outlineLevel="1">
      <c r="B33" s="449" t="s">
        <v>773</v>
      </c>
      <c r="C33" s="449" t="s">
        <v>774</v>
      </c>
      <c r="D33" s="914"/>
      <c r="E33" s="915"/>
      <c r="F33" s="914"/>
      <c r="G33" s="915"/>
      <c r="H33" s="914"/>
      <c r="I33" s="916"/>
      <c r="J33" s="914"/>
      <c r="K33" s="450"/>
      <c r="L33" s="450"/>
      <c r="M33" s="574">
        <v>0</v>
      </c>
      <c r="N33" s="936"/>
      <c r="O33" s="937"/>
    </row>
    <row r="34" spans="2:15" s="19" customFormat="1" ht="15" customHeight="1" collapsed="1">
      <c r="B34" s="449" t="s">
        <v>775</v>
      </c>
      <c r="C34" s="449" t="s">
        <v>607</v>
      </c>
      <c r="D34" s="914">
        <v>27766.965410000001</v>
      </c>
      <c r="E34" s="915">
        <v>119905.5858</v>
      </c>
      <c r="F34" s="914"/>
      <c r="G34" s="915"/>
      <c r="H34" s="914"/>
      <c r="I34" s="916"/>
      <c r="J34" s="914">
        <v>2610.6949900000004</v>
      </c>
      <c r="K34" s="450"/>
      <c r="L34" s="450"/>
      <c r="M34" s="574">
        <v>2610.6949900000004</v>
      </c>
      <c r="N34" s="936">
        <v>1.0892394948700001E-3</v>
      </c>
      <c r="O34" s="937">
        <v>0</v>
      </c>
    </row>
    <row r="35" spans="2:15" s="19" customFormat="1" ht="15" hidden="1" customHeight="1" outlineLevel="1">
      <c r="B35" s="449" t="s">
        <v>776</v>
      </c>
      <c r="C35" s="449" t="s">
        <v>777</v>
      </c>
      <c r="D35" s="914"/>
      <c r="E35" s="915"/>
      <c r="F35" s="914"/>
      <c r="G35" s="915"/>
      <c r="H35" s="914"/>
      <c r="I35" s="916"/>
      <c r="J35" s="914"/>
      <c r="K35" s="450"/>
      <c r="L35" s="450"/>
      <c r="M35" s="574">
        <v>0</v>
      </c>
      <c r="N35" s="936"/>
      <c r="O35" s="937"/>
    </row>
    <row r="36" spans="2:15" s="19" customFormat="1" ht="15" hidden="1" customHeight="1" outlineLevel="1">
      <c r="B36" s="449" t="s">
        <v>778</v>
      </c>
      <c r="C36" s="449" t="s">
        <v>779</v>
      </c>
      <c r="D36" s="914"/>
      <c r="E36" s="915"/>
      <c r="F36" s="914"/>
      <c r="G36" s="915"/>
      <c r="H36" s="914"/>
      <c r="I36" s="916"/>
      <c r="J36" s="914"/>
      <c r="K36" s="450"/>
      <c r="L36" s="450"/>
      <c r="M36" s="574">
        <v>0</v>
      </c>
      <c r="N36" s="936"/>
      <c r="O36" s="937"/>
    </row>
    <row r="37" spans="2:15" s="19" customFormat="1" ht="15" hidden="1" customHeight="1" outlineLevel="1">
      <c r="B37" s="449" t="s">
        <v>780</v>
      </c>
      <c r="C37" s="449" t="s">
        <v>781</v>
      </c>
      <c r="D37" s="914"/>
      <c r="E37" s="915"/>
      <c r="F37" s="914"/>
      <c r="G37" s="915"/>
      <c r="H37" s="914"/>
      <c r="I37" s="916"/>
      <c r="J37" s="914"/>
      <c r="K37" s="450"/>
      <c r="L37" s="450"/>
      <c r="M37" s="574">
        <v>0</v>
      </c>
      <c r="N37" s="936"/>
      <c r="O37" s="937"/>
    </row>
    <row r="38" spans="2:15" s="19" customFormat="1" ht="15" hidden="1" customHeight="1" outlineLevel="1">
      <c r="B38" s="449" t="s">
        <v>782</v>
      </c>
      <c r="C38" s="449" t="s">
        <v>783</v>
      </c>
      <c r="D38" s="914"/>
      <c r="E38" s="915"/>
      <c r="F38" s="914"/>
      <c r="G38" s="915"/>
      <c r="H38" s="914"/>
      <c r="I38" s="916"/>
      <c r="J38" s="914"/>
      <c r="K38" s="450"/>
      <c r="L38" s="450"/>
      <c r="M38" s="574">
        <v>0</v>
      </c>
      <c r="N38" s="936"/>
      <c r="O38" s="937"/>
    </row>
    <row r="39" spans="2:15" s="19" customFormat="1" ht="15" hidden="1" customHeight="1" outlineLevel="1">
      <c r="B39" s="449" t="s">
        <v>784</v>
      </c>
      <c r="C39" s="449" t="s">
        <v>785</v>
      </c>
      <c r="D39" s="914"/>
      <c r="E39" s="915"/>
      <c r="F39" s="914"/>
      <c r="G39" s="915"/>
      <c r="H39" s="914"/>
      <c r="I39" s="916"/>
      <c r="J39" s="914"/>
      <c r="K39" s="450"/>
      <c r="L39" s="450"/>
      <c r="M39" s="574">
        <v>0</v>
      </c>
      <c r="N39" s="936"/>
      <c r="O39" s="937"/>
    </row>
    <row r="40" spans="2:15" s="19" customFormat="1" ht="15" hidden="1" customHeight="1" outlineLevel="1">
      <c r="B40" s="449" t="s">
        <v>786</v>
      </c>
      <c r="C40" s="449" t="s">
        <v>787</v>
      </c>
      <c r="D40" s="914"/>
      <c r="E40" s="915"/>
      <c r="F40" s="914"/>
      <c r="G40" s="915"/>
      <c r="H40" s="914"/>
      <c r="I40" s="916"/>
      <c r="J40" s="914"/>
      <c r="K40" s="450"/>
      <c r="L40" s="450"/>
      <c r="M40" s="574">
        <v>0</v>
      </c>
      <c r="N40" s="936"/>
      <c r="O40" s="937"/>
    </row>
    <row r="41" spans="2:15" s="19" customFormat="1" ht="15" hidden="1" customHeight="1" outlineLevel="1">
      <c r="B41" s="449" t="s">
        <v>788</v>
      </c>
      <c r="C41" s="449" t="s">
        <v>789</v>
      </c>
      <c r="D41" s="914"/>
      <c r="E41" s="915"/>
      <c r="F41" s="914"/>
      <c r="G41" s="915"/>
      <c r="H41" s="914"/>
      <c r="I41" s="916"/>
      <c r="J41" s="914"/>
      <c r="K41" s="450"/>
      <c r="L41" s="450"/>
      <c r="M41" s="574">
        <v>0</v>
      </c>
      <c r="N41" s="936"/>
      <c r="O41" s="937"/>
    </row>
    <row r="42" spans="2:15" s="19" customFormat="1" ht="15" hidden="1" customHeight="1" outlineLevel="1">
      <c r="B42" s="449" t="s">
        <v>790</v>
      </c>
      <c r="C42" s="449" t="s">
        <v>791</v>
      </c>
      <c r="D42" s="914"/>
      <c r="E42" s="915"/>
      <c r="F42" s="914"/>
      <c r="G42" s="915"/>
      <c r="H42" s="914"/>
      <c r="I42" s="916"/>
      <c r="J42" s="914"/>
      <c r="K42" s="450"/>
      <c r="L42" s="450"/>
      <c r="M42" s="574">
        <v>0</v>
      </c>
      <c r="N42" s="936"/>
      <c r="O42" s="937"/>
    </row>
    <row r="43" spans="2:15" s="19" customFormat="1" ht="15" hidden="1" customHeight="1" outlineLevel="1">
      <c r="B43" s="449" t="s">
        <v>792</v>
      </c>
      <c r="C43" s="449" t="s">
        <v>793</v>
      </c>
      <c r="D43" s="914"/>
      <c r="E43" s="915"/>
      <c r="F43" s="914"/>
      <c r="G43" s="915"/>
      <c r="H43" s="914"/>
      <c r="I43" s="916"/>
      <c r="J43" s="914"/>
      <c r="K43" s="450"/>
      <c r="L43" s="450"/>
      <c r="M43" s="574">
        <v>0</v>
      </c>
      <c r="N43" s="936"/>
      <c r="O43" s="937"/>
    </row>
    <row r="44" spans="2:15" s="19" customFormat="1" ht="15" hidden="1" customHeight="1" outlineLevel="1">
      <c r="B44" s="449" t="s">
        <v>794</v>
      </c>
      <c r="C44" s="449" t="s">
        <v>795</v>
      </c>
      <c r="D44" s="914"/>
      <c r="E44" s="915"/>
      <c r="F44" s="914"/>
      <c r="G44" s="915"/>
      <c r="H44" s="914"/>
      <c r="I44" s="916"/>
      <c r="J44" s="914"/>
      <c r="K44" s="450"/>
      <c r="L44" s="450"/>
      <c r="M44" s="574">
        <v>0</v>
      </c>
      <c r="N44" s="936"/>
      <c r="O44" s="937"/>
    </row>
    <row r="45" spans="2:15" s="19" customFormat="1" ht="15" hidden="1" customHeight="1" outlineLevel="1">
      <c r="B45" s="449" t="s">
        <v>796</v>
      </c>
      <c r="C45" s="449" t="s">
        <v>797</v>
      </c>
      <c r="D45" s="914"/>
      <c r="E45" s="915"/>
      <c r="F45" s="914"/>
      <c r="G45" s="915"/>
      <c r="H45" s="914"/>
      <c r="I45" s="916"/>
      <c r="J45" s="914"/>
      <c r="K45" s="450"/>
      <c r="L45" s="450"/>
      <c r="M45" s="574">
        <v>0</v>
      </c>
      <c r="N45" s="936"/>
      <c r="O45" s="937"/>
    </row>
    <row r="46" spans="2:15" s="19" customFormat="1" ht="15" hidden="1" customHeight="1" outlineLevel="1">
      <c r="B46" s="449" t="s">
        <v>798</v>
      </c>
      <c r="C46" s="449" t="s">
        <v>799</v>
      </c>
      <c r="D46" s="914"/>
      <c r="E46" s="915"/>
      <c r="F46" s="914"/>
      <c r="G46" s="915"/>
      <c r="H46" s="914"/>
      <c r="I46" s="916"/>
      <c r="J46" s="914"/>
      <c r="K46" s="450"/>
      <c r="L46" s="450"/>
      <c r="M46" s="574">
        <v>0</v>
      </c>
      <c r="N46" s="936"/>
      <c r="O46" s="937"/>
    </row>
    <row r="47" spans="2:15" s="19" customFormat="1" ht="15" hidden="1" customHeight="1" outlineLevel="1">
      <c r="B47" s="449" t="s">
        <v>800</v>
      </c>
      <c r="C47" s="449" t="s">
        <v>801</v>
      </c>
      <c r="D47" s="914"/>
      <c r="E47" s="915"/>
      <c r="F47" s="914"/>
      <c r="G47" s="915"/>
      <c r="H47" s="914"/>
      <c r="I47" s="916"/>
      <c r="J47" s="914"/>
      <c r="K47" s="450"/>
      <c r="L47" s="450"/>
      <c r="M47" s="574">
        <v>0</v>
      </c>
      <c r="N47" s="936"/>
      <c r="O47" s="937"/>
    </row>
    <row r="48" spans="2:15" s="19" customFormat="1" ht="15" hidden="1" customHeight="1" outlineLevel="1">
      <c r="B48" s="449" t="s">
        <v>802</v>
      </c>
      <c r="C48" s="449" t="s">
        <v>803</v>
      </c>
      <c r="D48" s="914"/>
      <c r="E48" s="915"/>
      <c r="F48" s="914"/>
      <c r="G48" s="915"/>
      <c r="H48" s="914"/>
      <c r="I48" s="916"/>
      <c r="J48" s="914"/>
      <c r="K48" s="450"/>
      <c r="L48" s="450"/>
      <c r="M48" s="574">
        <v>0</v>
      </c>
      <c r="N48" s="936"/>
      <c r="O48" s="937"/>
    </row>
    <row r="49" spans="2:15" s="19" customFormat="1" ht="15" hidden="1" customHeight="1" outlineLevel="1">
      <c r="B49" s="449" t="s">
        <v>804</v>
      </c>
      <c r="C49" s="449" t="s">
        <v>805</v>
      </c>
      <c r="D49" s="914"/>
      <c r="E49" s="915"/>
      <c r="F49" s="914"/>
      <c r="G49" s="915"/>
      <c r="H49" s="914"/>
      <c r="I49" s="916"/>
      <c r="J49" s="914"/>
      <c r="K49" s="450"/>
      <c r="L49" s="450"/>
      <c r="M49" s="574">
        <v>0</v>
      </c>
      <c r="N49" s="936"/>
      <c r="O49" s="937"/>
    </row>
    <row r="50" spans="2:15" s="19" customFormat="1" ht="15" hidden="1" customHeight="1" outlineLevel="1">
      <c r="B50" s="449" t="s">
        <v>806</v>
      </c>
      <c r="C50" s="449" t="s">
        <v>807</v>
      </c>
      <c r="D50" s="914"/>
      <c r="E50" s="915"/>
      <c r="F50" s="914"/>
      <c r="G50" s="915"/>
      <c r="H50" s="914"/>
      <c r="I50" s="916"/>
      <c r="J50" s="914"/>
      <c r="K50" s="450"/>
      <c r="L50" s="450"/>
      <c r="M50" s="574">
        <v>0</v>
      </c>
      <c r="N50" s="936"/>
      <c r="O50" s="937"/>
    </row>
    <row r="51" spans="2:15" s="19" customFormat="1" ht="15" hidden="1" customHeight="1" outlineLevel="1">
      <c r="B51" s="449" t="s">
        <v>808</v>
      </c>
      <c r="C51" s="449" t="s">
        <v>809</v>
      </c>
      <c r="D51" s="914"/>
      <c r="E51" s="915"/>
      <c r="F51" s="914"/>
      <c r="G51" s="915"/>
      <c r="H51" s="914"/>
      <c r="I51" s="916"/>
      <c r="J51" s="914"/>
      <c r="K51" s="450"/>
      <c r="L51" s="450"/>
      <c r="M51" s="574">
        <v>0</v>
      </c>
      <c r="N51" s="936"/>
      <c r="O51" s="937"/>
    </row>
    <row r="52" spans="2:15" s="19" customFormat="1" ht="15" hidden="1" customHeight="1" outlineLevel="1">
      <c r="B52" s="449" t="s">
        <v>810</v>
      </c>
      <c r="C52" s="449" t="s">
        <v>811</v>
      </c>
      <c r="D52" s="914"/>
      <c r="E52" s="915"/>
      <c r="F52" s="914"/>
      <c r="G52" s="915"/>
      <c r="H52" s="914"/>
      <c r="I52" s="916"/>
      <c r="J52" s="914"/>
      <c r="K52" s="450"/>
      <c r="L52" s="450"/>
      <c r="M52" s="574">
        <v>0</v>
      </c>
      <c r="N52" s="936"/>
      <c r="O52" s="937"/>
    </row>
    <row r="53" spans="2:15" s="19" customFormat="1" ht="15" hidden="1" customHeight="1" outlineLevel="1">
      <c r="B53" s="449" t="s">
        <v>812</v>
      </c>
      <c r="C53" s="449" t="s">
        <v>813</v>
      </c>
      <c r="D53" s="914"/>
      <c r="E53" s="915"/>
      <c r="F53" s="914"/>
      <c r="G53" s="915"/>
      <c r="H53" s="914"/>
      <c r="I53" s="916"/>
      <c r="J53" s="914"/>
      <c r="K53" s="450"/>
      <c r="L53" s="450"/>
      <c r="M53" s="574">
        <v>0</v>
      </c>
      <c r="N53" s="936"/>
      <c r="O53" s="937"/>
    </row>
    <row r="54" spans="2:15" s="19" customFormat="1" ht="15" hidden="1" customHeight="1" outlineLevel="1">
      <c r="B54" s="449" t="s">
        <v>814</v>
      </c>
      <c r="C54" s="449" t="s">
        <v>815</v>
      </c>
      <c r="D54" s="914"/>
      <c r="E54" s="915"/>
      <c r="F54" s="914"/>
      <c r="G54" s="915"/>
      <c r="H54" s="914"/>
      <c r="I54" s="916"/>
      <c r="J54" s="914"/>
      <c r="K54" s="450"/>
      <c r="L54" s="450"/>
      <c r="M54" s="574">
        <v>0</v>
      </c>
      <c r="N54" s="936"/>
      <c r="O54" s="937"/>
    </row>
    <row r="55" spans="2:15" s="19" customFormat="1" ht="15" hidden="1" customHeight="1" outlineLevel="1">
      <c r="B55" s="449" t="s">
        <v>816</v>
      </c>
      <c r="C55" s="449" t="s">
        <v>817</v>
      </c>
      <c r="D55" s="914"/>
      <c r="E55" s="915"/>
      <c r="F55" s="914"/>
      <c r="G55" s="915"/>
      <c r="H55" s="914"/>
      <c r="I55" s="916"/>
      <c r="J55" s="914"/>
      <c r="K55" s="450"/>
      <c r="L55" s="450"/>
      <c r="M55" s="574">
        <v>0</v>
      </c>
      <c r="N55" s="936"/>
      <c r="O55" s="937"/>
    </row>
    <row r="56" spans="2:15" s="19" customFormat="1" ht="15" hidden="1" customHeight="1" outlineLevel="1">
      <c r="B56" s="449" t="s">
        <v>818</v>
      </c>
      <c r="C56" s="449" t="s">
        <v>819</v>
      </c>
      <c r="D56" s="914"/>
      <c r="E56" s="915"/>
      <c r="F56" s="914"/>
      <c r="G56" s="915"/>
      <c r="H56" s="914"/>
      <c r="I56" s="916"/>
      <c r="J56" s="914"/>
      <c r="K56" s="450"/>
      <c r="L56" s="450"/>
      <c r="M56" s="574">
        <v>0</v>
      </c>
      <c r="N56" s="936"/>
      <c r="O56" s="937"/>
    </row>
    <row r="57" spans="2:15" s="19" customFormat="1" ht="15" hidden="1" customHeight="1" outlineLevel="1">
      <c r="B57" s="449" t="s">
        <v>820</v>
      </c>
      <c r="C57" s="449" t="s">
        <v>821</v>
      </c>
      <c r="D57" s="914"/>
      <c r="E57" s="915"/>
      <c r="F57" s="914"/>
      <c r="G57" s="915"/>
      <c r="H57" s="914"/>
      <c r="I57" s="916"/>
      <c r="J57" s="914"/>
      <c r="K57" s="450"/>
      <c r="L57" s="450"/>
      <c r="M57" s="574">
        <v>0</v>
      </c>
      <c r="N57" s="936"/>
      <c r="O57" s="937"/>
    </row>
    <row r="58" spans="2:15" s="19" customFormat="1" ht="15" hidden="1" customHeight="1" outlineLevel="1">
      <c r="B58" s="449" t="s">
        <v>822</v>
      </c>
      <c r="C58" s="449" t="s">
        <v>823</v>
      </c>
      <c r="D58" s="914"/>
      <c r="E58" s="915"/>
      <c r="F58" s="914"/>
      <c r="G58" s="915"/>
      <c r="H58" s="914"/>
      <c r="I58" s="916"/>
      <c r="J58" s="914"/>
      <c r="K58" s="450"/>
      <c r="L58" s="450"/>
      <c r="M58" s="574">
        <v>0</v>
      </c>
      <c r="N58" s="936"/>
      <c r="O58" s="937"/>
    </row>
    <row r="59" spans="2:15" s="19" customFormat="1" ht="15" hidden="1" customHeight="1" outlineLevel="1">
      <c r="B59" s="449" t="s">
        <v>824</v>
      </c>
      <c r="C59" s="449" t="s">
        <v>825</v>
      </c>
      <c r="D59" s="914"/>
      <c r="E59" s="915"/>
      <c r="F59" s="914"/>
      <c r="G59" s="915"/>
      <c r="H59" s="914"/>
      <c r="I59" s="916"/>
      <c r="J59" s="914"/>
      <c r="K59" s="450"/>
      <c r="L59" s="450"/>
      <c r="M59" s="574">
        <v>0</v>
      </c>
      <c r="N59" s="936"/>
      <c r="O59" s="937"/>
    </row>
    <row r="60" spans="2:15" s="19" customFormat="1" ht="15" hidden="1" customHeight="1" outlineLevel="1">
      <c r="B60" s="449" t="s">
        <v>826</v>
      </c>
      <c r="C60" s="449" t="s">
        <v>827</v>
      </c>
      <c r="D60" s="914"/>
      <c r="E60" s="915"/>
      <c r="F60" s="914"/>
      <c r="G60" s="915"/>
      <c r="H60" s="914"/>
      <c r="I60" s="916"/>
      <c r="J60" s="914"/>
      <c r="K60" s="450"/>
      <c r="L60" s="450"/>
      <c r="M60" s="574">
        <v>0</v>
      </c>
      <c r="N60" s="936"/>
      <c r="O60" s="937"/>
    </row>
    <row r="61" spans="2:15" s="19" customFormat="1" ht="15" hidden="1" customHeight="1" outlineLevel="1">
      <c r="B61" s="449" t="s">
        <v>828</v>
      </c>
      <c r="C61" s="449" t="s">
        <v>829</v>
      </c>
      <c r="D61" s="914"/>
      <c r="E61" s="915"/>
      <c r="F61" s="914"/>
      <c r="G61" s="915"/>
      <c r="H61" s="914"/>
      <c r="I61" s="916"/>
      <c r="J61" s="914"/>
      <c r="K61" s="450"/>
      <c r="L61" s="450"/>
      <c r="M61" s="574">
        <v>0</v>
      </c>
      <c r="N61" s="936"/>
      <c r="O61" s="937"/>
    </row>
    <row r="62" spans="2:15" s="19" customFormat="1" ht="15" hidden="1" customHeight="1" outlineLevel="1">
      <c r="B62" s="449" t="s">
        <v>830</v>
      </c>
      <c r="C62" s="449" t="s">
        <v>831</v>
      </c>
      <c r="D62" s="914"/>
      <c r="E62" s="915"/>
      <c r="F62" s="914"/>
      <c r="G62" s="915"/>
      <c r="H62" s="914"/>
      <c r="I62" s="916"/>
      <c r="J62" s="914"/>
      <c r="K62" s="450"/>
      <c r="L62" s="450"/>
      <c r="M62" s="574">
        <v>0</v>
      </c>
      <c r="N62" s="936"/>
      <c r="O62" s="937"/>
    </row>
    <row r="63" spans="2:15" s="19" customFormat="1" ht="15" hidden="1" customHeight="1" outlineLevel="1">
      <c r="B63" s="449" t="s">
        <v>832</v>
      </c>
      <c r="C63" s="449" t="s">
        <v>833</v>
      </c>
      <c r="D63" s="914"/>
      <c r="E63" s="915"/>
      <c r="F63" s="914"/>
      <c r="G63" s="915"/>
      <c r="H63" s="914"/>
      <c r="I63" s="916"/>
      <c r="J63" s="914"/>
      <c r="K63" s="450"/>
      <c r="L63" s="450"/>
      <c r="M63" s="574">
        <v>0</v>
      </c>
      <c r="N63" s="936"/>
      <c r="O63" s="937"/>
    </row>
    <row r="64" spans="2:15" s="19" customFormat="1" ht="15" hidden="1" customHeight="1" outlineLevel="1">
      <c r="B64" s="449" t="s">
        <v>834</v>
      </c>
      <c r="C64" s="449" t="s">
        <v>835</v>
      </c>
      <c r="D64" s="914"/>
      <c r="E64" s="915"/>
      <c r="F64" s="914"/>
      <c r="G64" s="915"/>
      <c r="H64" s="914"/>
      <c r="I64" s="916"/>
      <c r="J64" s="914"/>
      <c r="K64" s="450"/>
      <c r="L64" s="450"/>
      <c r="M64" s="574">
        <v>0</v>
      </c>
      <c r="N64" s="936"/>
      <c r="O64" s="937"/>
    </row>
    <row r="65" spans="2:15" s="19" customFormat="1" ht="15" hidden="1" customHeight="1" outlineLevel="1">
      <c r="B65" s="449" t="s">
        <v>836</v>
      </c>
      <c r="C65" s="449" t="s">
        <v>837</v>
      </c>
      <c r="D65" s="914"/>
      <c r="E65" s="915"/>
      <c r="F65" s="914"/>
      <c r="G65" s="915"/>
      <c r="H65" s="914"/>
      <c r="I65" s="916"/>
      <c r="J65" s="914"/>
      <c r="K65" s="450"/>
      <c r="L65" s="450"/>
      <c r="M65" s="574">
        <v>0</v>
      </c>
      <c r="N65" s="936"/>
      <c r="O65" s="937"/>
    </row>
    <row r="66" spans="2:15" s="19" customFormat="1" ht="15" hidden="1" customHeight="1" outlineLevel="1">
      <c r="B66" s="449" t="s">
        <v>838</v>
      </c>
      <c r="C66" s="449" t="s">
        <v>839</v>
      </c>
      <c r="D66" s="914"/>
      <c r="E66" s="915"/>
      <c r="F66" s="914"/>
      <c r="G66" s="915"/>
      <c r="H66" s="914"/>
      <c r="I66" s="916"/>
      <c r="J66" s="914"/>
      <c r="K66" s="450"/>
      <c r="L66" s="450"/>
      <c r="M66" s="574">
        <v>0</v>
      </c>
      <c r="N66" s="936"/>
      <c r="O66" s="937"/>
    </row>
    <row r="67" spans="2:15" s="19" customFormat="1" ht="15" hidden="1" customHeight="1" outlineLevel="1">
      <c r="B67" s="449" t="s">
        <v>840</v>
      </c>
      <c r="C67" s="449" t="s">
        <v>841</v>
      </c>
      <c r="D67" s="914"/>
      <c r="E67" s="915"/>
      <c r="F67" s="914"/>
      <c r="G67" s="915"/>
      <c r="H67" s="914"/>
      <c r="I67" s="916"/>
      <c r="J67" s="914"/>
      <c r="K67" s="450"/>
      <c r="L67" s="450"/>
      <c r="M67" s="574">
        <v>0</v>
      </c>
      <c r="N67" s="936"/>
      <c r="O67" s="937"/>
    </row>
    <row r="68" spans="2:15" s="19" customFormat="1" ht="15" hidden="1" customHeight="1" outlineLevel="1">
      <c r="B68" s="449" t="s">
        <v>842</v>
      </c>
      <c r="C68" s="449" t="s">
        <v>843</v>
      </c>
      <c r="D68" s="914"/>
      <c r="E68" s="915"/>
      <c r="F68" s="914"/>
      <c r="G68" s="915"/>
      <c r="H68" s="914"/>
      <c r="I68" s="916"/>
      <c r="J68" s="914"/>
      <c r="K68" s="450"/>
      <c r="L68" s="450"/>
      <c r="M68" s="574">
        <v>0</v>
      </c>
      <c r="N68" s="936"/>
      <c r="O68" s="937"/>
    </row>
    <row r="69" spans="2:15" s="19" customFormat="1" ht="15" customHeight="1" collapsed="1">
      <c r="B69" s="449" t="s">
        <v>844</v>
      </c>
      <c r="C69" s="449" t="s">
        <v>845</v>
      </c>
      <c r="D69" s="914">
        <v>149143.47058000002</v>
      </c>
      <c r="E69" s="915">
        <v>206098.81873</v>
      </c>
      <c r="F69" s="914"/>
      <c r="G69" s="915"/>
      <c r="H69" s="914"/>
      <c r="I69" s="916"/>
      <c r="J69" s="914">
        <v>24967.356079999998</v>
      </c>
      <c r="K69" s="450"/>
      <c r="L69" s="450"/>
      <c r="M69" s="574">
        <v>24967.356079999998</v>
      </c>
      <c r="N69" s="936">
        <v>1.0416931280579999E-2</v>
      </c>
      <c r="O69" s="937">
        <v>0</v>
      </c>
    </row>
    <row r="70" spans="2:15" s="19" customFormat="1" ht="15" customHeight="1">
      <c r="B70" s="451" t="s">
        <v>846</v>
      </c>
      <c r="C70" s="451" t="s">
        <v>847</v>
      </c>
      <c r="D70" s="914">
        <v>26782.009839999999</v>
      </c>
      <c r="E70" s="915">
        <v>136417.39455000003</v>
      </c>
      <c r="F70" s="914"/>
      <c r="G70" s="915"/>
      <c r="H70" s="914"/>
      <c r="I70" s="916"/>
      <c r="J70" s="914">
        <v>16793.161749999999</v>
      </c>
      <c r="K70" s="450"/>
      <c r="L70" s="450"/>
      <c r="M70" s="574">
        <v>16793.161749999999</v>
      </c>
      <c r="N70" s="936">
        <v>7.0064772325800001E-3</v>
      </c>
      <c r="O70" s="937">
        <v>0</v>
      </c>
    </row>
    <row r="71" spans="2:15" s="19" customFormat="1" ht="15" hidden="1" customHeight="1" outlineLevel="1">
      <c r="B71" s="449" t="s">
        <v>848</v>
      </c>
      <c r="C71" s="449" t="s">
        <v>849</v>
      </c>
      <c r="D71" s="914"/>
      <c r="E71" s="915"/>
      <c r="F71" s="914"/>
      <c r="G71" s="915"/>
      <c r="H71" s="914"/>
      <c r="I71" s="916"/>
      <c r="J71" s="914"/>
      <c r="K71" s="450"/>
      <c r="L71" s="450"/>
      <c r="M71" s="574">
        <v>0</v>
      </c>
      <c r="N71" s="936"/>
      <c r="O71" s="937"/>
    </row>
    <row r="72" spans="2:15" s="19" customFormat="1" ht="15" hidden="1" customHeight="1" outlineLevel="1">
      <c r="B72" s="449" t="s">
        <v>850</v>
      </c>
      <c r="C72" s="449" t="s">
        <v>851</v>
      </c>
      <c r="D72" s="914"/>
      <c r="E72" s="915"/>
      <c r="F72" s="914"/>
      <c r="G72" s="915"/>
      <c r="H72" s="914"/>
      <c r="I72" s="916"/>
      <c r="J72" s="914"/>
      <c r="K72" s="450"/>
      <c r="L72" s="450"/>
      <c r="M72" s="574">
        <v>0</v>
      </c>
      <c r="N72" s="936"/>
      <c r="O72" s="937"/>
    </row>
    <row r="73" spans="2:15" s="19" customFormat="1" ht="15" hidden="1" customHeight="1" outlineLevel="1">
      <c r="B73" s="449" t="s">
        <v>852</v>
      </c>
      <c r="C73" s="449" t="s">
        <v>853</v>
      </c>
      <c r="D73" s="914"/>
      <c r="E73" s="915"/>
      <c r="F73" s="914"/>
      <c r="G73" s="915"/>
      <c r="H73" s="914"/>
      <c r="I73" s="916"/>
      <c r="J73" s="914"/>
      <c r="K73" s="450"/>
      <c r="L73" s="450"/>
      <c r="M73" s="574">
        <v>0</v>
      </c>
      <c r="N73" s="936"/>
      <c r="O73" s="937"/>
    </row>
    <row r="74" spans="2:15" s="19" customFormat="1" ht="15" hidden="1" customHeight="1" outlineLevel="1">
      <c r="B74" s="449" t="s">
        <v>854</v>
      </c>
      <c r="C74" s="449" t="s">
        <v>855</v>
      </c>
      <c r="D74" s="914"/>
      <c r="E74" s="915"/>
      <c r="F74" s="914"/>
      <c r="G74" s="915"/>
      <c r="H74" s="914"/>
      <c r="I74" s="916"/>
      <c r="J74" s="914"/>
      <c r="K74" s="450"/>
      <c r="L74" s="450"/>
      <c r="M74" s="574">
        <v>0</v>
      </c>
      <c r="N74" s="936"/>
      <c r="O74" s="937"/>
    </row>
    <row r="75" spans="2:15" s="19" customFormat="1" ht="15" customHeight="1" collapsed="1">
      <c r="B75" s="449" t="s">
        <v>856</v>
      </c>
      <c r="C75" s="449" t="s">
        <v>610</v>
      </c>
      <c r="D75" s="914">
        <v>10852.98639</v>
      </c>
      <c r="E75" s="915">
        <v>356451.34372</v>
      </c>
      <c r="F75" s="914"/>
      <c r="G75" s="915"/>
      <c r="H75" s="914"/>
      <c r="I75" s="916"/>
      <c r="J75" s="914">
        <v>12825.39855</v>
      </c>
      <c r="K75" s="450"/>
      <c r="L75" s="450"/>
      <c r="M75" s="574">
        <v>12825.39855</v>
      </c>
      <c r="N75" s="936">
        <v>5.3510389670300001E-3</v>
      </c>
      <c r="O75" s="937">
        <v>0</v>
      </c>
    </row>
    <row r="76" spans="2:15" s="19" customFormat="1" ht="15" hidden="1" customHeight="1" outlineLevel="1">
      <c r="B76" s="449" t="s">
        <v>857</v>
      </c>
      <c r="C76" s="449" t="s">
        <v>858</v>
      </c>
      <c r="D76" s="914"/>
      <c r="E76" s="915"/>
      <c r="F76" s="914"/>
      <c r="G76" s="915"/>
      <c r="H76" s="914"/>
      <c r="I76" s="916"/>
      <c r="J76" s="914"/>
      <c r="K76" s="450"/>
      <c r="L76" s="450"/>
      <c r="M76" s="574">
        <v>0</v>
      </c>
      <c r="N76" s="936"/>
      <c r="O76" s="937"/>
    </row>
    <row r="77" spans="2:15" s="19" customFormat="1" ht="15" hidden="1" customHeight="1" outlineLevel="1">
      <c r="B77" s="449" t="s">
        <v>859</v>
      </c>
      <c r="C77" s="449" t="s">
        <v>860</v>
      </c>
      <c r="D77" s="914"/>
      <c r="E77" s="915"/>
      <c r="F77" s="914"/>
      <c r="G77" s="915"/>
      <c r="H77" s="914"/>
      <c r="I77" s="916"/>
      <c r="J77" s="914"/>
      <c r="K77" s="450"/>
      <c r="L77" s="450"/>
      <c r="M77" s="574">
        <v>0</v>
      </c>
      <c r="N77" s="936"/>
      <c r="O77" s="937"/>
    </row>
    <row r="78" spans="2:15" s="19" customFormat="1" ht="15" hidden="1" customHeight="1" outlineLevel="1">
      <c r="B78" s="449" t="s">
        <v>861</v>
      </c>
      <c r="C78" s="449" t="s">
        <v>862</v>
      </c>
      <c r="D78" s="914"/>
      <c r="E78" s="915"/>
      <c r="F78" s="914"/>
      <c r="G78" s="915"/>
      <c r="H78" s="914"/>
      <c r="I78" s="916"/>
      <c r="J78" s="914"/>
      <c r="K78" s="450"/>
      <c r="L78" s="450"/>
      <c r="M78" s="574">
        <v>0</v>
      </c>
      <c r="N78" s="936"/>
      <c r="O78" s="937"/>
    </row>
    <row r="79" spans="2:15" s="19" customFormat="1" ht="15" hidden="1" customHeight="1" outlineLevel="1">
      <c r="B79" s="449" t="s">
        <v>863</v>
      </c>
      <c r="C79" s="449" t="s">
        <v>864</v>
      </c>
      <c r="D79" s="914"/>
      <c r="E79" s="915"/>
      <c r="F79" s="914"/>
      <c r="G79" s="915"/>
      <c r="H79" s="914"/>
      <c r="I79" s="916"/>
      <c r="J79" s="914"/>
      <c r="K79" s="450"/>
      <c r="L79" s="450"/>
      <c r="M79" s="574">
        <v>0</v>
      </c>
      <c r="N79" s="936"/>
      <c r="O79" s="937"/>
    </row>
    <row r="80" spans="2:15" s="19" customFormat="1" ht="15" hidden="1" customHeight="1" outlineLevel="1">
      <c r="B80" s="449" t="s">
        <v>865</v>
      </c>
      <c r="C80" s="449" t="s">
        <v>866</v>
      </c>
      <c r="D80" s="914"/>
      <c r="E80" s="915"/>
      <c r="F80" s="914"/>
      <c r="G80" s="915"/>
      <c r="H80" s="914"/>
      <c r="I80" s="916"/>
      <c r="J80" s="914"/>
      <c r="K80" s="450"/>
      <c r="L80" s="450"/>
      <c r="M80" s="574">
        <v>0</v>
      </c>
      <c r="N80" s="936"/>
      <c r="O80" s="937"/>
    </row>
    <row r="81" spans="2:15" s="19" customFormat="1" ht="15" hidden="1" customHeight="1" outlineLevel="1">
      <c r="B81" s="449" t="s">
        <v>867</v>
      </c>
      <c r="C81" s="449" t="s">
        <v>868</v>
      </c>
      <c r="D81" s="914"/>
      <c r="E81" s="915"/>
      <c r="F81" s="914"/>
      <c r="G81" s="915"/>
      <c r="H81" s="914"/>
      <c r="I81" s="916"/>
      <c r="J81" s="914"/>
      <c r="K81" s="450"/>
      <c r="L81" s="450"/>
      <c r="M81" s="574">
        <v>0</v>
      </c>
      <c r="N81" s="936"/>
      <c r="O81" s="937"/>
    </row>
    <row r="82" spans="2:15" s="19" customFormat="1" ht="15" hidden="1" customHeight="1" outlineLevel="1">
      <c r="B82" s="449" t="s">
        <v>869</v>
      </c>
      <c r="C82" s="449" t="s">
        <v>870</v>
      </c>
      <c r="D82" s="914"/>
      <c r="E82" s="915"/>
      <c r="F82" s="914"/>
      <c r="G82" s="915"/>
      <c r="H82" s="914"/>
      <c r="I82" s="916"/>
      <c r="J82" s="914"/>
      <c r="K82" s="450"/>
      <c r="L82" s="450"/>
      <c r="M82" s="574">
        <v>0</v>
      </c>
      <c r="N82" s="936"/>
      <c r="O82" s="937"/>
    </row>
    <row r="83" spans="2:15" s="19" customFormat="1" ht="15" hidden="1" customHeight="1" outlineLevel="1">
      <c r="B83" s="449" t="s">
        <v>871</v>
      </c>
      <c r="C83" s="449" t="s">
        <v>872</v>
      </c>
      <c r="D83" s="914"/>
      <c r="E83" s="915"/>
      <c r="F83" s="914"/>
      <c r="G83" s="915"/>
      <c r="H83" s="914"/>
      <c r="I83" s="916"/>
      <c r="J83" s="914"/>
      <c r="K83" s="450"/>
      <c r="L83" s="450"/>
      <c r="M83" s="574">
        <v>0</v>
      </c>
      <c r="N83" s="936"/>
      <c r="O83" s="937"/>
    </row>
    <row r="84" spans="2:15" s="19" customFormat="1" ht="15" hidden="1" customHeight="1" outlineLevel="1">
      <c r="B84" s="449" t="s">
        <v>873</v>
      </c>
      <c r="C84" s="449" t="s">
        <v>874</v>
      </c>
      <c r="D84" s="914"/>
      <c r="E84" s="915"/>
      <c r="F84" s="914"/>
      <c r="G84" s="915"/>
      <c r="H84" s="914"/>
      <c r="I84" s="916"/>
      <c r="J84" s="914"/>
      <c r="K84" s="450"/>
      <c r="L84" s="450"/>
      <c r="M84" s="574">
        <v>0</v>
      </c>
      <c r="N84" s="936"/>
      <c r="O84" s="937"/>
    </row>
    <row r="85" spans="2:15" s="19" customFormat="1" ht="15" hidden="1" customHeight="1" outlineLevel="1">
      <c r="B85" s="449" t="s">
        <v>875</v>
      </c>
      <c r="C85" s="449" t="s">
        <v>876</v>
      </c>
      <c r="D85" s="914"/>
      <c r="E85" s="915"/>
      <c r="F85" s="914"/>
      <c r="G85" s="915"/>
      <c r="H85" s="914"/>
      <c r="I85" s="916"/>
      <c r="J85" s="914"/>
      <c r="K85" s="450"/>
      <c r="L85" s="450"/>
      <c r="M85" s="574">
        <v>0</v>
      </c>
      <c r="N85" s="936"/>
      <c r="O85" s="937"/>
    </row>
    <row r="86" spans="2:15" s="19" customFormat="1" ht="15" hidden="1" customHeight="1" outlineLevel="1">
      <c r="B86" s="449" t="s">
        <v>877</v>
      </c>
      <c r="C86" s="449" t="s">
        <v>878</v>
      </c>
      <c r="D86" s="914"/>
      <c r="E86" s="915"/>
      <c r="F86" s="914"/>
      <c r="G86" s="915"/>
      <c r="H86" s="914"/>
      <c r="I86" s="916"/>
      <c r="J86" s="914"/>
      <c r="K86" s="450"/>
      <c r="L86" s="450"/>
      <c r="M86" s="574">
        <v>0</v>
      </c>
      <c r="N86" s="936"/>
      <c r="O86" s="937"/>
    </row>
    <row r="87" spans="2:15" s="19" customFormat="1" ht="15" hidden="1" customHeight="1" outlineLevel="1">
      <c r="B87" s="449" t="s">
        <v>879</v>
      </c>
      <c r="C87" s="449" t="s">
        <v>880</v>
      </c>
      <c r="D87" s="914"/>
      <c r="E87" s="915"/>
      <c r="F87" s="914"/>
      <c r="G87" s="915"/>
      <c r="H87" s="914"/>
      <c r="I87" s="916"/>
      <c r="J87" s="914"/>
      <c r="K87" s="450"/>
      <c r="L87" s="450"/>
      <c r="M87" s="574">
        <v>0</v>
      </c>
      <c r="N87" s="936"/>
      <c r="O87" s="937"/>
    </row>
    <row r="88" spans="2:15" s="19" customFormat="1" ht="15" hidden="1" customHeight="1" outlineLevel="1">
      <c r="B88" s="449" t="s">
        <v>881</v>
      </c>
      <c r="C88" s="449" t="s">
        <v>882</v>
      </c>
      <c r="D88" s="914"/>
      <c r="E88" s="915"/>
      <c r="F88" s="914"/>
      <c r="G88" s="915"/>
      <c r="H88" s="914"/>
      <c r="I88" s="916"/>
      <c r="J88" s="914"/>
      <c r="K88" s="450"/>
      <c r="L88" s="450"/>
      <c r="M88" s="574">
        <v>0</v>
      </c>
      <c r="N88" s="936"/>
      <c r="O88" s="937"/>
    </row>
    <row r="89" spans="2:15" s="19" customFormat="1" ht="15" hidden="1" customHeight="1" outlineLevel="1">
      <c r="B89" s="449" t="s">
        <v>883</v>
      </c>
      <c r="C89" s="449" t="s">
        <v>884</v>
      </c>
      <c r="D89" s="914"/>
      <c r="E89" s="915"/>
      <c r="F89" s="914"/>
      <c r="G89" s="915"/>
      <c r="H89" s="914"/>
      <c r="I89" s="916"/>
      <c r="J89" s="914"/>
      <c r="K89" s="450"/>
      <c r="L89" s="450"/>
      <c r="M89" s="574">
        <v>0</v>
      </c>
      <c r="N89" s="936"/>
      <c r="O89" s="937"/>
    </row>
    <row r="90" spans="2:15" s="19" customFormat="1" ht="15" hidden="1" customHeight="1" outlineLevel="1">
      <c r="B90" s="449" t="s">
        <v>885</v>
      </c>
      <c r="C90" s="449" t="s">
        <v>886</v>
      </c>
      <c r="D90" s="914"/>
      <c r="E90" s="915"/>
      <c r="F90" s="914"/>
      <c r="G90" s="915"/>
      <c r="H90" s="914"/>
      <c r="I90" s="916"/>
      <c r="J90" s="914"/>
      <c r="K90" s="450"/>
      <c r="L90" s="450"/>
      <c r="M90" s="574">
        <v>0</v>
      </c>
      <c r="N90" s="936"/>
      <c r="O90" s="937"/>
    </row>
    <row r="91" spans="2:15" s="19" customFormat="1" ht="15" hidden="1" customHeight="1" outlineLevel="1">
      <c r="B91" s="449" t="s">
        <v>887</v>
      </c>
      <c r="C91" s="449" t="s">
        <v>888</v>
      </c>
      <c r="D91" s="914"/>
      <c r="E91" s="915"/>
      <c r="F91" s="914"/>
      <c r="G91" s="915"/>
      <c r="H91" s="914"/>
      <c r="I91" s="916"/>
      <c r="J91" s="914"/>
      <c r="K91" s="450"/>
      <c r="L91" s="450"/>
      <c r="M91" s="574">
        <v>0</v>
      </c>
      <c r="N91" s="936"/>
      <c r="O91" s="937"/>
    </row>
    <row r="92" spans="2:15" s="19" customFormat="1" ht="15" hidden="1" customHeight="1" outlineLevel="1">
      <c r="B92" s="449" t="s">
        <v>889</v>
      </c>
      <c r="C92" s="449" t="s">
        <v>890</v>
      </c>
      <c r="D92" s="914"/>
      <c r="E92" s="915"/>
      <c r="F92" s="914"/>
      <c r="G92" s="915"/>
      <c r="H92" s="914"/>
      <c r="I92" s="916"/>
      <c r="J92" s="914"/>
      <c r="K92" s="450"/>
      <c r="L92" s="450"/>
      <c r="M92" s="574">
        <v>0</v>
      </c>
      <c r="N92" s="936"/>
      <c r="O92" s="937"/>
    </row>
    <row r="93" spans="2:15" s="19" customFormat="1" ht="15" hidden="1" customHeight="1" outlineLevel="1">
      <c r="B93" s="449" t="s">
        <v>891</v>
      </c>
      <c r="C93" s="449" t="s">
        <v>892</v>
      </c>
      <c r="D93" s="914"/>
      <c r="E93" s="915"/>
      <c r="F93" s="914"/>
      <c r="G93" s="915"/>
      <c r="H93" s="914"/>
      <c r="I93" s="916"/>
      <c r="J93" s="914"/>
      <c r="K93" s="450"/>
      <c r="L93" s="450"/>
      <c r="M93" s="574">
        <v>0</v>
      </c>
      <c r="N93" s="936"/>
      <c r="O93" s="937"/>
    </row>
    <row r="94" spans="2:15" s="19" customFormat="1" ht="15" hidden="1" customHeight="1" outlineLevel="1">
      <c r="B94" s="449" t="s">
        <v>893</v>
      </c>
      <c r="C94" s="449" t="s">
        <v>894</v>
      </c>
      <c r="D94" s="914"/>
      <c r="E94" s="915"/>
      <c r="F94" s="914"/>
      <c r="G94" s="915"/>
      <c r="H94" s="914"/>
      <c r="I94" s="916"/>
      <c r="J94" s="914"/>
      <c r="K94" s="450"/>
      <c r="L94" s="450"/>
      <c r="M94" s="574">
        <v>0</v>
      </c>
      <c r="N94" s="936"/>
      <c r="O94" s="937"/>
    </row>
    <row r="95" spans="2:15" s="19" customFormat="1" ht="15" hidden="1" customHeight="1" outlineLevel="1">
      <c r="B95" s="449" t="s">
        <v>895</v>
      </c>
      <c r="C95" s="449" t="s">
        <v>896</v>
      </c>
      <c r="D95" s="914"/>
      <c r="E95" s="915"/>
      <c r="F95" s="914"/>
      <c r="G95" s="915"/>
      <c r="H95" s="914"/>
      <c r="I95" s="916"/>
      <c r="J95" s="914"/>
      <c r="K95" s="450"/>
      <c r="L95" s="450"/>
      <c r="M95" s="574">
        <v>0</v>
      </c>
      <c r="N95" s="936"/>
      <c r="O95" s="937"/>
    </row>
    <row r="96" spans="2:15" s="19" customFormat="1" ht="15" hidden="1" customHeight="1" outlineLevel="1">
      <c r="B96" s="449" t="s">
        <v>897</v>
      </c>
      <c r="C96" s="449" t="s">
        <v>898</v>
      </c>
      <c r="D96" s="914"/>
      <c r="E96" s="915"/>
      <c r="F96" s="914"/>
      <c r="G96" s="915"/>
      <c r="H96" s="914"/>
      <c r="I96" s="916"/>
      <c r="J96" s="914"/>
      <c r="K96" s="450"/>
      <c r="L96" s="450"/>
      <c r="M96" s="574">
        <v>0</v>
      </c>
      <c r="N96" s="936"/>
      <c r="O96" s="937"/>
    </row>
    <row r="97" spans="2:15" s="19" customFormat="1" ht="15" hidden="1" customHeight="1" outlineLevel="1">
      <c r="B97" s="449" t="s">
        <v>899</v>
      </c>
      <c r="C97" s="449" t="s">
        <v>900</v>
      </c>
      <c r="D97" s="914"/>
      <c r="E97" s="915"/>
      <c r="F97" s="914"/>
      <c r="G97" s="915"/>
      <c r="H97" s="914"/>
      <c r="I97" s="916"/>
      <c r="J97" s="914"/>
      <c r="K97" s="450"/>
      <c r="L97" s="450"/>
      <c r="M97" s="574">
        <v>0</v>
      </c>
      <c r="N97" s="936"/>
      <c r="O97" s="937"/>
    </row>
    <row r="98" spans="2:15" s="19" customFormat="1" ht="15" hidden="1" customHeight="1" outlineLevel="1">
      <c r="B98" s="449" t="s">
        <v>901</v>
      </c>
      <c r="C98" s="449" t="s">
        <v>611</v>
      </c>
      <c r="D98" s="914"/>
      <c r="E98" s="915"/>
      <c r="F98" s="914"/>
      <c r="G98" s="915"/>
      <c r="H98" s="914"/>
      <c r="I98" s="916"/>
      <c r="J98" s="914"/>
      <c r="K98" s="450"/>
      <c r="L98" s="450"/>
      <c r="M98" s="574">
        <v>0</v>
      </c>
      <c r="N98" s="936"/>
      <c r="O98" s="937"/>
    </row>
    <row r="99" spans="2:15" s="19" customFormat="1" ht="15" hidden="1" customHeight="1" outlineLevel="1">
      <c r="B99" s="449" t="s">
        <v>902</v>
      </c>
      <c r="C99" s="449" t="s">
        <v>903</v>
      </c>
      <c r="D99" s="914"/>
      <c r="E99" s="915"/>
      <c r="F99" s="914"/>
      <c r="G99" s="915"/>
      <c r="H99" s="914"/>
      <c r="I99" s="916"/>
      <c r="J99" s="914"/>
      <c r="K99" s="450"/>
      <c r="L99" s="450"/>
      <c r="M99" s="574">
        <v>0</v>
      </c>
      <c r="N99" s="936"/>
      <c r="O99" s="937"/>
    </row>
    <row r="100" spans="2:15" s="19" customFormat="1" ht="15" hidden="1" customHeight="1" outlineLevel="1">
      <c r="B100" s="449" t="s">
        <v>904</v>
      </c>
      <c r="C100" s="449" t="s">
        <v>905</v>
      </c>
      <c r="D100" s="914"/>
      <c r="E100" s="915"/>
      <c r="F100" s="914"/>
      <c r="G100" s="915"/>
      <c r="H100" s="914"/>
      <c r="I100" s="916"/>
      <c r="J100" s="914"/>
      <c r="K100" s="450"/>
      <c r="L100" s="450"/>
      <c r="M100" s="574">
        <v>0</v>
      </c>
      <c r="N100" s="936"/>
      <c r="O100" s="937"/>
    </row>
    <row r="101" spans="2:15" s="19" customFormat="1" ht="15" hidden="1" customHeight="1" outlineLevel="1">
      <c r="B101" s="449" t="s">
        <v>906</v>
      </c>
      <c r="C101" s="449" t="s">
        <v>907</v>
      </c>
      <c r="D101" s="914"/>
      <c r="E101" s="915"/>
      <c r="F101" s="914"/>
      <c r="G101" s="915"/>
      <c r="H101" s="914"/>
      <c r="I101" s="916"/>
      <c r="J101" s="914"/>
      <c r="K101" s="450"/>
      <c r="L101" s="450"/>
      <c r="M101" s="574">
        <v>0</v>
      </c>
      <c r="N101" s="936"/>
      <c r="O101" s="937"/>
    </row>
    <row r="102" spans="2:15" s="19" customFormat="1" ht="15" hidden="1" customHeight="1" outlineLevel="1">
      <c r="B102" s="449" t="s">
        <v>908</v>
      </c>
      <c r="C102" s="449" t="s">
        <v>909</v>
      </c>
      <c r="D102" s="914"/>
      <c r="E102" s="915"/>
      <c r="F102" s="914"/>
      <c r="G102" s="915"/>
      <c r="H102" s="914"/>
      <c r="I102" s="916"/>
      <c r="J102" s="914"/>
      <c r="K102" s="450"/>
      <c r="L102" s="450"/>
      <c r="M102" s="574">
        <v>0</v>
      </c>
      <c r="N102" s="936"/>
      <c r="O102" s="937"/>
    </row>
    <row r="103" spans="2:15" s="19" customFormat="1" ht="15" hidden="1" customHeight="1" outlineLevel="1">
      <c r="B103" s="449" t="s">
        <v>910</v>
      </c>
      <c r="C103" s="449" t="s">
        <v>911</v>
      </c>
      <c r="D103" s="914"/>
      <c r="E103" s="915"/>
      <c r="F103" s="914"/>
      <c r="G103" s="915"/>
      <c r="H103" s="914"/>
      <c r="I103" s="916"/>
      <c r="J103" s="914"/>
      <c r="K103" s="450"/>
      <c r="L103" s="450"/>
      <c r="M103" s="574">
        <v>0</v>
      </c>
      <c r="N103" s="936"/>
      <c r="O103" s="937"/>
    </row>
    <row r="104" spans="2:15" s="19" customFormat="1" ht="15" hidden="1" customHeight="1" outlineLevel="1">
      <c r="B104" s="449" t="s">
        <v>912</v>
      </c>
      <c r="C104" s="449" t="s">
        <v>913</v>
      </c>
      <c r="D104" s="914"/>
      <c r="E104" s="915"/>
      <c r="F104" s="914"/>
      <c r="G104" s="915"/>
      <c r="H104" s="914"/>
      <c r="I104" s="916"/>
      <c r="J104" s="914"/>
      <c r="K104" s="450"/>
      <c r="L104" s="450"/>
      <c r="M104" s="574">
        <v>0</v>
      </c>
      <c r="N104" s="936"/>
      <c r="O104" s="937"/>
    </row>
    <row r="105" spans="2:15" s="19" customFormat="1" ht="15" customHeight="1" collapsed="1">
      <c r="B105" s="449" t="s">
        <v>914</v>
      </c>
      <c r="C105" s="449" t="s">
        <v>915</v>
      </c>
      <c r="D105" s="914">
        <v>4.6616400000000002</v>
      </c>
      <c r="E105" s="915">
        <v>8941.0486000000001</v>
      </c>
      <c r="F105" s="914"/>
      <c r="G105" s="915"/>
      <c r="H105" s="914"/>
      <c r="I105" s="916"/>
      <c r="J105" s="914">
        <v>2430.4565200000002</v>
      </c>
      <c r="K105" s="450"/>
      <c r="L105" s="450"/>
      <c r="M105" s="574">
        <v>2430.4565200000002</v>
      </c>
      <c r="N105" s="936">
        <v>1.0140400300300001E-3</v>
      </c>
      <c r="O105" s="937">
        <v>0</v>
      </c>
    </row>
    <row r="106" spans="2:15" s="19" customFormat="1" ht="15" hidden="1" customHeight="1" outlineLevel="1">
      <c r="B106" s="449" t="s">
        <v>916</v>
      </c>
      <c r="C106" s="449" t="s">
        <v>917</v>
      </c>
      <c r="D106" s="914"/>
      <c r="E106" s="915"/>
      <c r="F106" s="914"/>
      <c r="G106" s="915"/>
      <c r="H106" s="914"/>
      <c r="I106" s="916"/>
      <c r="J106" s="914"/>
      <c r="K106" s="450"/>
      <c r="L106" s="450"/>
      <c r="M106" s="574">
        <v>0</v>
      </c>
      <c r="N106" s="936"/>
      <c r="O106" s="937"/>
    </row>
    <row r="107" spans="2:15" s="19" customFormat="1" ht="15" hidden="1" customHeight="1" outlineLevel="1">
      <c r="B107" s="449" t="s">
        <v>918</v>
      </c>
      <c r="C107" s="449" t="s">
        <v>919</v>
      </c>
      <c r="D107" s="914"/>
      <c r="E107" s="915"/>
      <c r="F107" s="914"/>
      <c r="G107" s="915"/>
      <c r="H107" s="914"/>
      <c r="I107" s="916"/>
      <c r="J107" s="914"/>
      <c r="K107" s="450"/>
      <c r="L107" s="450"/>
      <c r="M107" s="574">
        <v>0</v>
      </c>
      <c r="N107" s="936"/>
      <c r="O107" s="937"/>
    </row>
    <row r="108" spans="2:15" s="19" customFormat="1" ht="15" hidden="1" customHeight="1" outlineLevel="1">
      <c r="B108" s="449" t="s">
        <v>920</v>
      </c>
      <c r="C108" s="449" t="s">
        <v>921</v>
      </c>
      <c r="D108" s="914"/>
      <c r="E108" s="915"/>
      <c r="F108" s="914"/>
      <c r="G108" s="915"/>
      <c r="H108" s="914"/>
      <c r="I108" s="916"/>
      <c r="J108" s="914"/>
      <c r="K108" s="450"/>
      <c r="L108" s="450"/>
      <c r="M108" s="574">
        <v>0</v>
      </c>
      <c r="N108" s="936"/>
      <c r="O108" s="937"/>
    </row>
    <row r="109" spans="2:15" s="19" customFormat="1" ht="15" hidden="1" customHeight="1" outlineLevel="1">
      <c r="B109" s="449" t="s">
        <v>922</v>
      </c>
      <c r="C109" s="449" t="s">
        <v>923</v>
      </c>
      <c r="D109" s="914"/>
      <c r="E109" s="915"/>
      <c r="F109" s="914"/>
      <c r="G109" s="915"/>
      <c r="H109" s="914"/>
      <c r="I109" s="916"/>
      <c r="J109" s="914"/>
      <c r="K109" s="450"/>
      <c r="L109" s="450"/>
      <c r="M109" s="574">
        <v>0</v>
      </c>
      <c r="N109" s="936"/>
      <c r="O109" s="937"/>
    </row>
    <row r="110" spans="2:15" s="19" customFormat="1" ht="15" hidden="1" customHeight="1" outlineLevel="1">
      <c r="B110" s="449" t="s">
        <v>924</v>
      </c>
      <c r="C110" s="449" t="s">
        <v>925</v>
      </c>
      <c r="D110" s="914"/>
      <c r="E110" s="915"/>
      <c r="F110" s="914"/>
      <c r="G110" s="915"/>
      <c r="H110" s="914"/>
      <c r="I110" s="916"/>
      <c r="J110" s="914"/>
      <c r="K110" s="450"/>
      <c r="L110" s="450"/>
      <c r="M110" s="574">
        <v>0</v>
      </c>
      <c r="N110" s="936"/>
      <c r="O110" s="937"/>
    </row>
    <row r="111" spans="2:15" s="19" customFormat="1" ht="15" hidden="1" customHeight="1" outlineLevel="1">
      <c r="B111" s="449" t="s">
        <v>926</v>
      </c>
      <c r="C111" s="449" t="s">
        <v>927</v>
      </c>
      <c r="D111" s="914"/>
      <c r="E111" s="915"/>
      <c r="F111" s="914"/>
      <c r="G111" s="915"/>
      <c r="H111" s="914"/>
      <c r="I111" s="916"/>
      <c r="J111" s="914"/>
      <c r="K111" s="450"/>
      <c r="L111" s="450"/>
      <c r="M111" s="574">
        <v>0</v>
      </c>
      <c r="N111" s="936"/>
      <c r="O111" s="937"/>
    </row>
    <row r="112" spans="2:15" s="19" customFormat="1" ht="15" hidden="1" customHeight="1" outlineLevel="1">
      <c r="B112" s="449" t="s">
        <v>928</v>
      </c>
      <c r="C112" s="449" t="s">
        <v>929</v>
      </c>
      <c r="D112" s="914"/>
      <c r="E112" s="915"/>
      <c r="F112" s="914"/>
      <c r="G112" s="915"/>
      <c r="H112" s="914"/>
      <c r="I112" s="916"/>
      <c r="J112" s="914"/>
      <c r="K112" s="450"/>
      <c r="L112" s="450"/>
      <c r="M112" s="574">
        <v>0</v>
      </c>
      <c r="N112" s="936"/>
      <c r="O112" s="937"/>
    </row>
    <row r="113" spans="2:15" s="19" customFormat="1" ht="15" customHeight="1" collapsed="1">
      <c r="B113" s="449" t="s">
        <v>930</v>
      </c>
      <c r="C113" s="449" t="s">
        <v>931</v>
      </c>
      <c r="D113" s="914">
        <v>95477.413079999998</v>
      </c>
      <c r="E113" s="915">
        <v>63936.80775</v>
      </c>
      <c r="F113" s="914"/>
      <c r="G113" s="915"/>
      <c r="H113" s="914"/>
      <c r="I113" s="916"/>
      <c r="J113" s="914">
        <v>7017.5294699999995</v>
      </c>
      <c r="K113" s="450"/>
      <c r="L113" s="450"/>
      <c r="M113" s="574">
        <v>7017.5294699999995</v>
      </c>
      <c r="N113" s="936">
        <v>2.9278679746899999E-3</v>
      </c>
      <c r="O113" s="937">
        <v>2.5000000000000001E-3</v>
      </c>
    </row>
    <row r="114" spans="2:15" s="19" customFormat="1" ht="15" customHeight="1">
      <c r="B114" s="449" t="s">
        <v>932</v>
      </c>
      <c r="C114" s="449" t="s">
        <v>933</v>
      </c>
      <c r="D114" s="914"/>
      <c r="E114" s="915"/>
      <c r="F114" s="914"/>
      <c r="G114" s="915"/>
      <c r="H114" s="914"/>
      <c r="I114" s="916"/>
      <c r="J114" s="914"/>
      <c r="K114" s="450"/>
      <c r="L114" s="450"/>
      <c r="M114" s="574">
        <v>0</v>
      </c>
      <c r="N114" s="936"/>
      <c r="O114" s="937"/>
    </row>
    <row r="115" spans="2:15" s="19" customFormat="1" ht="15" hidden="1" customHeight="1" outlineLevel="1">
      <c r="B115" s="449" t="s">
        <v>934</v>
      </c>
      <c r="C115" s="449" t="s">
        <v>935</v>
      </c>
      <c r="D115" s="914"/>
      <c r="E115" s="915"/>
      <c r="F115" s="914"/>
      <c r="G115" s="915"/>
      <c r="H115" s="914"/>
      <c r="I115" s="916"/>
      <c r="J115" s="914"/>
      <c r="K115" s="450"/>
      <c r="L115" s="450"/>
      <c r="M115" s="574">
        <v>0</v>
      </c>
      <c r="N115" s="936"/>
      <c r="O115" s="937"/>
    </row>
    <row r="116" spans="2:15" s="19" customFormat="1" ht="15" hidden="1" customHeight="1" outlineLevel="1">
      <c r="B116" s="449" t="s">
        <v>936</v>
      </c>
      <c r="C116" s="449" t="s">
        <v>937</v>
      </c>
      <c r="D116" s="914"/>
      <c r="E116" s="915"/>
      <c r="F116" s="914"/>
      <c r="G116" s="915"/>
      <c r="H116" s="914"/>
      <c r="I116" s="916"/>
      <c r="J116" s="914"/>
      <c r="K116" s="450"/>
      <c r="L116" s="450"/>
      <c r="M116" s="574">
        <v>0</v>
      </c>
      <c r="N116" s="936"/>
      <c r="O116" s="937"/>
    </row>
    <row r="117" spans="2:15" s="19" customFormat="1" ht="15" hidden="1" customHeight="1" outlineLevel="1">
      <c r="B117" s="449" t="s">
        <v>938</v>
      </c>
      <c r="C117" s="449" t="s">
        <v>939</v>
      </c>
      <c r="D117" s="914"/>
      <c r="E117" s="915"/>
      <c r="F117" s="914"/>
      <c r="G117" s="915"/>
      <c r="H117" s="914"/>
      <c r="I117" s="916"/>
      <c r="J117" s="914"/>
      <c r="K117" s="450"/>
      <c r="L117" s="450"/>
      <c r="M117" s="574">
        <v>0</v>
      </c>
      <c r="N117" s="936"/>
      <c r="O117" s="937"/>
    </row>
    <row r="118" spans="2:15" s="19" customFormat="1" ht="15" hidden="1" customHeight="1" outlineLevel="1">
      <c r="B118" s="449" t="s">
        <v>940</v>
      </c>
      <c r="C118" s="449" t="s">
        <v>941</v>
      </c>
      <c r="D118" s="914"/>
      <c r="E118" s="915"/>
      <c r="F118" s="914"/>
      <c r="G118" s="915"/>
      <c r="H118" s="914"/>
      <c r="I118" s="916"/>
      <c r="J118" s="914"/>
      <c r="K118" s="450"/>
      <c r="L118" s="450"/>
      <c r="M118" s="574">
        <v>0</v>
      </c>
      <c r="N118" s="936"/>
      <c r="O118" s="937"/>
    </row>
    <row r="119" spans="2:15" s="19" customFormat="1" ht="15" hidden="1" customHeight="1" outlineLevel="1">
      <c r="B119" s="449" t="s">
        <v>942</v>
      </c>
      <c r="C119" s="449" t="s">
        <v>943</v>
      </c>
      <c r="D119" s="914"/>
      <c r="E119" s="915"/>
      <c r="F119" s="914"/>
      <c r="G119" s="915"/>
      <c r="H119" s="914"/>
      <c r="I119" s="916"/>
      <c r="J119" s="914"/>
      <c r="K119" s="450"/>
      <c r="L119" s="450"/>
      <c r="M119" s="574">
        <v>0</v>
      </c>
      <c r="N119" s="936"/>
      <c r="O119" s="937"/>
    </row>
    <row r="120" spans="2:15" s="19" customFormat="1" ht="15" hidden="1" customHeight="1" outlineLevel="1">
      <c r="B120" s="449" t="s">
        <v>944</v>
      </c>
      <c r="C120" s="449" t="s">
        <v>945</v>
      </c>
      <c r="D120" s="914"/>
      <c r="E120" s="915"/>
      <c r="F120" s="914"/>
      <c r="G120" s="915"/>
      <c r="H120" s="914"/>
      <c r="I120" s="916"/>
      <c r="J120" s="914"/>
      <c r="K120" s="450"/>
      <c r="L120" s="450"/>
      <c r="M120" s="574">
        <v>0</v>
      </c>
      <c r="N120" s="936"/>
      <c r="O120" s="937"/>
    </row>
    <row r="121" spans="2:15" s="19" customFormat="1" ht="15" hidden="1" customHeight="1" outlineLevel="1">
      <c r="B121" s="449" t="s">
        <v>946</v>
      </c>
      <c r="C121" s="449" t="s">
        <v>947</v>
      </c>
      <c r="D121" s="914"/>
      <c r="E121" s="915"/>
      <c r="F121" s="914"/>
      <c r="G121" s="915"/>
      <c r="H121" s="914"/>
      <c r="I121" s="916"/>
      <c r="J121" s="914"/>
      <c r="K121" s="450"/>
      <c r="L121" s="450"/>
      <c r="M121" s="574">
        <v>0</v>
      </c>
      <c r="N121" s="936"/>
      <c r="O121" s="937"/>
    </row>
    <row r="122" spans="2:15" s="19" customFormat="1" ht="15" hidden="1" customHeight="1" outlineLevel="1">
      <c r="B122" s="449" t="s">
        <v>948</v>
      </c>
      <c r="C122" s="449" t="s">
        <v>949</v>
      </c>
      <c r="D122" s="914"/>
      <c r="E122" s="915"/>
      <c r="F122" s="914"/>
      <c r="G122" s="915"/>
      <c r="H122" s="914"/>
      <c r="I122" s="916"/>
      <c r="J122" s="914"/>
      <c r="K122" s="450"/>
      <c r="L122" s="450"/>
      <c r="M122" s="574">
        <v>0</v>
      </c>
      <c r="N122" s="936"/>
      <c r="O122" s="937"/>
    </row>
    <row r="123" spans="2:15" s="19" customFormat="1" ht="15" hidden="1" customHeight="1" outlineLevel="1">
      <c r="B123" s="449" t="s">
        <v>950</v>
      </c>
      <c r="C123" s="449" t="s">
        <v>951</v>
      </c>
      <c r="D123" s="914"/>
      <c r="E123" s="915"/>
      <c r="F123" s="914"/>
      <c r="G123" s="915"/>
      <c r="H123" s="914"/>
      <c r="I123" s="916"/>
      <c r="J123" s="914"/>
      <c r="K123" s="450"/>
      <c r="L123" s="450"/>
      <c r="M123" s="574">
        <v>0</v>
      </c>
      <c r="N123" s="936"/>
      <c r="O123" s="937"/>
    </row>
    <row r="124" spans="2:15" s="19" customFormat="1" ht="15" hidden="1" customHeight="1" outlineLevel="1">
      <c r="B124" s="449" t="s">
        <v>952</v>
      </c>
      <c r="C124" s="449" t="s">
        <v>953</v>
      </c>
      <c r="D124" s="914"/>
      <c r="E124" s="915"/>
      <c r="F124" s="914"/>
      <c r="G124" s="915"/>
      <c r="H124" s="914"/>
      <c r="I124" s="916"/>
      <c r="J124" s="914"/>
      <c r="K124" s="450"/>
      <c r="L124" s="450"/>
      <c r="M124" s="574">
        <v>0</v>
      </c>
      <c r="N124" s="936"/>
      <c r="O124" s="937"/>
    </row>
    <row r="125" spans="2:15" s="19" customFormat="1" ht="15" hidden="1" customHeight="1" outlineLevel="1">
      <c r="B125" s="449" t="s">
        <v>954</v>
      </c>
      <c r="C125" s="449" t="s">
        <v>955</v>
      </c>
      <c r="D125" s="914"/>
      <c r="E125" s="915"/>
      <c r="F125" s="914"/>
      <c r="G125" s="915"/>
      <c r="H125" s="914"/>
      <c r="I125" s="916"/>
      <c r="J125" s="914"/>
      <c r="K125" s="450"/>
      <c r="L125" s="450"/>
      <c r="M125" s="574">
        <v>0</v>
      </c>
      <c r="N125" s="936"/>
      <c r="O125" s="937"/>
    </row>
    <row r="126" spans="2:15" s="19" customFormat="1" ht="15" hidden="1" customHeight="1" outlineLevel="1">
      <c r="B126" s="449" t="s">
        <v>956</v>
      </c>
      <c r="C126" s="449" t="s">
        <v>957</v>
      </c>
      <c r="D126" s="914"/>
      <c r="E126" s="915"/>
      <c r="F126" s="914"/>
      <c r="G126" s="915"/>
      <c r="H126" s="914"/>
      <c r="I126" s="916"/>
      <c r="J126" s="914"/>
      <c r="K126" s="450"/>
      <c r="L126" s="450"/>
      <c r="M126" s="574">
        <v>0</v>
      </c>
      <c r="N126" s="936"/>
      <c r="O126" s="937"/>
    </row>
    <row r="127" spans="2:15" s="19" customFormat="1" ht="15" customHeight="1" collapsed="1">
      <c r="B127" s="449" t="s">
        <v>958</v>
      </c>
      <c r="C127" s="449" t="s">
        <v>606</v>
      </c>
      <c r="D127" s="914">
        <v>415752.25305</v>
      </c>
      <c r="E127" s="915">
        <v>128985.60209999999</v>
      </c>
      <c r="F127" s="914"/>
      <c r="G127" s="915"/>
      <c r="H127" s="914"/>
      <c r="I127" s="916"/>
      <c r="J127" s="914">
        <v>24257.088019999999</v>
      </c>
      <c r="K127" s="450"/>
      <c r="L127" s="450"/>
      <c r="M127" s="574">
        <v>24257.088019999999</v>
      </c>
      <c r="N127" s="936">
        <v>1.012059179031E-2</v>
      </c>
      <c r="O127" s="937">
        <v>0</v>
      </c>
    </row>
    <row r="128" spans="2:15" s="19" customFormat="1" ht="15" hidden="1" customHeight="1" outlineLevel="1">
      <c r="B128" s="449" t="s">
        <v>959</v>
      </c>
      <c r="C128" s="449" t="s">
        <v>960</v>
      </c>
      <c r="D128" s="914"/>
      <c r="E128" s="915"/>
      <c r="F128" s="914"/>
      <c r="G128" s="915"/>
      <c r="H128" s="914"/>
      <c r="I128" s="916"/>
      <c r="J128" s="914"/>
      <c r="K128" s="450"/>
      <c r="L128" s="450"/>
      <c r="M128" s="574">
        <v>0</v>
      </c>
      <c r="N128" s="936"/>
      <c r="O128" s="937"/>
    </row>
    <row r="129" spans="2:15" s="19" customFormat="1" ht="15" hidden="1" customHeight="1" outlineLevel="1">
      <c r="B129" s="449" t="s">
        <v>961</v>
      </c>
      <c r="C129" s="449" t="s">
        <v>962</v>
      </c>
      <c r="D129" s="914"/>
      <c r="E129" s="915"/>
      <c r="F129" s="914"/>
      <c r="G129" s="915"/>
      <c r="H129" s="914"/>
      <c r="I129" s="916"/>
      <c r="J129" s="914"/>
      <c r="K129" s="450"/>
      <c r="L129" s="450"/>
      <c r="M129" s="574">
        <v>0</v>
      </c>
      <c r="N129" s="936"/>
      <c r="O129" s="937"/>
    </row>
    <row r="130" spans="2:15" s="19" customFormat="1" ht="15" hidden="1" customHeight="1" outlineLevel="1">
      <c r="B130" s="449" t="s">
        <v>963</v>
      </c>
      <c r="C130" s="449" t="s">
        <v>964</v>
      </c>
      <c r="D130" s="914"/>
      <c r="E130" s="915"/>
      <c r="F130" s="914"/>
      <c r="G130" s="915"/>
      <c r="H130" s="914"/>
      <c r="I130" s="916"/>
      <c r="J130" s="914"/>
      <c r="K130" s="450"/>
      <c r="L130" s="450"/>
      <c r="M130" s="574">
        <v>0</v>
      </c>
      <c r="N130" s="936"/>
      <c r="O130" s="937"/>
    </row>
    <row r="131" spans="2:15" s="19" customFormat="1" ht="15" hidden="1" customHeight="1" outlineLevel="1">
      <c r="B131" s="449" t="s">
        <v>965</v>
      </c>
      <c r="C131" s="449" t="s">
        <v>966</v>
      </c>
      <c r="D131" s="914"/>
      <c r="E131" s="915"/>
      <c r="F131" s="914"/>
      <c r="G131" s="915"/>
      <c r="H131" s="914"/>
      <c r="I131" s="916"/>
      <c r="J131" s="914"/>
      <c r="K131" s="450"/>
      <c r="L131" s="450"/>
      <c r="M131" s="574">
        <v>0</v>
      </c>
      <c r="N131" s="936"/>
      <c r="O131" s="937"/>
    </row>
    <row r="132" spans="2:15" s="19" customFormat="1" ht="15" hidden="1" customHeight="1" outlineLevel="1">
      <c r="B132" s="449" t="s">
        <v>967</v>
      </c>
      <c r="C132" s="449" t="s">
        <v>968</v>
      </c>
      <c r="D132" s="914"/>
      <c r="E132" s="915"/>
      <c r="F132" s="914"/>
      <c r="G132" s="915"/>
      <c r="H132" s="914"/>
      <c r="I132" s="916"/>
      <c r="J132" s="914"/>
      <c r="K132" s="450"/>
      <c r="L132" s="450"/>
      <c r="M132" s="574">
        <v>0</v>
      </c>
      <c r="N132" s="936"/>
      <c r="O132" s="937"/>
    </row>
    <row r="133" spans="2:15" s="19" customFormat="1" ht="15" hidden="1" customHeight="1" outlineLevel="1">
      <c r="B133" s="449" t="s">
        <v>969</v>
      </c>
      <c r="C133" s="449" t="s">
        <v>970</v>
      </c>
      <c r="D133" s="914"/>
      <c r="E133" s="915"/>
      <c r="F133" s="914"/>
      <c r="G133" s="915"/>
      <c r="H133" s="914"/>
      <c r="I133" s="916"/>
      <c r="J133" s="914"/>
      <c r="K133" s="450"/>
      <c r="L133" s="450"/>
      <c r="M133" s="574">
        <v>0</v>
      </c>
      <c r="N133" s="936"/>
      <c r="O133" s="937"/>
    </row>
    <row r="134" spans="2:15" s="19" customFormat="1" ht="15" hidden="1" customHeight="1" outlineLevel="1">
      <c r="B134" s="449" t="s">
        <v>971</v>
      </c>
      <c r="C134" s="449" t="s">
        <v>972</v>
      </c>
      <c r="D134" s="914"/>
      <c r="E134" s="915"/>
      <c r="F134" s="914"/>
      <c r="G134" s="915"/>
      <c r="H134" s="914"/>
      <c r="I134" s="916"/>
      <c r="J134" s="914"/>
      <c r="K134" s="450"/>
      <c r="L134" s="450"/>
      <c r="M134" s="574">
        <v>0</v>
      </c>
      <c r="N134" s="936"/>
      <c r="O134" s="937"/>
    </row>
    <row r="135" spans="2:15" s="19" customFormat="1" ht="15" hidden="1" customHeight="1" outlineLevel="1">
      <c r="B135" s="449" t="s">
        <v>973</v>
      </c>
      <c r="C135" s="449" t="s">
        <v>974</v>
      </c>
      <c r="D135" s="914"/>
      <c r="E135" s="915"/>
      <c r="F135" s="914"/>
      <c r="G135" s="915"/>
      <c r="H135" s="914"/>
      <c r="I135" s="916"/>
      <c r="J135" s="914"/>
      <c r="K135" s="450"/>
      <c r="L135" s="450"/>
      <c r="M135" s="574">
        <v>0</v>
      </c>
      <c r="N135" s="936"/>
      <c r="O135" s="937"/>
    </row>
    <row r="136" spans="2:15" s="19" customFormat="1" ht="15" hidden="1" customHeight="1" outlineLevel="1">
      <c r="B136" s="449" t="s">
        <v>975</v>
      </c>
      <c r="C136" s="449" t="s">
        <v>976</v>
      </c>
      <c r="D136" s="914"/>
      <c r="E136" s="915"/>
      <c r="F136" s="914"/>
      <c r="G136" s="915"/>
      <c r="H136" s="914"/>
      <c r="I136" s="916"/>
      <c r="J136" s="914"/>
      <c r="K136" s="450"/>
      <c r="L136" s="450"/>
      <c r="M136" s="574">
        <v>0</v>
      </c>
      <c r="N136" s="936"/>
      <c r="O136" s="937"/>
    </row>
    <row r="137" spans="2:15" s="19" customFormat="1" ht="15" hidden="1" customHeight="1" outlineLevel="1">
      <c r="B137" s="449" t="s">
        <v>977</v>
      </c>
      <c r="C137" s="449" t="s">
        <v>978</v>
      </c>
      <c r="D137" s="914"/>
      <c r="E137" s="915"/>
      <c r="F137" s="914"/>
      <c r="G137" s="915"/>
      <c r="H137" s="914"/>
      <c r="I137" s="916"/>
      <c r="J137" s="914"/>
      <c r="K137" s="450"/>
      <c r="L137" s="450"/>
      <c r="M137" s="574">
        <v>0</v>
      </c>
      <c r="N137" s="936"/>
      <c r="O137" s="937"/>
    </row>
    <row r="138" spans="2:15" s="19" customFormat="1" ht="15" hidden="1" customHeight="1" outlineLevel="1">
      <c r="B138" s="449" t="s">
        <v>979</v>
      </c>
      <c r="C138" s="449" t="s">
        <v>980</v>
      </c>
      <c r="D138" s="914"/>
      <c r="E138" s="915"/>
      <c r="F138" s="914"/>
      <c r="G138" s="915"/>
      <c r="H138" s="914"/>
      <c r="I138" s="916"/>
      <c r="J138" s="914"/>
      <c r="K138" s="450"/>
      <c r="L138" s="450"/>
      <c r="M138" s="574">
        <v>0</v>
      </c>
      <c r="N138" s="936"/>
      <c r="O138" s="937"/>
    </row>
    <row r="139" spans="2:15" s="19" customFormat="1" ht="15" hidden="1" customHeight="1" outlineLevel="1">
      <c r="B139" s="449" t="s">
        <v>981</v>
      </c>
      <c r="C139" s="449" t="s">
        <v>982</v>
      </c>
      <c r="D139" s="914"/>
      <c r="E139" s="915"/>
      <c r="F139" s="914"/>
      <c r="G139" s="915"/>
      <c r="H139" s="914"/>
      <c r="I139" s="916"/>
      <c r="J139" s="914"/>
      <c r="K139" s="450"/>
      <c r="L139" s="450"/>
      <c r="M139" s="574">
        <v>0</v>
      </c>
      <c r="N139" s="936"/>
      <c r="O139" s="937"/>
    </row>
    <row r="140" spans="2:15" s="19" customFormat="1" ht="15" hidden="1" customHeight="1" outlineLevel="1">
      <c r="B140" s="449" t="s">
        <v>983</v>
      </c>
      <c r="C140" s="449" t="s">
        <v>984</v>
      </c>
      <c r="D140" s="914"/>
      <c r="E140" s="915"/>
      <c r="F140" s="914"/>
      <c r="G140" s="915"/>
      <c r="H140" s="914"/>
      <c r="I140" s="916"/>
      <c r="J140" s="914"/>
      <c r="K140" s="450"/>
      <c r="L140" s="450"/>
      <c r="M140" s="574">
        <v>0</v>
      </c>
      <c r="N140" s="936"/>
      <c r="O140" s="937"/>
    </row>
    <row r="141" spans="2:15" s="19" customFormat="1" ht="15" hidden="1" customHeight="1" outlineLevel="1">
      <c r="B141" s="449" t="s">
        <v>985</v>
      </c>
      <c r="C141" s="449" t="s">
        <v>986</v>
      </c>
      <c r="D141" s="914"/>
      <c r="E141" s="915"/>
      <c r="F141" s="914"/>
      <c r="G141" s="915"/>
      <c r="H141" s="914"/>
      <c r="I141" s="916"/>
      <c r="J141" s="914"/>
      <c r="K141" s="450"/>
      <c r="L141" s="450"/>
      <c r="M141" s="574">
        <v>0</v>
      </c>
      <c r="N141" s="936"/>
      <c r="O141" s="937"/>
    </row>
    <row r="142" spans="2:15" s="19" customFormat="1" ht="15" customHeight="1" collapsed="1">
      <c r="B142" s="451" t="s">
        <v>987</v>
      </c>
      <c r="C142" s="451" t="s">
        <v>988</v>
      </c>
      <c r="D142" s="914">
        <v>11119.2271</v>
      </c>
      <c r="E142" s="915">
        <v>964347.86982000002</v>
      </c>
      <c r="F142" s="914"/>
      <c r="G142" s="915"/>
      <c r="H142" s="914"/>
      <c r="I142" s="916"/>
      <c r="J142" s="914">
        <v>54130.954720000002</v>
      </c>
      <c r="K142" s="450"/>
      <c r="L142" s="450"/>
      <c r="M142" s="574">
        <v>54130.954720000002</v>
      </c>
      <c r="N142" s="936">
        <v>2.258462744699E-2</v>
      </c>
      <c r="O142" s="937">
        <v>0</v>
      </c>
    </row>
    <row r="143" spans="2:15" s="19" customFormat="1" ht="15" hidden="1" customHeight="1" outlineLevel="1">
      <c r="B143" s="449" t="s">
        <v>989</v>
      </c>
      <c r="C143" s="449" t="s">
        <v>990</v>
      </c>
      <c r="D143" s="914"/>
      <c r="E143" s="915"/>
      <c r="F143" s="914"/>
      <c r="G143" s="915"/>
      <c r="H143" s="914"/>
      <c r="I143" s="916"/>
      <c r="J143" s="914"/>
      <c r="K143" s="450"/>
      <c r="L143" s="450"/>
      <c r="M143" s="574">
        <v>0</v>
      </c>
      <c r="N143" s="936"/>
      <c r="O143" s="937"/>
    </row>
    <row r="144" spans="2:15" s="19" customFormat="1" ht="15" hidden="1" customHeight="1" outlineLevel="1">
      <c r="B144" s="449" t="s">
        <v>991</v>
      </c>
      <c r="C144" s="449" t="s">
        <v>992</v>
      </c>
      <c r="D144" s="914"/>
      <c r="E144" s="915"/>
      <c r="F144" s="914"/>
      <c r="G144" s="915"/>
      <c r="H144" s="914"/>
      <c r="I144" s="916"/>
      <c r="J144" s="914"/>
      <c r="K144" s="450"/>
      <c r="L144" s="450"/>
      <c r="M144" s="574">
        <v>0</v>
      </c>
      <c r="N144" s="936"/>
      <c r="O144" s="937"/>
    </row>
    <row r="145" spans="2:15" s="19" customFormat="1" ht="15" hidden="1" customHeight="1" outlineLevel="1">
      <c r="B145" s="449" t="s">
        <v>993</v>
      </c>
      <c r="C145" s="449" t="s">
        <v>994</v>
      </c>
      <c r="D145" s="914"/>
      <c r="E145" s="915"/>
      <c r="F145" s="914"/>
      <c r="G145" s="915"/>
      <c r="H145" s="914"/>
      <c r="I145" s="916"/>
      <c r="J145" s="914"/>
      <c r="K145" s="450"/>
      <c r="L145" s="450"/>
      <c r="M145" s="574">
        <v>0</v>
      </c>
      <c r="N145" s="936"/>
      <c r="O145" s="937"/>
    </row>
    <row r="146" spans="2:15" s="19" customFormat="1" ht="15" hidden="1" customHeight="1" outlineLevel="1">
      <c r="B146" s="449" t="s">
        <v>995</v>
      </c>
      <c r="C146" s="449" t="s">
        <v>996</v>
      </c>
      <c r="D146" s="914"/>
      <c r="E146" s="915"/>
      <c r="F146" s="914"/>
      <c r="G146" s="915"/>
      <c r="H146" s="914"/>
      <c r="I146" s="916"/>
      <c r="J146" s="914"/>
      <c r="K146" s="450"/>
      <c r="L146" s="450"/>
      <c r="M146" s="574">
        <v>0</v>
      </c>
      <c r="N146" s="936"/>
      <c r="O146" s="937"/>
    </row>
    <row r="147" spans="2:15" s="19" customFormat="1" ht="15" hidden="1" customHeight="1" outlineLevel="1">
      <c r="B147" s="449" t="s">
        <v>997</v>
      </c>
      <c r="C147" s="449" t="s">
        <v>998</v>
      </c>
      <c r="D147" s="914"/>
      <c r="E147" s="915"/>
      <c r="F147" s="914"/>
      <c r="G147" s="915"/>
      <c r="H147" s="914"/>
      <c r="I147" s="916"/>
      <c r="J147" s="914"/>
      <c r="K147" s="450"/>
      <c r="L147" s="450"/>
      <c r="M147" s="574">
        <v>0</v>
      </c>
      <c r="N147" s="936"/>
      <c r="O147" s="937"/>
    </row>
    <row r="148" spans="2:15" s="19" customFormat="1" ht="15" hidden="1" customHeight="1" outlineLevel="1">
      <c r="B148" s="449" t="s">
        <v>999</v>
      </c>
      <c r="C148" s="449" t="s">
        <v>1000</v>
      </c>
      <c r="D148" s="914"/>
      <c r="E148" s="915"/>
      <c r="F148" s="914"/>
      <c r="G148" s="915"/>
      <c r="H148" s="914"/>
      <c r="I148" s="916"/>
      <c r="J148" s="914"/>
      <c r="K148" s="450"/>
      <c r="L148" s="450"/>
      <c r="M148" s="574">
        <v>0</v>
      </c>
      <c r="N148" s="936"/>
      <c r="O148" s="937"/>
    </row>
    <row r="149" spans="2:15" s="19" customFormat="1" ht="15" hidden="1" customHeight="1" outlineLevel="1">
      <c r="B149" s="449" t="s">
        <v>1001</v>
      </c>
      <c r="C149" s="449" t="s">
        <v>1002</v>
      </c>
      <c r="D149" s="914"/>
      <c r="E149" s="915"/>
      <c r="F149" s="914"/>
      <c r="G149" s="915"/>
      <c r="H149" s="914"/>
      <c r="I149" s="916"/>
      <c r="J149" s="914"/>
      <c r="K149" s="450"/>
      <c r="L149" s="450"/>
      <c r="M149" s="574">
        <v>0</v>
      </c>
      <c r="N149" s="936"/>
      <c r="O149" s="937"/>
    </row>
    <row r="150" spans="2:15" s="19" customFormat="1" ht="15" customHeight="1" collapsed="1">
      <c r="B150" s="449" t="s">
        <v>1003</v>
      </c>
      <c r="C150" s="449" t="s">
        <v>268</v>
      </c>
      <c r="D150" s="914">
        <v>9839559.3239400014</v>
      </c>
      <c r="E150" s="915">
        <v>6968993.0521499999</v>
      </c>
      <c r="F150" s="914"/>
      <c r="G150" s="915"/>
      <c r="H150" s="914"/>
      <c r="I150" s="916"/>
      <c r="J150" s="914">
        <v>637183.53810999996</v>
      </c>
      <c r="K150" s="450"/>
      <c r="L150" s="450"/>
      <c r="M150" s="574">
        <v>637183.53810999996</v>
      </c>
      <c r="N150" s="936">
        <v>0.26584701671716998</v>
      </c>
      <c r="O150" s="937">
        <v>0</v>
      </c>
    </row>
    <row r="151" spans="2:15" s="19" customFormat="1" ht="15" customHeight="1">
      <c r="B151" s="449" t="s">
        <v>1004</v>
      </c>
      <c r="C151" s="449" t="s">
        <v>267</v>
      </c>
      <c r="D151" s="914">
        <v>4509423.53945</v>
      </c>
      <c r="E151" s="915">
        <v>43016153.548150003</v>
      </c>
      <c r="F151" s="914">
        <v>473353.07876</v>
      </c>
      <c r="G151" s="915"/>
      <c r="H151" s="914"/>
      <c r="I151" s="916">
        <v>1533592.8400699999</v>
      </c>
      <c r="J151" s="914">
        <v>1543855.9290699998</v>
      </c>
      <c r="K151" s="450">
        <v>58.151870000000002</v>
      </c>
      <c r="L151" s="450">
        <v>38562.723740000001</v>
      </c>
      <c r="M151" s="574">
        <v>1582476.8046799998</v>
      </c>
      <c r="N151" s="936">
        <v>0.66024420341807</v>
      </c>
      <c r="O151" s="937">
        <v>0</v>
      </c>
    </row>
    <row r="152" spans="2:15" s="19" customFormat="1" ht="15" hidden="1" customHeight="1" outlineLevel="1">
      <c r="B152" s="449" t="s">
        <v>1005</v>
      </c>
      <c r="C152" s="449" t="s">
        <v>1006</v>
      </c>
      <c r="D152" s="914"/>
      <c r="E152" s="915"/>
      <c r="F152" s="914"/>
      <c r="G152" s="915"/>
      <c r="H152" s="914"/>
      <c r="I152" s="916"/>
      <c r="J152" s="914"/>
      <c r="K152" s="450"/>
      <c r="L152" s="450"/>
      <c r="M152" s="574">
        <v>0</v>
      </c>
      <c r="N152" s="936"/>
      <c r="O152" s="937"/>
    </row>
    <row r="153" spans="2:15" s="19" customFormat="1" ht="15" hidden="1" customHeight="1" outlineLevel="1">
      <c r="B153" s="449" t="s">
        <v>1007</v>
      </c>
      <c r="C153" s="449" t="s">
        <v>1008</v>
      </c>
      <c r="D153" s="914"/>
      <c r="E153" s="915"/>
      <c r="F153" s="914"/>
      <c r="G153" s="915"/>
      <c r="H153" s="914"/>
      <c r="I153" s="916"/>
      <c r="J153" s="914"/>
      <c r="K153" s="450"/>
      <c r="L153" s="450"/>
      <c r="M153" s="574">
        <v>0</v>
      </c>
      <c r="N153" s="936"/>
      <c r="O153" s="937"/>
    </row>
    <row r="154" spans="2:15" s="19" customFormat="1" ht="15" hidden="1" customHeight="1" outlineLevel="1">
      <c r="B154" s="449" t="s">
        <v>1009</v>
      </c>
      <c r="C154" s="449" t="s">
        <v>1010</v>
      </c>
      <c r="D154" s="914"/>
      <c r="E154" s="915"/>
      <c r="F154" s="914"/>
      <c r="G154" s="915"/>
      <c r="H154" s="914"/>
      <c r="I154" s="916"/>
      <c r="J154" s="914"/>
      <c r="K154" s="450"/>
      <c r="L154" s="450"/>
      <c r="M154" s="574">
        <v>0</v>
      </c>
      <c r="N154" s="936"/>
      <c r="O154" s="937"/>
    </row>
    <row r="155" spans="2:15" s="19" customFormat="1" ht="15" customHeight="1" collapsed="1">
      <c r="B155" s="451" t="s">
        <v>1011</v>
      </c>
      <c r="C155" s="451" t="s">
        <v>1102</v>
      </c>
      <c r="D155" s="914">
        <v>38447.857189999995</v>
      </c>
      <c r="E155" s="915">
        <v>264084.00920999999</v>
      </c>
      <c r="F155" s="914"/>
      <c r="G155" s="915"/>
      <c r="H155" s="914"/>
      <c r="I155" s="916"/>
      <c r="J155" s="914">
        <v>4504.9183300000004</v>
      </c>
      <c r="K155" s="450"/>
      <c r="L155" s="450"/>
      <c r="M155" s="574">
        <v>4504.9183300000004</v>
      </c>
      <c r="N155" s="936">
        <v>1.8795512237199999E-3</v>
      </c>
      <c r="O155" s="937">
        <v>0</v>
      </c>
    </row>
    <row r="156" spans="2:15" s="19" customFormat="1" ht="15" hidden="1" customHeight="1" outlineLevel="1">
      <c r="B156" s="449" t="s">
        <v>1012</v>
      </c>
      <c r="C156" s="449" t="s">
        <v>1013</v>
      </c>
      <c r="D156" s="914"/>
      <c r="E156" s="915"/>
      <c r="F156" s="914"/>
      <c r="G156" s="915"/>
      <c r="H156" s="914"/>
      <c r="I156" s="916"/>
      <c r="J156" s="914"/>
      <c r="K156" s="450"/>
      <c r="L156" s="450"/>
      <c r="M156" s="574">
        <v>0</v>
      </c>
      <c r="N156" s="936"/>
      <c r="O156" s="937"/>
    </row>
    <row r="157" spans="2:15" s="19" customFormat="1" ht="15" hidden="1" customHeight="1" outlineLevel="1">
      <c r="B157" s="449" t="s">
        <v>1014</v>
      </c>
      <c r="C157" s="449" t="s">
        <v>1015</v>
      </c>
      <c r="D157" s="914"/>
      <c r="E157" s="915"/>
      <c r="F157" s="914"/>
      <c r="G157" s="915"/>
      <c r="H157" s="914"/>
      <c r="I157" s="916"/>
      <c r="J157" s="914"/>
      <c r="K157" s="450"/>
      <c r="L157" s="450"/>
      <c r="M157" s="574">
        <v>0</v>
      </c>
      <c r="N157" s="936"/>
      <c r="O157" s="937"/>
    </row>
    <row r="158" spans="2:15" s="19" customFormat="1" ht="15" hidden="1" customHeight="1" outlineLevel="1">
      <c r="B158" s="449" t="s">
        <v>1016</v>
      </c>
      <c r="C158" s="449" t="s">
        <v>1017</v>
      </c>
      <c r="D158" s="914"/>
      <c r="E158" s="915"/>
      <c r="F158" s="914"/>
      <c r="G158" s="915"/>
      <c r="H158" s="914"/>
      <c r="I158" s="916"/>
      <c r="J158" s="914"/>
      <c r="K158" s="450"/>
      <c r="L158" s="450"/>
      <c r="M158" s="574">
        <v>0</v>
      </c>
      <c r="N158" s="936"/>
      <c r="O158" s="937"/>
    </row>
    <row r="159" spans="2:15" s="19" customFormat="1" ht="15" hidden="1" customHeight="1" outlineLevel="1">
      <c r="B159" s="449" t="s">
        <v>1018</v>
      </c>
      <c r="C159" s="449" t="s">
        <v>1019</v>
      </c>
      <c r="D159" s="914"/>
      <c r="E159" s="915"/>
      <c r="F159" s="914"/>
      <c r="G159" s="915"/>
      <c r="H159" s="914"/>
      <c r="I159" s="916"/>
      <c r="J159" s="914"/>
      <c r="K159" s="450"/>
      <c r="L159" s="450"/>
      <c r="M159" s="574">
        <v>0</v>
      </c>
      <c r="N159" s="936"/>
      <c r="O159" s="937"/>
    </row>
    <row r="160" spans="2:15" s="19" customFormat="1" ht="15" hidden="1" customHeight="1" outlineLevel="1">
      <c r="B160" s="449" t="s">
        <v>1020</v>
      </c>
      <c r="C160" s="449" t="s">
        <v>1021</v>
      </c>
      <c r="D160" s="914"/>
      <c r="E160" s="915"/>
      <c r="F160" s="914"/>
      <c r="G160" s="915"/>
      <c r="H160" s="914"/>
      <c r="I160" s="916"/>
      <c r="J160" s="914"/>
      <c r="K160" s="450"/>
      <c r="L160" s="450"/>
      <c r="M160" s="574">
        <v>0</v>
      </c>
      <c r="N160" s="936"/>
      <c r="O160" s="937"/>
    </row>
    <row r="161" spans="2:15" s="19" customFormat="1" ht="15" hidden="1" customHeight="1" outlineLevel="1">
      <c r="B161" s="449" t="s">
        <v>1022</v>
      </c>
      <c r="C161" s="449" t="s">
        <v>1023</v>
      </c>
      <c r="D161" s="914"/>
      <c r="E161" s="915"/>
      <c r="F161" s="914"/>
      <c r="G161" s="915"/>
      <c r="H161" s="914"/>
      <c r="I161" s="916"/>
      <c r="J161" s="914"/>
      <c r="K161" s="450"/>
      <c r="L161" s="450"/>
      <c r="M161" s="574">
        <v>0</v>
      </c>
      <c r="N161" s="936"/>
      <c r="O161" s="937"/>
    </row>
    <row r="162" spans="2:15" s="19" customFormat="1" ht="15" hidden="1" customHeight="1" outlineLevel="1">
      <c r="B162" s="449" t="s">
        <v>1024</v>
      </c>
      <c r="C162" s="449" t="s">
        <v>1025</v>
      </c>
      <c r="D162" s="914"/>
      <c r="E162" s="915"/>
      <c r="F162" s="914"/>
      <c r="G162" s="915"/>
      <c r="H162" s="914"/>
      <c r="I162" s="916"/>
      <c r="J162" s="914"/>
      <c r="K162" s="450"/>
      <c r="L162" s="450"/>
      <c r="M162" s="574">
        <v>0</v>
      </c>
      <c r="N162" s="936"/>
      <c r="O162" s="937"/>
    </row>
    <row r="163" spans="2:15" s="19" customFormat="1" ht="15" hidden="1" customHeight="1" outlineLevel="1">
      <c r="B163" s="449" t="s">
        <v>1026</v>
      </c>
      <c r="C163" s="449" t="s">
        <v>1027</v>
      </c>
      <c r="D163" s="914"/>
      <c r="E163" s="915"/>
      <c r="F163" s="914"/>
      <c r="G163" s="915"/>
      <c r="H163" s="914"/>
      <c r="I163" s="916"/>
      <c r="J163" s="914"/>
      <c r="K163" s="450"/>
      <c r="L163" s="450"/>
      <c r="M163" s="574">
        <v>0</v>
      </c>
      <c r="N163" s="936"/>
      <c r="O163" s="937"/>
    </row>
    <row r="164" spans="2:15" s="19" customFormat="1" ht="15" hidden="1" customHeight="1" outlineLevel="1">
      <c r="B164" s="449" t="s">
        <v>1028</v>
      </c>
      <c r="C164" s="449" t="s">
        <v>1029</v>
      </c>
      <c r="D164" s="914"/>
      <c r="E164" s="915"/>
      <c r="F164" s="914"/>
      <c r="G164" s="915"/>
      <c r="H164" s="914"/>
      <c r="I164" s="916"/>
      <c r="J164" s="914"/>
      <c r="K164" s="450"/>
      <c r="L164" s="450"/>
      <c r="M164" s="574">
        <v>0</v>
      </c>
      <c r="N164" s="936"/>
      <c r="O164" s="937"/>
    </row>
    <row r="165" spans="2:15" s="19" customFormat="1" ht="15" hidden="1" customHeight="1" outlineLevel="1">
      <c r="B165" s="449" t="s">
        <v>1030</v>
      </c>
      <c r="C165" s="449" t="s">
        <v>1031</v>
      </c>
      <c r="D165" s="914"/>
      <c r="E165" s="915"/>
      <c r="F165" s="914"/>
      <c r="G165" s="915"/>
      <c r="H165" s="914"/>
      <c r="I165" s="916"/>
      <c r="J165" s="914"/>
      <c r="K165" s="450"/>
      <c r="L165" s="450"/>
      <c r="M165" s="574">
        <v>0</v>
      </c>
      <c r="N165" s="936"/>
      <c r="O165" s="937"/>
    </row>
    <row r="166" spans="2:15" s="19" customFormat="1" ht="15" hidden="1" customHeight="1" outlineLevel="1">
      <c r="B166" s="449" t="s">
        <v>1032</v>
      </c>
      <c r="C166" s="449" t="s">
        <v>1033</v>
      </c>
      <c r="D166" s="914"/>
      <c r="E166" s="915"/>
      <c r="F166" s="914"/>
      <c r="G166" s="915"/>
      <c r="H166" s="914"/>
      <c r="I166" s="916"/>
      <c r="J166" s="914"/>
      <c r="K166" s="450"/>
      <c r="L166" s="450"/>
      <c r="M166" s="574">
        <v>0</v>
      </c>
      <c r="N166" s="936"/>
      <c r="O166" s="937"/>
    </row>
    <row r="167" spans="2:15" s="19" customFormat="1" ht="15" hidden="1" customHeight="1" outlineLevel="1">
      <c r="B167" s="449" t="s">
        <v>1034</v>
      </c>
      <c r="C167" s="449" t="s">
        <v>1035</v>
      </c>
      <c r="D167" s="914"/>
      <c r="E167" s="915"/>
      <c r="F167" s="914"/>
      <c r="G167" s="915"/>
      <c r="H167" s="914"/>
      <c r="I167" s="916"/>
      <c r="J167" s="914"/>
      <c r="K167" s="450"/>
      <c r="L167" s="450"/>
      <c r="M167" s="574">
        <v>0</v>
      </c>
      <c r="N167" s="936"/>
      <c r="O167" s="937"/>
    </row>
    <row r="168" spans="2:15" s="19" customFormat="1" ht="15" hidden="1" customHeight="1" outlineLevel="1">
      <c r="B168" s="449" t="s">
        <v>1036</v>
      </c>
      <c r="C168" s="449" t="s">
        <v>1037</v>
      </c>
      <c r="D168" s="914"/>
      <c r="E168" s="915"/>
      <c r="F168" s="914"/>
      <c r="G168" s="915"/>
      <c r="H168" s="914"/>
      <c r="I168" s="916"/>
      <c r="J168" s="914"/>
      <c r="K168" s="450"/>
      <c r="L168" s="450"/>
      <c r="M168" s="574">
        <v>0</v>
      </c>
      <c r="N168" s="936"/>
      <c r="O168" s="937"/>
    </row>
    <row r="169" spans="2:15" s="19" customFormat="1" ht="15" hidden="1" customHeight="1" outlineLevel="1">
      <c r="B169" s="449" t="s">
        <v>1038</v>
      </c>
      <c r="C169" s="449" t="s">
        <v>1039</v>
      </c>
      <c r="D169" s="914"/>
      <c r="E169" s="915"/>
      <c r="F169" s="914"/>
      <c r="G169" s="915"/>
      <c r="H169" s="914"/>
      <c r="I169" s="916"/>
      <c r="J169" s="914"/>
      <c r="K169" s="450"/>
      <c r="L169" s="450"/>
      <c r="M169" s="574">
        <v>0</v>
      </c>
      <c r="N169" s="936"/>
      <c r="O169" s="937"/>
    </row>
    <row r="170" spans="2:15" s="19" customFormat="1" ht="15" hidden="1" customHeight="1" outlineLevel="1">
      <c r="B170" s="449" t="s">
        <v>1040</v>
      </c>
      <c r="C170" s="449" t="s">
        <v>1041</v>
      </c>
      <c r="D170" s="914"/>
      <c r="E170" s="915"/>
      <c r="F170" s="914"/>
      <c r="G170" s="915"/>
      <c r="H170" s="914"/>
      <c r="I170" s="916"/>
      <c r="J170" s="914"/>
      <c r="K170" s="450"/>
      <c r="L170" s="450"/>
      <c r="M170" s="574">
        <v>0</v>
      </c>
      <c r="N170" s="936"/>
      <c r="O170" s="937"/>
    </row>
    <row r="171" spans="2:15" s="19" customFormat="1" ht="15" hidden="1" customHeight="1" outlineLevel="1">
      <c r="B171" s="449" t="s">
        <v>1042</v>
      </c>
      <c r="C171" s="449" t="s">
        <v>1043</v>
      </c>
      <c r="D171" s="914"/>
      <c r="E171" s="915"/>
      <c r="F171" s="914"/>
      <c r="G171" s="915"/>
      <c r="H171" s="914"/>
      <c r="I171" s="916"/>
      <c r="J171" s="914"/>
      <c r="K171" s="450"/>
      <c r="L171" s="450"/>
      <c r="M171" s="574">
        <v>0</v>
      </c>
      <c r="N171" s="936"/>
      <c r="O171" s="937"/>
    </row>
    <row r="172" spans="2:15" s="19" customFormat="1" ht="15" hidden="1" customHeight="1" outlineLevel="1">
      <c r="B172" s="449" t="s">
        <v>1044</v>
      </c>
      <c r="C172" s="449" t="s">
        <v>608</v>
      </c>
      <c r="D172" s="914"/>
      <c r="E172" s="915"/>
      <c r="F172" s="914"/>
      <c r="G172" s="915"/>
      <c r="H172" s="914"/>
      <c r="I172" s="916"/>
      <c r="J172" s="914"/>
      <c r="K172" s="450"/>
      <c r="L172" s="450"/>
      <c r="M172" s="574">
        <v>0</v>
      </c>
      <c r="N172" s="936"/>
      <c r="O172" s="937"/>
    </row>
    <row r="173" spans="2:15" s="19" customFormat="1" ht="15" customHeight="1" collapsed="1">
      <c r="B173" s="449" t="s">
        <v>1045</v>
      </c>
      <c r="C173" s="449" t="s">
        <v>605</v>
      </c>
      <c r="D173" s="914">
        <v>5826.7150300000003</v>
      </c>
      <c r="E173" s="915">
        <v>395885.97469</v>
      </c>
      <c r="F173" s="914"/>
      <c r="G173" s="915"/>
      <c r="H173" s="914"/>
      <c r="I173" s="916"/>
      <c r="J173" s="914">
        <v>4462.9205700000002</v>
      </c>
      <c r="K173" s="450"/>
      <c r="L173" s="450"/>
      <c r="M173" s="574">
        <v>4462.9205700000002</v>
      </c>
      <c r="N173" s="936">
        <v>1.86202883396E-3</v>
      </c>
      <c r="O173" s="937">
        <v>0</v>
      </c>
    </row>
    <row r="174" spans="2:15" s="19" customFormat="1" ht="15" hidden="1" customHeight="1" outlineLevel="1">
      <c r="B174" s="449" t="s">
        <v>1046</v>
      </c>
      <c r="C174" s="449" t="s">
        <v>1047</v>
      </c>
      <c r="D174" s="914"/>
      <c r="E174" s="915"/>
      <c r="F174" s="914"/>
      <c r="G174" s="915"/>
      <c r="H174" s="914"/>
      <c r="I174" s="916"/>
      <c r="J174" s="914"/>
      <c r="K174" s="450"/>
      <c r="L174" s="450"/>
      <c r="M174" s="574">
        <v>0</v>
      </c>
      <c r="N174" s="936"/>
      <c r="O174" s="937"/>
    </row>
    <row r="175" spans="2:15" s="19" customFormat="1" ht="15" hidden="1" customHeight="1" outlineLevel="1">
      <c r="B175" s="449" t="s">
        <v>1048</v>
      </c>
      <c r="C175" s="449" t="s">
        <v>1049</v>
      </c>
      <c r="D175" s="914"/>
      <c r="E175" s="915"/>
      <c r="F175" s="914"/>
      <c r="G175" s="915"/>
      <c r="H175" s="914"/>
      <c r="I175" s="916"/>
      <c r="J175" s="914"/>
      <c r="K175" s="450"/>
      <c r="L175" s="450"/>
      <c r="M175" s="574">
        <v>0</v>
      </c>
      <c r="N175" s="936"/>
      <c r="O175" s="937"/>
    </row>
    <row r="176" spans="2:15" s="19" customFormat="1" ht="15" hidden="1" customHeight="1" outlineLevel="1">
      <c r="B176" s="449" t="s">
        <v>1050</v>
      </c>
      <c r="C176" s="449" t="s">
        <v>1051</v>
      </c>
      <c r="D176" s="914"/>
      <c r="E176" s="915"/>
      <c r="F176" s="914"/>
      <c r="G176" s="915"/>
      <c r="H176" s="914"/>
      <c r="I176" s="916"/>
      <c r="J176" s="914"/>
      <c r="K176" s="450"/>
      <c r="L176" s="450"/>
      <c r="M176" s="574">
        <v>0</v>
      </c>
      <c r="N176" s="936"/>
      <c r="O176" s="937"/>
    </row>
    <row r="177" spans="2:15" s="19" customFormat="1" ht="15" hidden="1" customHeight="1" outlineLevel="1">
      <c r="B177" s="449" t="s">
        <v>1052</v>
      </c>
      <c r="C177" s="449" t="s">
        <v>1053</v>
      </c>
      <c r="D177" s="914"/>
      <c r="E177" s="915"/>
      <c r="F177" s="914"/>
      <c r="G177" s="915"/>
      <c r="H177" s="914"/>
      <c r="I177" s="916"/>
      <c r="J177" s="914"/>
      <c r="K177" s="450"/>
      <c r="L177" s="450"/>
      <c r="M177" s="574">
        <v>0</v>
      </c>
      <c r="N177" s="936"/>
      <c r="O177" s="937"/>
    </row>
    <row r="178" spans="2:15" s="19" customFormat="1" ht="15" hidden="1" customHeight="1" outlineLevel="1">
      <c r="B178" s="449" t="s">
        <v>1054</v>
      </c>
      <c r="C178" s="449" t="s">
        <v>1055</v>
      </c>
      <c r="D178" s="914"/>
      <c r="E178" s="915"/>
      <c r="F178" s="914"/>
      <c r="G178" s="915"/>
      <c r="H178" s="914"/>
      <c r="I178" s="916"/>
      <c r="J178" s="914"/>
      <c r="K178" s="450"/>
      <c r="L178" s="450"/>
      <c r="M178" s="574">
        <v>0</v>
      </c>
      <c r="N178" s="936"/>
      <c r="O178" s="937"/>
    </row>
    <row r="179" spans="2:15" s="19" customFormat="1" ht="15" hidden="1" customHeight="1" outlineLevel="1">
      <c r="B179" s="449" t="s">
        <v>1056</v>
      </c>
      <c r="C179" s="449" t="s">
        <v>1057</v>
      </c>
      <c r="D179" s="914"/>
      <c r="E179" s="915"/>
      <c r="F179" s="914"/>
      <c r="G179" s="915"/>
      <c r="H179" s="914"/>
      <c r="I179" s="916"/>
      <c r="J179" s="914"/>
      <c r="K179" s="450"/>
      <c r="L179" s="450"/>
      <c r="M179" s="574">
        <v>0</v>
      </c>
      <c r="N179" s="936"/>
      <c r="O179" s="937"/>
    </row>
    <row r="180" spans="2:15" s="19" customFormat="1" ht="15" hidden="1" customHeight="1" outlineLevel="1">
      <c r="B180" s="449" t="s">
        <v>1058</v>
      </c>
      <c r="C180" s="449" t="s">
        <v>1059</v>
      </c>
      <c r="D180" s="914"/>
      <c r="E180" s="915"/>
      <c r="F180" s="914"/>
      <c r="G180" s="915"/>
      <c r="H180" s="914"/>
      <c r="I180" s="916"/>
      <c r="J180" s="914"/>
      <c r="K180" s="450"/>
      <c r="L180" s="450"/>
      <c r="M180" s="574">
        <v>0</v>
      </c>
      <c r="N180" s="936"/>
      <c r="O180" s="937"/>
    </row>
    <row r="181" spans="2:15" s="19" customFormat="1" ht="15" hidden="1" customHeight="1" outlineLevel="1">
      <c r="B181" s="449" t="s">
        <v>1060</v>
      </c>
      <c r="C181" s="449" t="s">
        <v>1061</v>
      </c>
      <c r="D181" s="914"/>
      <c r="E181" s="915"/>
      <c r="F181" s="914"/>
      <c r="G181" s="915"/>
      <c r="H181" s="914"/>
      <c r="I181" s="916"/>
      <c r="J181" s="914"/>
      <c r="K181" s="450"/>
      <c r="L181" s="450"/>
      <c r="M181" s="574">
        <v>0</v>
      </c>
      <c r="N181" s="936"/>
      <c r="O181" s="937"/>
    </row>
    <row r="182" spans="2:15" s="19" customFormat="1" ht="15" hidden="1" customHeight="1" outlineLevel="1">
      <c r="B182" s="449" t="s">
        <v>1062</v>
      </c>
      <c r="C182" s="449" t="s">
        <v>1063</v>
      </c>
      <c r="D182" s="914"/>
      <c r="E182" s="915"/>
      <c r="F182" s="914"/>
      <c r="G182" s="915"/>
      <c r="H182" s="914"/>
      <c r="I182" s="916"/>
      <c r="J182" s="914"/>
      <c r="K182" s="450"/>
      <c r="L182" s="450"/>
      <c r="M182" s="574">
        <v>0</v>
      </c>
      <c r="N182" s="936"/>
      <c r="O182" s="937"/>
    </row>
    <row r="183" spans="2:15" s="19" customFormat="1" ht="15" hidden="1" customHeight="1" outlineLevel="1">
      <c r="B183" s="449" t="s">
        <v>1064</v>
      </c>
      <c r="C183" s="449" t="s">
        <v>1065</v>
      </c>
      <c r="D183" s="914"/>
      <c r="E183" s="915"/>
      <c r="F183" s="914"/>
      <c r="G183" s="915"/>
      <c r="H183" s="914"/>
      <c r="I183" s="916"/>
      <c r="J183" s="914"/>
      <c r="K183" s="450"/>
      <c r="L183" s="450"/>
      <c r="M183" s="574">
        <v>0</v>
      </c>
      <c r="N183" s="936"/>
      <c r="O183" s="937"/>
    </row>
    <row r="184" spans="2:15" s="19" customFormat="1" ht="15" hidden="1" customHeight="1" outlineLevel="1">
      <c r="B184" s="449" t="s">
        <v>1066</v>
      </c>
      <c r="C184" s="449" t="s">
        <v>1067</v>
      </c>
      <c r="D184" s="914"/>
      <c r="E184" s="915"/>
      <c r="F184" s="914"/>
      <c r="G184" s="915"/>
      <c r="H184" s="914"/>
      <c r="I184" s="916"/>
      <c r="J184" s="914"/>
      <c r="K184" s="450"/>
      <c r="L184" s="450"/>
      <c r="M184" s="574">
        <v>0</v>
      </c>
      <c r="N184" s="936"/>
      <c r="O184" s="937"/>
    </row>
    <row r="185" spans="2:15" s="19" customFormat="1" ht="15" hidden="1" customHeight="1" outlineLevel="1">
      <c r="B185" s="449" t="s">
        <v>1068</v>
      </c>
      <c r="C185" s="449" t="s">
        <v>1069</v>
      </c>
      <c r="D185" s="914"/>
      <c r="E185" s="915"/>
      <c r="F185" s="914"/>
      <c r="G185" s="915"/>
      <c r="H185" s="914"/>
      <c r="I185" s="916"/>
      <c r="J185" s="914"/>
      <c r="K185" s="450"/>
      <c r="L185" s="450"/>
      <c r="M185" s="574">
        <v>0</v>
      </c>
      <c r="N185" s="936"/>
      <c r="O185" s="937"/>
    </row>
    <row r="186" spans="2:15" s="19" customFormat="1" ht="15" hidden="1" customHeight="1" outlineLevel="1">
      <c r="B186" s="449" t="s">
        <v>1070</v>
      </c>
      <c r="C186" s="449" t="s">
        <v>1071</v>
      </c>
      <c r="D186" s="914"/>
      <c r="E186" s="915"/>
      <c r="F186" s="914"/>
      <c r="G186" s="915"/>
      <c r="H186" s="914"/>
      <c r="I186" s="916"/>
      <c r="J186" s="914"/>
      <c r="K186" s="450"/>
      <c r="L186" s="450"/>
      <c r="M186" s="574">
        <v>0</v>
      </c>
      <c r="N186" s="936"/>
      <c r="O186" s="937"/>
    </row>
    <row r="187" spans="2:15" s="19" customFormat="1" ht="15" hidden="1" customHeight="1" outlineLevel="1">
      <c r="B187" s="449" t="s">
        <v>1072</v>
      </c>
      <c r="C187" s="449" t="s">
        <v>1073</v>
      </c>
      <c r="D187" s="914">
        <v>90752.219840000005</v>
      </c>
      <c r="E187" s="915">
        <v>55723.051530000004</v>
      </c>
      <c r="F187" s="914"/>
      <c r="G187" s="915"/>
      <c r="H187" s="914"/>
      <c r="I187" s="916"/>
      <c r="J187" s="914">
        <v>6378.6220499999999</v>
      </c>
      <c r="K187" s="450"/>
      <c r="L187" s="450"/>
      <c r="M187" s="574">
        <v>6378.6220499999999</v>
      </c>
      <c r="N187" s="936">
        <v>2.66130171301E-3</v>
      </c>
      <c r="O187" s="937">
        <v>0</v>
      </c>
    </row>
    <row r="188" spans="2:15" s="19" customFormat="1" ht="15" hidden="1" customHeight="1" outlineLevel="1">
      <c r="B188" s="449" t="s">
        <v>1074</v>
      </c>
      <c r="C188" s="449" t="s">
        <v>1075</v>
      </c>
      <c r="D188" s="914"/>
      <c r="E188" s="915"/>
      <c r="F188" s="914"/>
      <c r="G188" s="915"/>
      <c r="H188" s="914"/>
      <c r="I188" s="916"/>
      <c r="J188" s="914"/>
      <c r="K188" s="450"/>
      <c r="L188" s="450"/>
      <c r="M188" s="574">
        <v>0</v>
      </c>
      <c r="N188" s="936"/>
      <c r="O188" s="937"/>
    </row>
    <row r="189" spans="2:15" s="19" customFormat="1" ht="15" hidden="1" customHeight="1" outlineLevel="1">
      <c r="B189" s="449" t="s">
        <v>1076</v>
      </c>
      <c r="C189" s="449" t="s">
        <v>1077</v>
      </c>
      <c r="D189" s="914"/>
      <c r="E189" s="915"/>
      <c r="F189" s="914"/>
      <c r="G189" s="915"/>
      <c r="H189" s="914"/>
      <c r="I189" s="916"/>
      <c r="J189" s="914"/>
      <c r="K189" s="450"/>
      <c r="L189" s="450"/>
      <c r="M189" s="574">
        <v>0</v>
      </c>
      <c r="N189" s="936"/>
      <c r="O189" s="937"/>
    </row>
    <row r="190" spans="2:15" s="19" customFormat="1" ht="15" hidden="1" customHeight="1" outlineLevel="1">
      <c r="B190" s="449" t="s">
        <v>1078</v>
      </c>
      <c r="C190" s="449" t="s">
        <v>1079</v>
      </c>
      <c r="D190" s="914"/>
      <c r="E190" s="915"/>
      <c r="F190" s="914"/>
      <c r="G190" s="915"/>
      <c r="H190" s="914"/>
      <c r="I190" s="916"/>
      <c r="J190" s="914"/>
      <c r="K190" s="450"/>
      <c r="L190" s="450"/>
      <c r="M190" s="574">
        <v>0</v>
      </c>
      <c r="N190" s="936"/>
      <c r="O190" s="937"/>
    </row>
    <row r="191" spans="2:15" s="19" customFormat="1" ht="15" hidden="1" customHeight="1" outlineLevel="1">
      <c r="B191" s="449" t="s">
        <v>1080</v>
      </c>
      <c r="C191" s="449" t="s">
        <v>1081</v>
      </c>
      <c r="D191" s="914"/>
      <c r="E191" s="915"/>
      <c r="F191" s="914"/>
      <c r="G191" s="915"/>
      <c r="H191" s="914"/>
      <c r="I191" s="916"/>
      <c r="J191" s="914"/>
      <c r="K191" s="450"/>
      <c r="L191" s="450"/>
      <c r="M191" s="574">
        <v>0</v>
      </c>
      <c r="N191" s="936"/>
      <c r="O191" s="937"/>
    </row>
    <row r="192" spans="2:15" s="19" customFormat="1" ht="15" hidden="1" customHeight="1" outlineLevel="1">
      <c r="B192" s="449" t="s">
        <v>1082</v>
      </c>
      <c r="C192" s="449" t="s">
        <v>1083</v>
      </c>
      <c r="D192" s="914"/>
      <c r="E192" s="915"/>
      <c r="F192" s="914"/>
      <c r="G192" s="915"/>
      <c r="H192" s="914"/>
      <c r="I192" s="916"/>
      <c r="J192" s="914"/>
      <c r="K192" s="450"/>
      <c r="L192" s="450"/>
      <c r="M192" s="574">
        <v>0</v>
      </c>
      <c r="N192" s="936"/>
      <c r="O192" s="937"/>
    </row>
    <row r="193" spans="2:15" s="19" customFormat="1" ht="15" hidden="1" customHeight="1" outlineLevel="1">
      <c r="B193" s="449" t="s">
        <v>1084</v>
      </c>
      <c r="C193" s="449" t="s">
        <v>1085</v>
      </c>
      <c r="D193" s="914"/>
      <c r="E193" s="915"/>
      <c r="F193" s="914"/>
      <c r="G193" s="915"/>
      <c r="H193" s="914"/>
      <c r="I193" s="916"/>
      <c r="J193" s="914"/>
      <c r="K193" s="450"/>
      <c r="L193" s="450"/>
      <c r="M193" s="574">
        <v>0</v>
      </c>
      <c r="N193" s="936"/>
      <c r="O193" s="937"/>
    </row>
    <row r="194" spans="2:15" s="19" customFormat="1" ht="15" hidden="1" customHeight="1" outlineLevel="1">
      <c r="B194" s="449" t="s">
        <v>1086</v>
      </c>
      <c r="C194" s="449" t="s">
        <v>1087</v>
      </c>
      <c r="D194" s="914"/>
      <c r="E194" s="915"/>
      <c r="F194" s="914"/>
      <c r="G194" s="915"/>
      <c r="H194" s="914"/>
      <c r="I194" s="916"/>
      <c r="J194" s="914"/>
      <c r="K194" s="450"/>
      <c r="L194" s="450"/>
      <c r="M194" s="574">
        <v>0</v>
      </c>
      <c r="N194" s="936"/>
      <c r="O194" s="937"/>
    </row>
    <row r="195" spans="2:15" s="19" customFormat="1" ht="15" hidden="1" customHeight="1" outlineLevel="1">
      <c r="B195" s="449" t="s">
        <v>1088</v>
      </c>
      <c r="C195" s="449" t="s">
        <v>1089</v>
      </c>
      <c r="D195" s="914"/>
      <c r="E195" s="915"/>
      <c r="F195" s="914"/>
      <c r="G195" s="915"/>
      <c r="H195" s="914"/>
      <c r="I195" s="916"/>
      <c r="J195" s="914"/>
      <c r="K195" s="450"/>
      <c r="L195" s="450"/>
      <c r="M195" s="574">
        <v>0</v>
      </c>
      <c r="N195" s="936"/>
      <c r="O195" s="937"/>
    </row>
    <row r="196" spans="2:15" s="19" customFormat="1" ht="15" customHeight="1" collapsed="1" thickBot="1">
      <c r="B196" s="452"/>
      <c r="C196" s="452" t="s">
        <v>2</v>
      </c>
      <c r="D196" s="917">
        <v>15297703.640829999</v>
      </c>
      <c r="E196" s="917">
        <v>53025864.096469998</v>
      </c>
      <c r="F196" s="917">
        <v>473353.07876</v>
      </c>
      <c r="G196" s="918">
        <v>0</v>
      </c>
      <c r="H196" s="917">
        <v>0</v>
      </c>
      <c r="I196" s="919">
        <v>1533592.8400699999</v>
      </c>
      <c r="J196" s="917">
        <v>2358184.4223199994</v>
      </c>
      <c r="K196" s="552">
        <v>58.151870000000002</v>
      </c>
      <c r="L196" s="552">
        <v>38562.723740000001</v>
      </c>
      <c r="M196" s="575">
        <v>2396805.2979299994</v>
      </c>
      <c r="N196" s="938">
        <v>0.99999999999993006</v>
      </c>
      <c r="O196" s="572" t="s">
        <v>1090</v>
      </c>
    </row>
    <row r="197" spans="2:15" s="19" customFormat="1" ht="15" customHeight="1" thickTop="1">
      <c r="B197" s="17"/>
      <c r="C197" s="1505"/>
      <c r="D197" s="1505"/>
      <c r="E197" s="1505"/>
      <c r="F197" s="1505"/>
      <c r="G197" s="1505"/>
      <c r="H197" s="1505"/>
      <c r="I197" s="1505"/>
      <c r="J197" s="1505"/>
      <c r="K197" s="1505"/>
      <c r="L197" s="1505"/>
      <c r="M197" s="1505"/>
      <c r="N197" s="1506"/>
      <c r="O197" s="1505"/>
    </row>
    <row r="198" spans="2:15" s="19" customFormat="1" ht="15" customHeight="1">
      <c r="C198" s="1507"/>
      <c r="D198" s="1230"/>
      <c r="E198" s="1230"/>
      <c r="F198" s="1230"/>
      <c r="G198" s="1230"/>
      <c r="H198" s="1230"/>
      <c r="I198" s="1230"/>
      <c r="J198" s="1230"/>
    </row>
    <row r="199" spans="2:15" s="19" customFormat="1" ht="15" customHeight="1">
      <c r="D199" s="1230"/>
      <c r="E199" s="1508"/>
      <c r="F199" s="1230"/>
      <c r="G199" s="1230"/>
      <c r="H199" s="1230"/>
      <c r="I199" s="1230"/>
      <c r="J199" s="1230"/>
      <c r="M199" s="1509"/>
    </row>
    <row r="200" spans="2:15" s="19" customFormat="1" ht="15" customHeight="1">
      <c r="D200" s="1230"/>
      <c r="E200" s="1230"/>
      <c r="F200" s="1230"/>
      <c r="G200" s="1230"/>
      <c r="H200" s="1230"/>
      <c r="I200" s="1230"/>
      <c r="J200" s="1230"/>
    </row>
    <row r="201" spans="2:15" s="19" customFormat="1" ht="15" customHeight="1">
      <c r="D201" s="1230"/>
      <c r="E201" s="1230"/>
      <c r="F201" s="1230"/>
      <c r="G201" s="1230"/>
      <c r="H201" s="1230"/>
      <c r="I201" s="1230"/>
      <c r="J201" s="1230"/>
    </row>
    <row r="202" spans="2:15" s="19" customFormat="1" ht="15" customHeight="1"/>
    <row r="203" spans="2:15" s="19" customFormat="1" ht="15" customHeight="1"/>
  </sheetData>
  <mergeCells count="8">
    <mergeCell ref="C1:O1"/>
    <mergeCell ref="B2:O2"/>
    <mergeCell ref="D5:E5"/>
    <mergeCell ref="F5:G5"/>
    <mergeCell ref="H5:I5"/>
    <mergeCell ref="J5:M5"/>
    <mergeCell ref="N5:N6"/>
    <mergeCell ref="O5:O6"/>
  </mergeCells>
  <hyperlinks>
    <hyperlink ref="Q4" location="Índice!A1" display="Back to the Index" xr:uid="{E42CFE1C-ECE0-4C67-B06A-F23448CC1F96}"/>
  </hyperlink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84D9B-0FC7-4F68-B315-83C9B9C6DE55}">
  <dimension ref="B2:F10"/>
  <sheetViews>
    <sheetView zoomScaleNormal="100" workbookViewId="0">
      <selection activeCell="F4" sqref="F4"/>
    </sheetView>
  </sheetViews>
  <sheetFormatPr defaultColWidth="9.140625" defaultRowHeight="15" customHeight="1"/>
  <cols>
    <col min="1" max="1" width="12.7109375" style="2" customWidth="1"/>
    <col min="2" max="2" width="60.7109375" style="2" customWidth="1"/>
    <col min="3" max="4" width="16.42578125" style="2" customWidth="1"/>
    <col min="5" max="5" width="5.85546875" style="2" customWidth="1"/>
    <col min="6" max="6" width="13.7109375" style="2" customWidth="1"/>
    <col min="7" max="16384" width="9.140625" style="2"/>
  </cols>
  <sheetData>
    <row r="2" spans="2:6" ht="14.25">
      <c r="B2" s="1925" t="s">
        <v>1268</v>
      </c>
      <c r="C2" s="1933"/>
    </row>
    <row r="3" spans="2:6" ht="15" customHeight="1">
      <c r="B3" s="1068" t="s">
        <v>0</v>
      </c>
      <c r="C3" s="414"/>
    </row>
    <row r="4" spans="2:6" ht="15" customHeight="1">
      <c r="B4" s="1510">
        <v>44196</v>
      </c>
      <c r="C4" s="1511"/>
      <c r="E4" s="15"/>
      <c r="F4" s="1228" t="s">
        <v>503</v>
      </c>
    </row>
    <row r="5" spans="2:6" s="15" customFormat="1" ht="20.100000000000001" customHeight="1">
      <c r="B5" s="532" t="s">
        <v>1327</v>
      </c>
      <c r="C5" s="533"/>
      <c r="D5" s="533">
        <v>46413047.596821614</v>
      </c>
    </row>
    <row r="6" spans="2:6" s="15" customFormat="1" ht="20.100000000000001" customHeight="1">
      <c r="B6" s="534" t="s">
        <v>1091</v>
      </c>
      <c r="C6" s="553"/>
      <c r="D6" s="939">
        <v>7.3196699367249998E-6</v>
      </c>
    </row>
    <row r="7" spans="2:6" s="15" customFormat="1" ht="20.100000000000001" customHeight="1" thickBot="1">
      <c r="B7" s="535" t="s">
        <v>1092</v>
      </c>
      <c r="C7" s="536"/>
      <c r="D7" s="536">
        <v>339.72818916624169</v>
      </c>
      <c r="E7" s="2"/>
    </row>
    <row r="8" spans="2:6" ht="15" customHeight="1" thickTop="1">
      <c r="B8" s="1512"/>
      <c r="C8" s="1512"/>
    </row>
    <row r="9" spans="2:6" ht="15" customHeight="1">
      <c r="B9" s="411"/>
      <c r="C9" s="411"/>
      <c r="D9" s="1230"/>
    </row>
    <row r="10" spans="2:6" ht="15" customHeight="1">
      <c r="B10" s="1507"/>
      <c r="C10" s="411"/>
    </row>
  </sheetData>
  <mergeCells count="1">
    <mergeCell ref="B2:C2"/>
  </mergeCells>
  <hyperlinks>
    <hyperlink ref="F4" location="Índice!A1" display="Back to the Index" xr:uid="{81E63BFD-BB99-4E5A-BC9D-8AE3C3A21315}"/>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4"/>
  <sheetViews>
    <sheetView showGridLines="0" showZeros="0" zoomScaleNormal="100" workbookViewId="0">
      <selection activeCell="K6" sqref="K6"/>
    </sheetView>
  </sheetViews>
  <sheetFormatPr defaultColWidth="9.140625" defaultRowHeight="15" customHeight="1"/>
  <cols>
    <col min="1" max="1" width="12.7109375" style="18" customWidth="1"/>
    <col min="2" max="2" width="35.7109375" style="18" customWidth="1"/>
    <col min="3" max="9" width="15.7109375" style="18" customWidth="1"/>
    <col min="10" max="10" width="9.7109375" style="18" bestFit="1" customWidth="1"/>
    <col min="11" max="11" width="15.140625" style="18" customWidth="1"/>
    <col min="12" max="16384" width="9.140625" style="18"/>
  </cols>
  <sheetData>
    <row r="1" spans="1:11" ht="15" customHeight="1">
      <c r="B1" s="27"/>
    </row>
    <row r="2" spans="1:11" ht="15" customHeight="1">
      <c r="B2" s="738" t="s">
        <v>498</v>
      </c>
      <c r="C2" s="738"/>
      <c r="D2" s="787" t="s">
        <v>1463</v>
      </c>
    </row>
    <row r="3" spans="1:11" ht="15" customHeight="1">
      <c r="B3" s="666" t="s">
        <v>1250</v>
      </c>
    </row>
    <row r="4" spans="1:11" ht="15" customHeight="1">
      <c r="B4" s="638" t="s">
        <v>0</v>
      </c>
      <c r="I4" s="473"/>
    </row>
    <row r="5" spans="1:11" ht="15" customHeight="1">
      <c r="B5" s="638"/>
      <c r="I5" s="610"/>
    </row>
    <row r="6" spans="1:11" ht="15" customHeight="1">
      <c r="C6" s="1657" t="s">
        <v>1730</v>
      </c>
      <c r="D6" s="1657"/>
      <c r="E6" s="1657"/>
      <c r="F6" s="1657"/>
      <c r="G6" s="1657"/>
      <c r="H6" s="1657"/>
      <c r="I6" s="1657"/>
      <c r="K6" s="957" t="s">
        <v>503</v>
      </c>
    </row>
    <row r="7" spans="1:11" s="59" customFormat="1" ht="15" customHeight="1">
      <c r="B7" s="658"/>
      <c r="C7" s="1681" t="s">
        <v>211</v>
      </c>
      <c r="D7" s="1681"/>
      <c r="E7" s="1681"/>
      <c r="F7" s="1681"/>
      <c r="G7" s="1681"/>
      <c r="H7" s="1681"/>
      <c r="I7" s="1681"/>
    </row>
    <row r="8" spans="1:11" s="59" customFormat="1" ht="48" customHeight="1">
      <c r="B8" s="64" t="s">
        <v>212</v>
      </c>
      <c r="C8" s="65" t="s">
        <v>198</v>
      </c>
      <c r="D8" s="65" t="s">
        <v>199</v>
      </c>
      <c r="E8" s="66" t="s">
        <v>200</v>
      </c>
      <c r="F8" s="66" t="s">
        <v>201</v>
      </c>
      <c r="G8" s="67" t="s">
        <v>1</v>
      </c>
      <c r="H8" s="66" t="s">
        <v>213</v>
      </c>
      <c r="I8" s="66" t="s">
        <v>214</v>
      </c>
    </row>
    <row r="9" spans="1:11" ht="15" customHeight="1">
      <c r="B9" s="214" t="s">
        <v>497</v>
      </c>
      <c r="C9" s="217">
        <v>893268.99188999995</v>
      </c>
      <c r="D9" s="218"/>
      <c r="E9" s="219">
        <v>1.9</v>
      </c>
      <c r="F9" s="218">
        <v>893268.99188999995</v>
      </c>
      <c r="G9" s="220">
        <v>1697211.0845899999</v>
      </c>
      <c r="H9" s="217">
        <v>135776.88676719999</v>
      </c>
      <c r="I9" s="217">
        <v>7146.1519400000006</v>
      </c>
    </row>
    <row r="10" spans="1:11" ht="15" customHeight="1">
      <c r="B10" s="215" t="s">
        <v>215</v>
      </c>
      <c r="C10" s="217">
        <v>4705.6501699999999</v>
      </c>
      <c r="D10" s="217"/>
      <c r="E10" s="221">
        <v>2.9</v>
      </c>
      <c r="F10" s="217">
        <v>4705.6501699999999</v>
      </c>
      <c r="G10" s="220">
        <v>13646.385490000001</v>
      </c>
      <c r="H10" s="217">
        <v>1091.7108392</v>
      </c>
      <c r="I10" s="217">
        <v>37.645199999999996</v>
      </c>
    </row>
    <row r="11" spans="1:11" ht="15" customHeight="1">
      <c r="B11" s="216" t="s">
        <v>216</v>
      </c>
      <c r="C11" s="217">
        <v>146181.58405999999</v>
      </c>
      <c r="D11" s="217"/>
      <c r="E11" s="221">
        <v>3.7</v>
      </c>
      <c r="F11" s="217">
        <v>146181.58405999999</v>
      </c>
      <c r="G11" s="220">
        <v>540871.86100999999</v>
      </c>
      <c r="H11" s="217">
        <v>43269.748880799998</v>
      </c>
      <c r="I11" s="217">
        <v>3508.3580200000001</v>
      </c>
    </row>
    <row r="12" spans="1:11" ht="15" customHeight="1" thickBot="1">
      <c r="A12" s="63"/>
      <c r="B12" s="225" t="s">
        <v>2</v>
      </c>
      <c r="C12" s="222">
        <v>1044156.22612</v>
      </c>
      <c r="D12" s="222"/>
      <c r="E12" s="223"/>
      <c r="F12" s="222">
        <v>1044156.22612</v>
      </c>
      <c r="G12" s="222">
        <v>2251729.33109</v>
      </c>
      <c r="H12" s="222">
        <v>180138.3464872</v>
      </c>
      <c r="I12" s="222">
        <v>10692.15516</v>
      </c>
    </row>
    <row r="13" spans="1:11" ht="15" customHeight="1" thickTop="1">
      <c r="A13" s="63"/>
      <c r="B13" s="21"/>
      <c r="C13" s="21"/>
      <c r="D13" s="21"/>
      <c r="E13" s="21"/>
      <c r="F13" s="21"/>
      <c r="G13" s="21"/>
      <c r="H13" s="21"/>
      <c r="I13" s="21"/>
    </row>
    <row r="14" spans="1:11" ht="15" customHeight="1">
      <c r="A14" s="63"/>
      <c r="B14" s="21"/>
      <c r="C14" s="21"/>
      <c r="D14" s="21"/>
      <c r="E14" s="21"/>
      <c r="F14" s="21"/>
      <c r="G14" s="21"/>
      <c r="H14" s="21"/>
      <c r="I14" s="473"/>
    </row>
    <row r="15" spans="1:11" ht="15" customHeight="1">
      <c r="A15" s="63"/>
      <c r="C15" s="1657" t="s">
        <v>1685</v>
      </c>
      <c r="D15" s="1657"/>
      <c r="E15" s="1657"/>
      <c r="F15" s="1657"/>
      <c r="G15" s="1657"/>
      <c r="H15" s="1657"/>
      <c r="I15" s="1657"/>
      <c r="J15"/>
    </row>
    <row r="16" spans="1:11" ht="15" customHeight="1">
      <c r="A16" s="59"/>
      <c r="B16" s="658"/>
      <c r="C16" s="1681" t="s">
        <v>211</v>
      </c>
      <c r="D16" s="1681"/>
      <c r="E16" s="1681"/>
      <c r="F16" s="1681"/>
      <c r="G16" s="1681"/>
      <c r="H16" s="1681"/>
      <c r="I16" s="1681"/>
    </row>
    <row r="17" spans="1:9" ht="48" customHeight="1">
      <c r="A17" s="59"/>
      <c r="B17" s="64" t="s">
        <v>212</v>
      </c>
      <c r="C17" s="65" t="s">
        <v>198</v>
      </c>
      <c r="D17" s="65" t="s">
        <v>199</v>
      </c>
      <c r="E17" s="66" t="s">
        <v>200</v>
      </c>
      <c r="F17" s="66" t="s">
        <v>201</v>
      </c>
      <c r="G17" s="67" t="s">
        <v>1</v>
      </c>
      <c r="H17" s="66" t="s">
        <v>213</v>
      </c>
      <c r="I17" s="66" t="s">
        <v>214</v>
      </c>
    </row>
    <row r="18" spans="1:9" ht="15" customHeight="1">
      <c r="B18" s="214" t="s">
        <v>497</v>
      </c>
      <c r="C18" s="217">
        <v>891036.77335999999</v>
      </c>
      <c r="D18" s="218"/>
      <c r="E18" s="219">
        <v>1.9</v>
      </c>
      <c r="F18" s="218">
        <v>891036.77335999999</v>
      </c>
      <c r="G18" s="220">
        <v>1692969.86938</v>
      </c>
      <c r="H18" s="217">
        <v>135437.58955040001</v>
      </c>
      <c r="I18" s="217">
        <v>7128.2941900000005</v>
      </c>
    </row>
    <row r="19" spans="1:9" ht="15" customHeight="1">
      <c r="B19" s="215" t="s">
        <v>215</v>
      </c>
      <c r="C19" s="217">
        <v>9002.2342899999985</v>
      </c>
      <c r="D19" s="217"/>
      <c r="E19" s="221">
        <v>2.9</v>
      </c>
      <c r="F19" s="217">
        <v>9002.2342899999985</v>
      </c>
      <c r="G19" s="220">
        <v>26106.479440000003</v>
      </c>
      <c r="H19" s="217">
        <v>2088.5183552000003</v>
      </c>
      <c r="I19" s="217">
        <v>72.017870000000002</v>
      </c>
    </row>
    <row r="20" spans="1:9" ht="15" customHeight="1">
      <c r="B20" s="216" t="s">
        <v>216</v>
      </c>
      <c r="C20" s="217">
        <v>148385.28954</v>
      </c>
      <c r="D20" s="217"/>
      <c r="E20" s="221">
        <v>3.7</v>
      </c>
      <c r="F20" s="217">
        <v>148385.28954</v>
      </c>
      <c r="G20" s="220">
        <v>549025.57130999991</v>
      </c>
      <c r="H20" s="217">
        <v>43922.045704799995</v>
      </c>
      <c r="I20" s="217">
        <v>3561.2469500000002</v>
      </c>
    </row>
    <row r="21" spans="1:9" ht="15" customHeight="1" thickBot="1">
      <c r="A21" s="63"/>
      <c r="B21" s="225" t="s">
        <v>2</v>
      </c>
      <c r="C21" s="222">
        <v>1048424.2971900001</v>
      </c>
      <c r="D21" s="222"/>
      <c r="E21" s="223"/>
      <c r="F21" s="222">
        <v>1048424.2971900001</v>
      </c>
      <c r="G21" s="1030">
        <v>2268101.92013</v>
      </c>
      <c r="H21" s="222">
        <v>181448.15361040001</v>
      </c>
      <c r="I21" s="222">
        <v>10761.559010000001</v>
      </c>
    </row>
    <row r="22" spans="1:9" ht="15" customHeight="1" thickTop="1"/>
    <row r="23" spans="1:9" ht="15" customHeight="1">
      <c r="I23"/>
    </row>
    <row r="24" spans="1:9" ht="15" customHeight="1">
      <c r="I24"/>
    </row>
  </sheetData>
  <mergeCells count="4">
    <mergeCell ref="C6:I6"/>
    <mergeCell ref="C15:I15"/>
    <mergeCell ref="C16:I16"/>
    <mergeCell ref="C7:I7"/>
  </mergeCells>
  <hyperlinks>
    <hyperlink ref="K6" location="Índice!A1" display="Back to the Index" xr:uid="{47A3CFA5-CC6E-47C0-9B9F-96A5B6A433B9}"/>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B1:P58"/>
  <sheetViews>
    <sheetView showGridLines="0" showZeros="0" zoomScaleNormal="100" workbookViewId="0">
      <selection activeCell="I6" sqref="I6"/>
    </sheetView>
  </sheetViews>
  <sheetFormatPr defaultColWidth="9.140625" defaultRowHeight="15" customHeight="1"/>
  <cols>
    <col min="1" max="1" width="12.7109375" style="125" customWidth="1"/>
    <col min="2" max="2" width="45.140625" style="125" customWidth="1"/>
    <col min="3" max="4" width="15.7109375" style="125" customWidth="1"/>
    <col min="5" max="5" width="5.7109375" style="125" customWidth="1"/>
    <col min="6" max="7" width="15.7109375" style="125" customWidth="1"/>
    <col min="8" max="8" width="8.7109375" style="125" customWidth="1"/>
    <col min="9" max="9" width="15" customWidth="1"/>
    <col min="10" max="10" width="12" customWidth="1"/>
    <col min="11" max="11" width="14.28515625" bestFit="1" customWidth="1"/>
    <col min="12" max="12" width="9.5703125" bestFit="1" customWidth="1"/>
    <col min="13" max="13" width="12.5703125" customWidth="1"/>
    <col min="14" max="14" width="8.7109375"/>
    <col min="15" max="15" width="9.7109375" bestFit="1" customWidth="1"/>
    <col min="16" max="16" width="8.7109375" customWidth="1"/>
    <col min="17" max="16384" width="9.140625" style="125"/>
  </cols>
  <sheetData>
    <row r="1" spans="2:16" ht="15" customHeight="1">
      <c r="B1" s="116"/>
      <c r="C1" s="116"/>
      <c r="D1" s="116"/>
      <c r="E1" s="116"/>
    </row>
    <row r="2" spans="2:16" ht="15" customHeight="1">
      <c r="B2" s="729" t="s">
        <v>627</v>
      </c>
      <c r="C2" s="729"/>
      <c r="D2" s="787" t="s">
        <v>1463</v>
      </c>
      <c r="E2" s="657"/>
      <c r="F2" s="657"/>
      <c r="G2" s="657"/>
      <c r="H2" s="657"/>
    </row>
    <row r="3" spans="2:16" ht="15" customHeight="1">
      <c r="B3" s="1683" t="s">
        <v>614</v>
      </c>
      <c r="C3" s="1683"/>
      <c r="D3" s="1683"/>
      <c r="E3" s="657"/>
      <c r="F3" s="657"/>
      <c r="G3" s="657"/>
      <c r="H3" s="657"/>
    </row>
    <row r="4" spans="2:16" ht="15" customHeight="1">
      <c r="B4" s="639" t="s">
        <v>0</v>
      </c>
    </row>
    <row r="5" spans="2:16" s="146" customFormat="1" ht="15" customHeight="1">
      <c r="B5" s="361"/>
      <c r="C5" s="361"/>
      <c r="D5" s="361"/>
      <c r="E5" s="361"/>
      <c r="I5"/>
      <c r="J5"/>
      <c r="K5"/>
      <c r="L5"/>
      <c r="M5"/>
      <c r="N5"/>
      <c r="O5"/>
      <c r="P5"/>
    </row>
    <row r="6" spans="2:16" s="146" customFormat="1" ht="15" customHeight="1">
      <c r="B6" s="212"/>
      <c r="C6" s="1682" t="s">
        <v>1730</v>
      </c>
      <c r="D6" s="1682"/>
      <c r="E6" s="475"/>
      <c r="F6" s="1682" t="s">
        <v>1504</v>
      </c>
      <c r="G6" s="1682"/>
      <c r="I6" s="957" t="s">
        <v>503</v>
      </c>
      <c r="J6"/>
      <c r="K6"/>
      <c r="L6"/>
      <c r="M6"/>
      <c r="N6"/>
      <c r="O6"/>
      <c r="P6"/>
    </row>
    <row r="7" spans="2:16" s="343" customFormat="1" ht="15" customHeight="1">
      <c r="B7" s="618"/>
      <c r="C7" s="621" t="s">
        <v>219</v>
      </c>
      <c r="D7" s="621" t="s">
        <v>220</v>
      </c>
      <c r="E7" s="619"/>
      <c r="F7" s="621" t="s">
        <v>219</v>
      </c>
      <c r="G7" s="621" t="s">
        <v>220</v>
      </c>
      <c r="I7"/>
      <c r="J7" s="616"/>
      <c r="K7" s="616"/>
      <c r="L7" s="616"/>
      <c r="M7" s="616"/>
      <c r="N7" s="616"/>
      <c r="O7" s="616"/>
      <c r="P7" s="616"/>
    </row>
    <row r="8" spans="2:16" s="174" customFormat="1" ht="61.5" customHeight="1">
      <c r="B8" s="474"/>
      <c r="C8" s="416" t="s">
        <v>615</v>
      </c>
      <c r="D8" s="416" t="s">
        <v>616</v>
      </c>
      <c r="E8"/>
      <c r="F8" s="416" t="s">
        <v>615</v>
      </c>
      <c r="G8" s="416" t="s">
        <v>616</v>
      </c>
      <c r="J8"/>
      <c r="K8"/>
      <c r="L8"/>
      <c r="M8"/>
      <c r="N8"/>
      <c r="O8"/>
      <c r="P8"/>
    </row>
    <row r="9" spans="2:16" ht="15" customHeight="1">
      <c r="B9" s="70" t="s">
        <v>235</v>
      </c>
      <c r="C9" s="1285"/>
      <c r="D9" s="1285"/>
      <c r="E9" s="1227"/>
      <c r="F9" s="1285"/>
      <c r="G9" s="1285"/>
      <c r="H9" s="133"/>
    </row>
    <row r="10" spans="2:16" ht="15" customHeight="1">
      <c r="B10" s="42" t="s">
        <v>236</v>
      </c>
      <c r="C10" s="824"/>
      <c r="D10" s="824"/>
      <c r="E10" s="1227"/>
      <c r="F10" s="824"/>
      <c r="G10" s="824"/>
      <c r="H10" s="133"/>
    </row>
    <row r="11" spans="2:16" ht="15" customHeight="1">
      <c r="B11" s="42" t="s">
        <v>237</v>
      </c>
      <c r="C11" s="825">
        <v>18220556.773659997</v>
      </c>
      <c r="D11" s="825">
        <v>17044802.280924</v>
      </c>
      <c r="E11" s="1227"/>
      <c r="F11" s="825">
        <v>15606892.423579998</v>
      </c>
      <c r="G11" s="825">
        <v>15253444.161098</v>
      </c>
      <c r="H11" s="133"/>
      <c r="I11" s="446"/>
    </row>
    <row r="12" spans="2:16" ht="15" customHeight="1">
      <c r="B12" s="45" t="s">
        <v>617</v>
      </c>
      <c r="C12" s="825">
        <v>1219016.6954600001</v>
      </c>
      <c r="D12" s="825">
        <v>1208295.4587399999</v>
      </c>
      <c r="E12" s="1227"/>
      <c r="F12" s="825">
        <v>1196611.5553599999</v>
      </c>
      <c r="G12" s="825">
        <v>1313518.5801039999</v>
      </c>
      <c r="H12" s="133"/>
    </row>
    <row r="13" spans="2:16" ht="15" customHeight="1">
      <c r="B13" s="45" t="s">
        <v>618</v>
      </c>
      <c r="C13" s="825"/>
      <c r="D13" s="825"/>
      <c r="E13" s="1227"/>
      <c r="F13" s="825"/>
      <c r="G13" s="825"/>
      <c r="H13" s="133"/>
    </row>
    <row r="14" spans="2:16" ht="15" customHeight="1">
      <c r="B14" s="42" t="s">
        <v>238</v>
      </c>
      <c r="C14" s="825">
        <v>31835192.521850001</v>
      </c>
      <c r="D14" s="825">
        <v>31237437.049988002</v>
      </c>
      <c r="E14" s="1227"/>
      <c r="F14" s="825">
        <v>30752476.392040003</v>
      </c>
      <c r="G14" s="825">
        <v>29776952.733524002</v>
      </c>
      <c r="H14" s="133"/>
    </row>
    <row r="15" spans="2:16" ht="15" customHeight="1">
      <c r="B15" s="45" t="s">
        <v>619</v>
      </c>
      <c r="C15" s="825"/>
      <c r="D15" s="825"/>
      <c r="E15" s="1227"/>
      <c r="F15" s="825"/>
      <c r="G15" s="825"/>
      <c r="H15" s="133"/>
    </row>
    <row r="16" spans="2:16" ht="15" customHeight="1">
      <c r="B16" s="46" t="s">
        <v>239</v>
      </c>
      <c r="C16" s="825"/>
      <c r="D16" s="825"/>
      <c r="E16" s="1227"/>
      <c r="F16" s="825"/>
      <c r="G16" s="825"/>
      <c r="H16" s="133"/>
    </row>
    <row r="17" spans="2:8" ht="15" customHeight="1">
      <c r="B17" s="46" t="s">
        <v>620</v>
      </c>
      <c r="C17" s="825"/>
      <c r="D17" s="825"/>
      <c r="E17" s="1227"/>
      <c r="F17" s="825"/>
      <c r="G17" s="825"/>
      <c r="H17" s="133"/>
    </row>
    <row r="18" spans="2:8" ht="15" customHeight="1">
      <c r="B18" s="45" t="s">
        <v>621</v>
      </c>
      <c r="C18" s="825"/>
      <c r="D18" s="825"/>
      <c r="E18" s="1227"/>
      <c r="F18" s="825"/>
      <c r="G18" s="825"/>
      <c r="H18" s="133"/>
    </row>
    <row r="19" spans="2:8" ht="15" customHeight="1">
      <c r="B19" s="45" t="s">
        <v>622</v>
      </c>
      <c r="C19" s="825"/>
      <c r="D19" s="825"/>
      <c r="E19" s="1227"/>
      <c r="F19" s="825"/>
      <c r="G19" s="825"/>
      <c r="H19" s="133"/>
    </row>
    <row r="20" spans="2:8" ht="15" customHeight="1">
      <c r="B20" s="46" t="s">
        <v>239</v>
      </c>
      <c r="C20" s="825"/>
      <c r="D20" s="825"/>
      <c r="E20" s="1227"/>
      <c r="F20" s="825"/>
      <c r="G20" s="825"/>
      <c r="H20" s="133"/>
    </row>
    <row r="21" spans="2:8" ht="15" customHeight="1">
      <c r="B21" s="46" t="s">
        <v>620</v>
      </c>
      <c r="C21" s="825"/>
      <c r="D21" s="825"/>
      <c r="E21" s="1227"/>
      <c r="F21" s="825"/>
      <c r="G21" s="825"/>
      <c r="H21" s="133"/>
    </row>
    <row r="22" spans="2:8" ht="15" customHeight="1">
      <c r="B22" s="42" t="s">
        <v>240</v>
      </c>
      <c r="C22" s="825">
        <v>1369318.9444389755</v>
      </c>
      <c r="D22" s="825">
        <v>1378410.1806038523</v>
      </c>
      <c r="E22" s="1227"/>
      <c r="F22" s="825">
        <v>1395613.9366288553</v>
      </c>
      <c r="G22" s="825">
        <v>1468310.6591961135</v>
      </c>
      <c r="H22" s="133"/>
    </row>
    <row r="23" spans="2:8" ht="15" customHeight="1">
      <c r="B23" s="47" t="s">
        <v>241</v>
      </c>
      <c r="C23" s="826">
        <f>C11+C14+C22</f>
        <v>51425068.239948973</v>
      </c>
      <c r="D23" s="826">
        <f>D11+D14+D22</f>
        <v>49660649.511515856</v>
      </c>
      <c r="E23" s="1227"/>
      <c r="F23" s="826">
        <f>F11+F14+F22</f>
        <v>47754982.752248861</v>
      </c>
      <c r="G23" s="826">
        <f>G11+G14+G22</f>
        <v>46498707.553818114</v>
      </c>
      <c r="H23" s="133"/>
    </row>
    <row r="24" spans="2:8" ht="15" customHeight="1">
      <c r="B24" s="42" t="s">
        <v>235</v>
      </c>
      <c r="C24" s="824">
        <v>19723387.949519999</v>
      </c>
      <c r="D24" s="824">
        <v>17663260.664495997</v>
      </c>
      <c r="E24" s="1227"/>
      <c r="F24" s="824">
        <v>15677842.248649999</v>
      </c>
      <c r="G24" s="824">
        <v>15342329.967558002</v>
      </c>
      <c r="H24" s="363"/>
    </row>
    <row r="25" spans="2:8" ht="15" customHeight="1">
      <c r="B25" s="42" t="s">
        <v>242</v>
      </c>
      <c r="C25" s="824">
        <v>1259373.5453900001</v>
      </c>
      <c r="D25" s="824">
        <v>1057370.591674</v>
      </c>
      <c r="E25" s="1227"/>
      <c r="F25" s="824">
        <v>817742.93316999997</v>
      </c>
      <c r="G25" s="824">
        <v>855589.56410399987</v>
      </c>
      <c r="H25" s="364"/>
    </row>
    <row r="26" spans="2:8" ht="15" customHeight="1">
      <c r="B26" s="42" t="s">
        <v>243</v>
      </c>
      <c r="C26" s="824">
        <v>300247.02776999999</v>
      </c>
      <c r="D26" s="824">
        <v>327770.70458400005</v>
      </c>
      <c r="E26" s="1227"/>
      <c r="F26" s="824">
        <v>301101.73012999998</v>
      </c>
      <c r="G26" s="824">
        <v>183478.79928200002</v>
      </c>
      <c r="H26" s="364"/>
    </row>
    <row r="27" spans="2:8" ht="15" customHeight="1">
      <c r="B27" s="42" t="s">
        <v>244</v>
      </c>
      <c r="C27" s="824">
        <v>40028.8992</v>
      </c>
      <c r="D27" s="824">
        <v>40365.542987999994</v>
      </c>
      <c r="E27" s="1227"/>
      <c r="F27" s="824">
        <v>41421.793590000001</v>
      </c>
      <c r="G27" s="824">
        <v>27851.986816000001</v>
      </c>
      <c r="H27" s="363"/>
    </row>
    <row r="28" spans="2:8" ht="15" customHeight="1">
      <c r="B28" s="42" t="s">
        <v>245</v>
      </c>
      <c r="C28" s="1286"/>
      <c r="D28" s="1286"/>
      <c r="E28" s="1287"/>
      <c r="F28" s="1286">
        <v>0</v>
      </c>
      <c r="G28" s="1286"/>
      <c r="H28" s="364"/>
    </row>
    <row r="29" spans="2:8" ht="15" customHeight="1">
      <c r="B29" s="42" t="s">
        <v>236</v>
      </c>
      <c r="C29" s="824">
        <v>2608332.6983699999</v>
      </c>
      <c r="D29" s="824">
        <v>2846920.3855460002</v>
      </c>
      <c r="E29" s="1227"/>
      <c r="F29" s="824">
        <v>2702843.5156300003</v>
      </c>
      <c r="G29" s="824">
        <v>2800146.9228260005</v>
      </c>
      <c r="H29" s="363"/>
    </row>
    <row r="30" spans="2:8" ht="15" customHeight="1">
      <c r="B30" s="42" t="s">
        <v>237</v>
      </c>
      <c r="C30" s="824">
        <v>9098120.563790001</v>
      </c>
      <c r="D30" s="824">
        <v>9327680.7086820006</v>
      </c>
      <c r="E30" s="1227"/>
      <c r="F30" s="824">
        <v>9571934.5166800003</v>
      </c>
      <c r="G30" s="824">
        <v>9087921.5980720017</v>
      </c>
      <c r="H30" s="133"/>
    </row>
    <row r="31" spans="2:8" ht="15" customHeight="1">
      <c r="B31" s="45" t="s">
        <v>618</v>
      </c>
      <c r="C31" s="824"/>
      <c r="D31" s="824"/>
      <c r="E31" s="1227"/>
      <c r="F31" s="824"/>
      <c r="G31" s="824"/>
      <c r="H31" s="133"/>
    </row>
    <row r="32" spans="2:8" ht="15" customHeight="1">
      <c r="B32" s="42" t="s">
        <v>238</v>
      </c>
      <c r="C32" s="824">
        <v>5867157.2725299997</v>
      </c>
      <c r="D32" s="824">
        <v>5616866.4439460002</v>
      </c>
      <c r="E32" s="1227"/>
      <c r="F32" s="824">
        <v>5478741.5162899997</v>
      </c>
      <c r="G32" s="824">
        <v>4516004.9496140005</v>
      </c>
      <c r="H32" s="133"/>
    </row>
    <row r="33" spans="2:16" ht="15" customHeight="1">
      <c r="B33" s="45" t="s">
        <v>618</v>
      </c>
      <c r="C33" s="824"/>
      <c r="D33" s="824"/>
      <c r="E33" s="1227"/>
      <c r="F33" s="824"/>
      <c r="G33" s="824"/>
      <c r="H33" s="133"/>
    </row>
    <row r="34" spans="2:16" ht="15" customHeight="1">
      <c r="B34" s="42" t="s">
        <v>246</v>
      </c>
      <c r="C34" s="824">
        <v>2070632.62662</v>
      </c>
      <c r="D34" s="824">
        <v>2165867.690746</v>
      </c>
      <c r="E34" s="1227"/>
      <c r="F34" s="824">
        <v>2259722.51523</v>
      </c>
      <c r="G34" s="824">
        <v>1980162.6519620002</v>
      </c>
      <c r="H34" s="133"/>
    </row>
    <row r="35" spans="2:16" ht="15" customHeight="1">
      <c r="B35" s="45" t="s">
        <v>618</v>
      </c>
      <c r="C35" s="824"/>
      <c r="D35" s="824"/>
      <c r="E35" s="1227"/>
      <c r="F35" s="824"/>
      <c r="G35" s="824"/>
      <c r="H35" s="133"/>
    </row>
    <row r="36" spans="2:16" s="141" customFormat="1" ht="15" customHeight="1">
      <c r="B36" s="42" t="s">
        <v>247</v>
      </c>
      <c r="C36" s="824">
        <v>532072.48696000001</v>
      </c>
      <c r="D36" s="824">
        <v>523593.87152399996</v>
      </c>
      <c r="E36" s="1227"/>
      <c r="F36" s="824">
        <v>501507.83224999998</v>
      </c>
      <c r="G36" s="824">
        <v>487011.41321200004</v>
      </c>
      <c r="H36" s="133"/>
      <c r="I36"/>
      <c r="J36"/>
      <c r="K36"/>
      <c r="L36"/>
      <c r="M36"/>
      <c r="N36"/>
      <c r="O36"/>
      <c r="P36"/>
    </row>
    <row r="37" spans="2:16" s="141" customFormat="1" ht="15" customHeight="1">
      <c r="B37" s="42" t="s">
        <v>248</v>
      </c>
      <c r="C37" s="824">
        <v>5607.4912599999998</v>
      </c>
      <c r="D37" s="824">
        <v>4503.2074560000001</v>
      </c>
      <c r="E37" s="1227"/>
      <c r="F37" s="824">
        <v>1513.5595800000001</v>
      </c>
      <c r="G37" s="824">
        <v>1513.5595800000001</v>
      </c>
      <c r="H37" s="365"/>
      <c r="I37"/>
      <c r="J37"/>
      <c r="K37"/>
      <c r="L37"/>
      <c r="M37"/>
      <c r="N37"/>
      <c r="O37"/>
      <c r="P37"/>
    </row>
    <row r="38" spans="2:16" s="141" customFormat="1" ht="15" customHeight="1">
      <c r="B38" s="42" t="s">
        <v>249</v>
      </c>
      <c r="C38" s="1286"/>
      <c r="D38" s="1286"/>
      <c r="E38" s="1287"/>
      <c r="F38" s="1286"/>
      <c r="G38" s="1286"/>
      <c r="H38" s="133"/>
      <c r="I38"/>
      <c r="J38"/>
      <c r="K38"/>
      <c r="L38"/>
      <c r="M38"/>
      <c r="N38"/>
      <c r="O38"/>
      <c r="P38"/>
    </row>
    <row r="39" spans="2:16" s="141" customFormat="1" ht="15" customHeight="1">
      <c r="B39" s="42" t="s">
        <v>250</v>
      </c>
      <c r="C39" s="1286"/>
      <c r="D39" s="1286"/>
      <c r="E39" s="1287"/>
      <c r="F39" s="1286">
        <v>0</v>
      </c>
      <c r="G39" s="1286"/>
      <c r="H39" s="133"/>
      <c r="I39"/>
      <c r="J39"/>
      <c r="K39"/>
      <c r="L39"/>
      <c r="M39"/>
      <c r="N39"/>
      <c r="O39"/>
      <c r="P39"/>
    </row>
    <row r="40" spans="2:16" s="141" customFormat="1" ht="15" customHeight="1">
      <c r="B40" s="42" t="s">
        <v>251</v>
      </c>
      <c r="C40" s="824">
        <v>100316.62938</v>
      </c>
      <c r="D40" s="824">
        <v>124462.07102</v>
      </c>
      <c r="E40" s="1227"/>
      <c r="F40" s="824">
        <v>155293.9565</v>
      </c>
      <c r="G40" s="824">
        <v>165347.75966000001</v>
      </c>
      <c r="H40" s="365"/>
      <c r="I40"/>
      <c r="J40"/>
      <c r="K40"/>
      <c r="L40"/>
      <c r="M40"/>
      <c r="N40"/>
      <c r="O40"/>
      <c r="P40"/>
    </row>
    <row r="41" spans="2:16" s="141" customFormat="1" ht="15" customHeight="1">
      <c r="B41" s="42" t="s">
        <v>252</v>
      </c>
      <c r="C41" s="824">
        <v>29966.876829999997</v>
      </c>
      <c r="D41" s="824">
        <v>33132.600160000002</v>
      </c>
      <c r="E41" s="1227"/>
      <c r="F41" s="824">
        <v>38652.402520000003</v>
      </c>
      <c r="G41" s="824">
        <v>33762.472346000002</v>
      </c>
      <c r="H41" s="365"/>
      <c r="I41"/>
      <c r="J41"/>
      <c r="K41"/>
      <c r="L41"/>
      <c r="M41"/>
      <c r="N41"/>
      <c r="O41"/>
      <c r="P41"/>
    </row>
    <row r="42" spans="2:16" s="141" customFormat="1" ht="15" customHeight="1">
      <c r="B42" s="42" t="s">
        <v>253</v>
      </c>
      <c r="C42" s="824">
        <v>90941.052439999999</v>
      </c>
      <c r="D42" s="824">
        <v>62046.898113333329</v>
      </c>
      <c r="E42" s="1227"/>
      <c r="F42" s="824">
        <v>0</v>
      </c>
      <c r="G42" s="827"/>
      <c r="H42" s="365"/>
      <c r="I42"/>
      <c r="J42"/>
      <c r="K42"/>
      <c r="L42"/>
      <c r="M42"/>
      <c r="N42"/>
      <c r="O42"/>
      <c r="P42"/>
    </row>
    <row r="43" spans="2:16" s="141" customFormat="1" ht="15" customHeight="1">
      <c r="B43" s="310" t="s">
        <v>254</v>
      </c>
      <c r="C43" s="826">
        <f>C24+C25+C26+C27+C29+C30+C32+C34+C36+C37+C40+C41+C42</f>
        <v>41726185.120060004</v>
      </c>
      <c r="D43" s="826">
        <f>D24+D25+D26+D27+D29+D30+D32+D34+D36+D37+D40+D41+D42</f>
        <v>39793841.380935334</v>
      </c>
      <c r="E43" s="1227"/>
      <c r="F43" s="826">
        <f>F24+F25+F26+F27+F29+F30+F32+F34+F36+F37+F40+F41</f>
        <v>37548318.520220004</v>
      </c>
      <c r="G43" s="826">
        <f>SUM(G24:G42)</f>
        <v>35481121.645032004</v>
      </c>
      <c r="H43" s="133"/>
      <c r="I43"/>
      <c r="J43"/>
      <c r="K43"/>
      <c r="L43"/>
      <c r="M43"/>
      <c r="N43"/>
      <c r="O43"/>
      <c r="P43"/>
    </row>
    <row r="44" spans="2:16" s="141" customFormat="1" ht="15" customHeight="1" thickBot="1">
      <c r="B44" s="366" t="s">
        <v>2</v>
      </c>
      <c r="C44" s="828">
        <f>C23+C43</f>
        <v>93151253.360008985</v>
      </c>
      <c r="D44" s="828">
        <f>D23+D43</f>
        <v>89454490.892451197</v>
      </c>
      <c r="E44" s="1227"/>
      <c r="F44" s="828">
        <f>F23+F43</f>
        <v>85303301.272468865</v>
      </c>
      <c r="G44" s="828">
        <f>G23+G43</f>
        <v>81979829.198850125</v>
      </c>
      <c r="H44" s="133"/>
      <c r="I44"/>
      <c r="J44"/>
      <c r="K44"/>
      <c r="L44"/>
      <c r="M44"/>
      <c r="N44"/>
      <c r="O44"/>
      <c r="P44"/>
    </row>
    <row r="45" spans="2:16" ht="15" customHeight="1" thickTop="1">
      <c r="E45"/>
      <c r="G45" s="141"/>
    </row>
    <row r="46" spans="2:16" ht="15" customHeight="1">
      <c r="G46" s="141"/>
    </row>
    <row r="47" spans="2:16" ht="15" customHeight="1">
      <c r="G47"/>
    </row>
    <row r="48" spans="2:16" ht="15" customHeight="1">
      <c r="G48"/>
    </row>
    <row r="49" spans="7:7" ht="15" customHeight="1">
      <c r="G49" s="141"/>
    </row>
    <row r="50" spans="7:7" ht="15" customHeight="1">
      <c r="G50" s="141"/>
    </row>
    <row r="51" spans="7:7" ht="15" customHeight="1">
      <c r="G51" s="141"/>
    </row>
    <row r="52" spans="7:7" ht="15" customHeight="1">
      <c r="G52" s="141"/>
    </row>
    <row r="53" spans="7:7" ht="15" customHeight="1">
      <c r="G53" s="141"/>
    </row>
    <row r="54" spans="7:7" ht="15" customHeight="1">
      <c r="G54" s="141"/>
    </row>
    <row r="55" spans="7:7" ht="15" customHeight="1">
      <c r="G55" s="141"/>
    </row>
    <row r="56" spans="7:7" ht="15" customHeight="1">
      <c r="G56" s="141"/>
    </row>
    <row r="57" spans="7:7" ht="15" customHeight="1">
      <c r="G57" s="141"/>
    </row>
    <row r="58" spans="7:7" ht="15" customHeight="1">
      <c r="G58" s="141"/>
    </row>
  </sheetData>
  <mergeCells count="3">
    <mergeCell ref="F6:G6"/>
    <mergeCell ref="C6:D6"/>
    <mergeCell ref="B3:D3"/>
  </mergeCells>
  <hyperlinks>
    <hyperlink ref="I6" location="Índice!A1" display="Back to the Index" xr:uid="{9844FD90-7D84-43E2-8083-E1201F07301A}"/>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A9918BE4EF40F4AA4F6D1DF5575E2EC" ma:contentTypeVersion="2" ma:contentTypeDescription="Create a new document." ma:contentTypeScope="" ma:versionID="ed689221f700b95d155df5392e6604ee">
  <xsd:schema xmlns:xsd="http://www.w3.org/2001/XMLSchema" xmlns:xs="http://www.w3.org/2001/XMLSchema" xmlns:p="http://schemas.microsoft.com/office/2006/metadata/properties" xmlns:ns1="http://schemas.microsoft.com/sharepoint/v3" xmlns:ns2="dddd2ea0-f289-44f2-90a3-98968f13641b" targetNamespace="http://schemas.microsoft.com/office/2006/metadata/properties" ma:root="true" ma:fieldsID="22c1f8430e5f9c75d54b28a3abe1b4b5" ns1:_="" ns2:_="">
    <xsd:import namespace="http://schemas.microsoft.com/sharepoint/v3"/>
    <xsd:import namespace="dddd2ea0-f289-44f2-90a3-98968f13641b"/>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internalName="PublishingStartDate">
      <xsd:simpleType>
        <xsd:restriction base="dms:Unknown"/>
      </xsd:simpleType>
    </xsd:element>
    <xsd:element name="PublishingExpirationDate" ma:index="9" nillable="true" ma:displayName="Scheduling End Date"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ddd2ea0-f289-44f2-90a3-98968f13641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C9288C9-EE0C-4DB8-82D5-C96BFEECD159}"/>
</file>

<file path=customXml/itemProps2.xml><?xml version="1.0" encoding="utf-8"?>
<ds:datastoreItem xmlns:ds="http://schemas.openxmlformats.org/officeDocument/2006/customXml" ds:itemID="{F0EA87AC-7E21-408C-9043-CED230B9F444}"/>
</file>

<file path=customXml/itemProps3.xml><?xml version="1.0" encoding="utf-8"?>
<ds:datastoreItem xmlns:ds="http://schemas.openxmlformats.org/officeDocument/2006/customXml" ds:itemID="{1D746640-655E-47BB-ACF7-E7D17F42903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77</vt:i4>
      </vt:variant>
    </vt:vector>
  </HeadingPairs>
  <TitlesOfParts>
    <vt:vector size="77" baseType="lpstr">
      <vt:lpstr>Índice</vt:lpstr>
      <vt:lpstr>M1-I GL 2016 11 - EU LI1</vt:lpstr>
      <vt:lpstr>M1-II GL 2016 11- EU LI1</vt:lpstr>
      <vt:lpstr>M2 GL 2016 11 - EU LI2</vt:lpstr>
      <vt:lpstr>M3 GL 2016 11 - EU LI3</vt:lpstr>
      <vt:lpstr>M4 GL 2016 11 - EU OV1</vt:lpstr>
      <vt:lpstr>M5-I GL 2016 11 - EU CR10</vt:lpstr>
      <vt:lpstr>M5-II GL 2016 11 - EU CR10</vt:lpstr>
      <vt:lpstr>M7 GL 2016 11 - EU CRB-B</vt:lpstr>
      <vt:lpstr>M8 GL 2016 11 - EU CRB-C</vt:lpstr>
      <vt:lpstr>M9 GL 2016 11 - EU CRB-D</vt:lpstr>
      <vt:lpstr>M10 GL 2016 11 - EU CRB-E</vt:lpstr>
      <vt:lpstr>M11 GL 2016 11 - EU CR1-A</vt:lpstr>
      <vt:lpstr>M12 GL 2016 11 - EU CR1 - B</vt:lpstr>
      <vt:lpstr>M13 GL 2016 11 - EU CR1-C</vt:lpstr>
      <vt:lpstr>M16 GL 2016 11 - EU CR2-A</vt:lpstr>
      <vt:lpstr>M17 GL 2016 11 - EU CR2-B</vt:lpstr>
      <vt:lpstr>M18 GL 2016 11 - EU CR3</vt:lpstr>
      <vt:lpstr>M19 GL 2016 11 - EU CR4</vt:lpstr>
      <vt:lpstr>M20 GL 2016 11 - EU CR5</vt:lpstr>
      <vt:lpstr>M21-I GL 2016 11 - EU CR6</vt:lpstr>
      <vt:lpstr>M21-II GL 2016 11 - EU CR6</vt:lpstr>
      <vt:lpstr>M23 GL 2016 11 - EU CR8</vt:lpstr>
      <vt:lpstr>M24 GL 2016 11 - EU CR9</vt:lpstr>
      <vt:lpstr>M25 GL 2016 11 - EU CCR1</vt:lpstr>
      <vt:lpstr>M26 GL 2016 11 - EU CCR2</vt:lpstr>
      <vt:lpstr>M27 GL 2016 11 - EU CCR8</vt:lpstr>
      <vt:lpstr>M28 GL 2016 11 - EU CCR3</vt:lpstr>
      <vt:lpstr>M29-I GL 2016 11 - EU CCR4</vt:lpstr>
      <vt:lpstr>M29-II GL 2016 11 - EU CCR4</vt:lpstr>
      <vt:lpstr>M31 GL 2016 11 - EU CCR5</vt:lpstr>
      <vt:lpstr>M32 GL 2016 11 - EU CCR5-B</vt:lpstr>
      <vt:lpstr>M33 GL 2016 11 - EU CCR6</vt:lpstr>
      <vt:lpstr>M34 GL 2016 11-EU MR1</vt:lpstr>
      <vt:lpstr>M35 GL 2016 11 - EU MR2 -A</vt:lpstr>
      <vt:lpstr>M36 GL 2016 11 - EU MR2-B</vt:lpstr>
      <vt:lpstr>M37 GL 2016 11 - EU MR3</vt:lpstr>
      <vt:lpstr>M38-I GL 2016 11 - EU MR4</vt:lpstr>
      <vt:lpstr>M38-II GL 2016 11 - EU MR4</vt:lpstr>
      <vt:lpstr>M1 GL 2018 10</vt:lpstr>
      <vt:lpstr>M2 GL 2018 10</vt:lpstr>
      <vt:lpstr>M3 GL 2018 10</vt:lpstr>
      <vt:lpstr>M4 GL 2018 10</vt:lpstr>
      <vt:lpstr>M5 GL 2018 10</vt:lpstr>
      <vt:lpstr>M6 GL 2018 10</vt:lpstr>
      <vt:lpstr>M7 GL 2018 10 </vt:lpstr>
      <vt:lpstr>M8 GL 2018 10</vt:lpstr>
      <vt:lpstr>M9 GL 2018 10</vt:lpstr>
      <vt:lpstr>M10 GL 2018 10</vt:lpstr>
      <vt:lpstr>M1 GL 2020 07</vt:lpstr>
      <vt:lpstr>M2 GL 2020 07</vt:lpstr>
      <vt:lpstr>M3 GL 2020 07</vt:lpstr>
      <vt:lpstr>Req mín FP SREP</vt:lpstr>
      <vt:lpstr>Rácios de capital</vt:lpstr>
      <vt:lpstr>Capital regul vs Capital contab</vt:lpstr>
      <vt:lpstr>Composição FPP REG - EU CC1</vt:lpstr>
      <vt:lpstr>Reconciliação - EU CC2</vt:lpstr>
      <vt:lpstr>Instrumentos Fundos PP - EU CCA</vt:lpstr>
      <vt:lpstr>EU OR1 - Risco operacional</vt:lpstr>
      <vt:lpstr>Crédito fora de balanço</vt:lpstr>
      <vt:lpstr>Rácio alavancagem</vt:lpstr>
      <vt:lpstr>Ações da carteira bancária</vt:lpstr>
      <vt:lpstr>Classe de risco Equity</vt:lpstr>
      <vt:lpstr>Op. titularização</vt:lpstr>
      <vt:lpstr>Op. titulariz. Not. int. (Trad)</vt:lpstr>
      <vt:lpstr>Op. titulariz. Not. int. (Sint)</vt:lpstr>
      <vt:lpstr>Stress Tests Cart. Negociação</vt:lpstr>
      <vt:lpstr>Risco tx. juro Cart. bancár</vt:lpstr>
      <vt:lpstr>Ativos líq. (pools colaterais)</vt:lpstr>
      <vt:lpstr>Buffer liq. BCE</vt:lpstr>
      <vt:lpstr>LCR - Modelo EU LIQ1</vt:lpstr>
      <vt:lpstr>M-A Ativos onerados</vt:lpstr>
      <vt:lpstr>M-B Cauções Recebidas</vt:lpstr>
      <vt:lpstr>M-C Fontes oneração</vt:lpstr>
      <vt:lpstr>Modelo IFRS9-FL</vt:lpstr>
      <vt:lpstr>Reserv contracíclica-Distr geog</vt:lpstr>
      <vt:lpstr>Reserva contracíclica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2021-10-21T16:33:54Z</dcterms:created>
  <dcterms:modified xsi:type="dcterms:W3CDTF">2021-10-21T16:34:31Z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0x0101004A9918BE4EF40F4AA4F6D1DF5575E2EC</vt:lpwstr>
  </property>
</Properties>
</file>